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pr\"/>
    </mc:Choice>
  </mc:AlternateContent>
  <bookViews>
    <workbookView xWindow="0" yWindow="0" windowWidth="28800" windowHeight="12300" tabRatio="723"/>
  </bookViews>
  <sheets>
    <sheet name="10 programa" sheetId="44" r:id="rId1"/>
    <sheet name="Aiškinamoji lentelė" sheetId="40" r:id="rId2"/>
    <sheet name="Lyginamasis variantas" sheetId="43" state="hidden" r:id="rId3"/>
    <sheet name="MVP 2017" sheetId="42" state="hidden" r:id="rId4"/>
  </sheets>
  <definedNames>
    <definedName name="_xlnm.Print_Area" localSheetId="0">'10 programa'!$A$1:$N$237</definedName>
    <definedName name="_xlnm.Print_Area" localSheetId="1">'Aiškinamoji lentelė'!$A$1:$U$301</definedName>
    <definedName name="_xlnm.Print_Area" localSheetId="2">'Lyginamasis variantas'!$A$1:$S$235</definedName>
    <definedName name="_xlnm.Print_Area" localSheetId="3">'MVP 2017'!$A$1:$M$222</definedName>
    <definedName name="_xlnm.Print_Titles" localSheetId="0">'10 programa'!$6:$8</definedName>
    <definedName name="_xlnm.Print_Titles" localSheetId="1">'Aiškinamoji lentelė'!$6:$8</definedName>
    <definedName name="_xlnm.Print_Titles" localSheetId="2">'Lyginamasis variantas'!$6:$9</definedName>
    <definedName name="_xlnm.Print_Titles" localSheetId="3">'MVP 2017'!$6:$9</definedName>
  </definedNames>
  <calcPr calcId="162913"/>
</workbook>
</file>

<file path=xl/calcChain.xml><?xml version="1.0" encoding="utf-8"?>
<calcChain xmlns="http://schemas.openxmlformats.org/spreadsheetml/2006/main">
  <c r="H226" i="44" l="1"/>
  <c r="H13" i="44" l="1"/>
  <c r="L19" i="40"/>
  <c r="L108" i="40" l="1"/>
  <c r="H101" i="44" l="1"/>
  <c r="K118" i="40"/>
  <c r="K117" i="40"/>
  <c r="H102" i="44"/>
  <c r="N118" i="40"/>
  <c r="K146" i="40" l="1"/>
  <c r="P44" i="40" l="1"/>
  <c r="K44" i="40"/>
  <c r="O44" i="40" s="1"/>
  <c r="P79" i="40" l="1"/>
  <c r="P61" i="40"/>
  <c r="P57" i="40"/>
  <c r="P50" i="40"/>
  <c r="O50" i="40"/>
  <c r="P25" i="40"/>
  <c r="O25" i="40"/>
  <c r="P19" i="40"/>
  <c r="K79" i="40"/>
  <c r="O79" i="40" s="1"/>
  <c r="K61" i="40"/>
  <c r="O61" i="40" s="1"/>
  <c r="K60" i="40"/>
  <c r="K59" i="40"/>
  <c r="K58" i="40"/>
  <c r="K57" i="40"/>
  <c r="O57" i="40" s="1"/>
  <c r="K40" i="40"/>
  <c r="K39" i="40"/>
  <c r="L35" i="40"/>
  <c r="K34" i="40"/>
  <c r="M33" i="40"/>
  <c r="L33" i="40"/>
  <c r="K33" i="40" s="1"/>
  <c r="M32" i="40"/>
  <c r="L32" i="40"/>
  <c r="P32" i="40" s="1"/>
  <c r="K26" i="40"/>
  <c r="K21" i="40"/>
  <c r="K19" i="40"/>
  <c r="O19" i="40" l="1"/>
  <c r="K32" i="40"/>
  <c r="O32" i="40" s="1"/>
  <c r="H132" i="44"/>
  <c r="H234" i="44"/>
  <c r="H233" i="44"/>
  <c r="H232" i="44"/>
  <c r="H230" i="44"/>
  <c r="H229" i="44"/>
  <c r="H228" i="44"/>
  <c r="H227" i="44"/>
  <c r="H219" i="44"/>
  <c r="H203" i="44"/>
  <c r="H160" i="44"/>
  <c r="H144" i="44"/>
  <c r="H85" i="44"/>
  <c r="H73" i="44"/>
  <c r="O117" i="40"/>
  <c r="J102" i="44"/>
  <c r="J132" i="44" s="1"/>
  <c r="I102" i="44"/>
  <c r="I132" i="44" s="1"/>
  <c r="H231" i="44" l="1"/>
  <c r="H225" i="44"/>
  <c r="H235" i="44" l="1"/>
  <c r="I219" i="44"/>
  <c r="J219" i="44"/>
  <c r="J228" i="44"/>
  <c r="I230" i="44"/>
  <c r="I228" i="44"/>
  <c r="I203" i="44"/>
  <c r="J184" i="44"/>
  <c r="J203" i="44" s="1"/>
  <c r="H153" i="44"/>
  <c r="H161" i="44" s="1"/>
  <c r="J153" i="44"/>
  <c r="I153" i="44"/>
  <c r="I144" i="44"/>
  <c r="J144" i="44"/>
  <c r="I73" i="44" l="1"/>
  <c r="J73" i="44"/>
  <c r="J232" i="44" l="1"/>
  <c r="P121" i="40"/>
  <c r="P120" i="40"/>
  <c r="P119" i="40"/>
  <c r="O121" i="40"/>
  <c r="O119" i="40"/>
  <c r="I226" i="44"/>
  <c r="H180" i="44"/>
  <c r="J234" i="44"/>
  <c r="I234" i="44"/>
  <c r="M212" i="44"/>
  <c r="N212" i="44" s="1"/>
  <c r="I208" i="44"/>
  <c r="H208" i="44"/>
  <c r="J205" i="44"/>
  <c r="I205" i="44"/>
  <c r="H205" i="44"/>
  <c r="M195" i="44"/>
  <c r="N195" i="44" s="1"/>
  <c r="M194" i="44"/>
  <c r="N194" i="44" s="1"/>
  <c r="M193" i="44"/>
  <c r="N193" i="44" s="1"/>
  <c r="M191" i="44"/>
  <c r="N191" i="44" s="1"/>
  <c r="M190" i="44"/>
  <c r="N190" i="44" s="1"/>
  <c r="M189" i="44"/>
  <c r="N189" i="44" s="1"/>
  <c r="M188" i="44"/>
  <c r="N188" i="44" s="1"/>
  <c r="N186" i="44"/>
  <c r="J180" i="44"/>
  <c r="I180" i="44"/>
  <c r="H166" i="44"/>
  <c r="J164" i="44"/>
  <c r="I164" i="44"/>
  <c r="H164" i="44"/>
  <c r="J160" i="44"/>
  <c r="I160" i="44"/>
  <c r="I233" i="44"/>
  <c r="J229" i="44"/>
  <c r="I229" i="44"/>
  <c r="I232" i="44"/>
  <c r="J227" i="44"/>
  <c r="I227" i="44"/>
  <c r="J96" i="44"/>
  <c r="I96" i="44"/>
  <c r="H96" i="44"/>
  <c r="J94" i="44"/>
  <c r="I94" i="44"/>
  <c r="H94" i="44"/>
  <c r="J92" i="44"/>
  <c r="I92" i="44"/>
  <c r="H92" i="44"/>
  <c r="J89" i="44"/>
  <c r="I89" i="44"/>
  <c r="H89" i="44"/>
  <c r="J87" i="44"/>
  <c r="I87" i="44"/>
  <c r="H87" i="44"/>
  <c r="J85" i="44"/>
  <c r="I85" i="44"/>
  <c r="H181" i="44" l="1"/>
  <c r="H97" i="44"/>
  <c r="I161" i="44"/>
  <c r="J161" i="44"/>
  <c r="I181" i="44"/>
  <c r="J181" i="44"/>
  <c r="J233" i="44"/>
  <c r="J231" i="44" s="1"/>
  <c r="I231" i="44"/>
  <c r="I220" i="44"/>
  <c r="J281" i="40"/>
  <c r="I97" i="44" l="1"/>
  <c r="I98" i="44" s="1"/>
  <c r="J220" i="44"/>
  <c r="J221" i="44" s="1"/>
  <c r="I225" i="44"/>
  <c r="I235" i="44" s="1"/>
  <c r="H220" i="44"/>
  <c r="H221" i="44" s="1"/>
  <c r="I221" i="44"/>
  <c r="I222" i="44" s="1"/>
  <c r="J226" i="44"/>
  <c r="J212" i="40"/>
  <c r="J235" i="40"/>
  <c r="J225" i="44" l="1"/>
  <c r="J235" i="44" s="1"/>
  <c r="J97" i="44"/>
  <c r="J98" i="44" s="1"/>
  <c r="J222" i="44" s="1"/>
  <c r="H98" i="44"/>
  <c r="H222" i="44" s="1"/>
  <c r="O71" i="40" l="1"/>
  <c r="N281" i="40" l="1"/>
  <c r="L281" i="40"/>
  <c r="L300" i="40"/>
  <c r="L296" i="40"/>
  <c r="L295" i="40"/>
  <c r="K78" i="40" l="1"/>
  <c r="K77" i="40"/>
  <c r="K76" i="40"/>
  <c r="K74" i="40"/>
  <c r="K72" i="40"/>
  <c r="K70" i="40"/>
  <c r="K68" i="40"/>
  <c r="K65" i="40"/>
  <c r="K62" i="40"/>
  <c r="K54" i="40"/>
  <c r="K53" i="40"/>
  <c r="K52" i="40"/>
  <c r="K51" i="40"/>
  <c r="J44" i="40"/>
  <c r="J89" i="40" s="1"/>
  <c r="K42" i="40"/>
  <c r="O40" i="40"/>
  <c r="P40" i="40" s="1"/>
  <c r="L292" i="40"/>
  <c r="I30" i="40"/>
  <c r="I29" i="40"/>
  <c r="K22" i="40"/>
  <c r="O296" i="40" l="1"/>
  <c r="O212" i="40" l="1"/>
  <c r="P212" i="40"/>
  <c r="M212" i="40"/>
  <c r="N212" i="40"/>
  <c r="L212" i="40"/>
  <c r="N150" i="40" l="1"/>
  <c r="N156" i="40"/>
  <c r="N146" i="40" l="1"/>
  <c r="K200" i="40" l="1"/>
  <c r="O191" i="40"/>
  <c r="I191" i="40"/>
  <c r="K234" i="40" l="1"/>
  <c r="K203" i="40"/>
  <c r="K224" i="40" l="1"/>
  <c r="K92" i="40" l="1"/>
  <c r="N181" i="40" l="1"/>
  <c r="K181" i="40"/>
  <c r="K191" i="40" s="1"/>
  <c r="P164" i="40" l="1"/>
  <c r="P117" i="40" s="1"/>
  <c r="N200" i="40" l="1"/>
  <c r="N89" i="40" l="1"/>
  <c r="O89" i="40"/>
  <c r="K80" i="40"/>
  <c r="K296" i="40"/>
  <c r="L264" i="40" l="1"/>
  <c r="L191" i="40" l="1"/>
  <c r="M191" i="40"/>
  <c r="N191" i="40"/>
  <c r="P191" i="40"/>
  <c r="P299" i="40" l="1"/>
  <c r="K121" i="40"/>
  <c r="P110" i="40" l="1"/>
  <c r="O110" i="40"/>
  <c r="M292" i="40" l="1"/>
  <c r="L235" i="40"/>
  <c r="L121" i="40"/>
  <c r="L299" i="40" s="1"/>
  <c r="L120" i="40"/>
  <c r="L119" i="40"/>
  <c r="L298" i="40" s="1"/>
  <c r="L118" i="40"/>
  <c r="L291" i="40" s="1"/>
  <c r="L117" i="40"/>
  <c r="L290" i="40" s="1"/>
  <c r="I235" i="40"/>
  <c r="I212" i="40"/>
  <c r="I200" i="40"/>
  <c r="I121" i="40"/>
  <c r="I299" i="40" s="1"/>
  <c r="I120" i="40"/>
  <c r="I119" i="40"/>
  <c r="I298" i="40" s="1"/>
  <c r="I118" i="40"/>
  <c r="I291" i="40" s="1"/>
  <c r="I117" i="40"/>
  <c r="I101" i="40"/>
  <c r="I300" i="40"/>
  <c r="I295" i="40"/>
  <c r="I293" i="40"/>
  <c r="I292" i="40"/>
  <c r="M235" i="40"/>
  <c r="N235" i="40"/>
  <c r="O235" i="40"/>
  <c r="P235" i="40"/>
  <c r="I108" i="40"/>
  <c r="P89" i="40"/>
  <c r="L175" i="40" l="1"/>
  <c r="I175" i="40"/>
  <c r="I213" i="40" s="1"/>
  <c r="I297" i="40"/>
  <c r="J269" i="40" l="1"/>
  <c r="L269" i="40"/>
  <c r="M269" i="40"/>
  <c r="N269" i="40"/>
  <c r="O269" i="40"/>
  <c r="I269" i="40"/>
  <c r="K267" i="40"/>
  <c r="K269" i="40" s="1"/>
  <c r="K265" i="40"/>
  <c r="K232" i="40" l="1"/>
  <c r="K229" i="40"/>
  <c r="K227" i="40"/>
  <c r="K226" i="40"/>
  <c r="K223" i="40"/>
  <c r="K220" i="40"/>
  <c r="L216" i="40"/>
  <c r="M216" i="40"/>
  <c r="N216" i="40"/>
  <c r="O216" i="40"/>
  <c r="O238" i="40" s="1"/>
  <c r="P216" i="40"/>
  <c r="P238" i="40" s="1"/>
  <c r="K215" i="40"/>
  <c r="K216" i="40" s="1"/>
  <c r="K212" i="40"/>
  <c r="K235" i="40" l="1"/>
  <c r="O101" i="40"/>
  <c r="J101" i="40"/>
  <c r="P112" i="40"/>
  <c r="O112" i="40"/>
  <c r="K111" i="40"/>
  <c r="K112" i="40" s="1"/>
  <c r="N112" i="40"/>
  <c r="M112" i="40"/>
  <c r="L112" i="40"/>
  <c r="K104" i="40" l="1"/>
  <c r="K102" i="40"/>
  <c r="R99" i="40"/>
  <c r="L99" i="40"/>
  <c r="L294" i="40" s="1"/>
  <c r="L289" i="40" s="1"/>
  <c r="K98" i="40"/>
  <c r="K95" i="40"/>
  <c r="K94" i="40"/>
  <c r="K99" i="40" l="1"/>
  <c r="K101" i="40" s="1"/>
  <c r="L101" i="40"/>
  <c r="R82" i="40"/>
  <c r="K82" i="40"/>
  <c r="K89" i="40" s="1"/>
  <c r="M89" i="40" l="1"/>
  <c r="L89" i="40"/>
  <c r="O200" i="40" l="1"/>
  <c r="O300" i="40"/>
  <c r="O295" i="40"/>
  <c r="O292" i="40"/>
  <c r="N300" i="40"/>
  <c r="N295" i="40"/>
  <c r="N292" i="40"/>
  <c r="M300" i="40"/>
  <c r="M295" i="40"/>
  <c r="K299" i="40"/>
  <c r="K300" i="40"/>
  <c r="K295" i="40"/>
  <c r="K292" i="40"/>
  <c r="J191" i="40"/>
  <c r="J200" i="40"/>
  <c r="L200" i="40"/>
  <c r="M200" i="40"/>
  <c r="P200" i="40"/>
  <c r="P118" i="40" l="1"/>
  <c r="O299" i="40"/>
  <c r="O120" i="40"/>
  <c r="O298" i="40"/>
  <c r="O118" i="40"/>
  <c r="O175" i="40" s="1"/>
  <c r="N121" i="40"/>
  <c r="N299" i="40" s="1"/>
  <c r="N120" i="40"/>
  <c r="N294" i="40" s="1"/>
  <c r="N119" i="40"/>
  <c r="N298" i="40" s="1"/>
  <c r="N291" i="40"/>
  <c r="N117" i="40"/>
  <c r="N290" i="40" s="1"/>
  <c r="M121" i="40"/>
  <c r="M299" i="40" s="1"/>
  <c r="M120" i="40"/>
  <c r="M294" i="40" s="1"/>
  <c r="M119" i="40"/>
  <c r="M298" i="40" s="1"/>
  <c r="M118" i="40"/>
  <c r="M291" i="40" s="1"/>
  <c r="M117" i="40"/>
  <c r="M290" i="40" s="1"/>
  <c r="K120" i="40"/>
  <c r="K119" i="40"/>
  <c r="K298" i="40" s="1"/>
  <c r="K297" i="40" s="1"/>
  <c r="K175" i="40" l="1"/>
  <c r="K213" i="40" s="1"/>
  <c r="P291" i="40"/>
  <c r="P175" i="40"/>
  <c r="P213" i="40" s="1"/>
  <c r="O291" i="40"/>
  <c r="O213" i="40"/>
  <c r="N297" i="40"/>
  <c r="N175" i="40"/>
  <c r="M175" i="40"/>
  <c r="J121" i="40"/>
  <c r="J118" i="40"/>
  <c r="J127" i="40" l="1"/>
  <c r="J119" i="40" s="1"/>
  <c r="J175" i="40" s="1"/>
  <c r="S273" i="40" l="1"/>
  <c r="T273" i="40" s="1"/>
  <c r="U273" i="40" s="1"/>
  <c r="K275" i="40"/>
  <c r="K273" i="40"/>
  <c r="K281" i="40" s="1"/>
  <c r="M281" i="40"/>
  <c r="P259" i="40"/>
  <c r="K259" i="40"/>
  <c r="K291" i="40"/>
  <c r="T254" i="40"/>
  <c r="U254" i="40" s="1"/>
  <c r="T253" i="40"/>
  <c r="U253" i="40" s="1"/>
  <c r="T252" i="40"/>
  <c r="U252" i="40" s="1"/>
  <c r="T249" i="40"/>
  <c r="U249" i="40" s="1"/>
  <c r="T248" i="40"/>
  <c r="U248" i="40" s="1"/>
  <c r="T247" i="40"/>
  <c r="U247" i="40" s="1"/>
  <c r="T246" i="40"/>
  <c r="U246" i="40" s="1"/>
  <c r="S244" i="40"/>
  <c r="T244" i="40" s="1"/>
  <c r="U244" i="40" s="1"/>
  <c r="P257" i="40"/>
  <c r="K257" i="40"/>
  <c r="K255" i="40"/>
  <c r="O254" i="40"/>
  <c r="P254" i="40" s="1"/>
  <c r="K254" i="40"/>
  <c r="O253" i="40"/>
  <c r="P253" i="40" s="1"/>
  <c r="K253" i="40"/>
  <c r="O252" i="40"/>
  <c r="P252" i="40" s="1"/>
  <c r="K252" i="40"/>
  <c r="O251" i="40"/>
  <c r="K251" i="40"/>
  <c r="K294" i="40" s="1"/>
  <c r="O249" i="40"/>
  <c r="P249" i="40" s="1"/>
  <c r="K249" i="40"/>
  <c r="O248" i="40"/>
  <c r="K247" i="40"/>
  <c r="O247" i="40" s="1"/>
  <c r="P247" i="40" s="1"/>
  <c r="K246" i="40"/>
  <c r="O246" i="40" s="1"/>
  <c r="P246" i="40" s="1"/>
  <c r="K245" i="40"/>
  <c r="O245" i="40" s="1"/>
  <c r="P245" i="40" s="1"/>
  <c r="K244" i="40"/>
  <c r="O244" i="40" s="1"/>
  <c r="K243" i="40"/>
  <c r="O290" i="40" l="1"/>
  <c r="K264" i="40"/>
  <c r="O264" i="40"/>
  <c r="P244" i="40"/>
  <c r="P251" i="40"/>
  <c r="O294" i="40"/>
  <c r="P273" i="40"/>
  <c r="P281" i="40" s="1"/>
  <c r="O273" i="40"/>
  <c r="O281" i="40" s="1"/>
  <c r="O289" i="40" l="1"/>
  <c r="P264" i="40"/>
  <c r="P300" i="40"/>
  <c r="P298" i="40"/>
  <c r="P295" i="40"/>
  <c r="P294" i="40"/>
  <c r="P292" i="40"/>
  <c r="P290" i="40"/>
  <c r="J300" i="40" l="1"/>
  <c r="J299" i="40"/>
  <c r="J298" i="40"/>
  <c r="J295" i="40"/>
  <c r="J293" i="40"/>
  <c r="J291" i="40"/>
  <c r="J108" i="40"/>
  <c r="J297" i="40" l="1"/>
  <c r="J142" i="40" l="1"/>
  <c r="J292" i="40" l="1"/>
  <c r="I273" i="40"/>
  <c r="I281" i="40" s="1"/>
  <c r="I256" i="40" l="1"/>
  <c r="I249" i="40"/>
  <c r="I264" i="40" s="1"/>
  <c r="I294" i="40" l="1"/>
  <c r="I290" i="40" l="1"/>
  <c r="I289" i="40" s="1"/>
  <c r="I301" i="40" s="1"/>
  <c r="I89" i="40"/>
  <c r="O266" i="40"/>
  <c r="O282" i="40" s="1"/>
  <c r="O108" i="40"/>
  <c r="O105" i="40"/>
  <c r="O103" i="40"/>
  <c r="K290" i="40"/>
  <c r="L266" i="40"/>
  <c r="L282" i="40" s="1"/>
  <c r="L218" i="40"/>
  <c r="L238" i="40" s="1"/>
  <c r="L110" i="40"/>
  <c r="L105" i="40"/>
  <c r="L103" i="40"/>
  <c r="M266" i="40"/>
  <c r="M264" i="40"/>
  <c r="M218" i="40"/>
  <c r="M110" i="40"/>
  <c r="M108" i="40"/>
  <c r="M105" i="40"/>
  <c r="M103" i="40"/>
  <c r="M101" i="40"/>
  <c r="N266" i="40"/>
  <c r="N264" i="40"/>
  <c r="N218" i="40"/>
  <c r="N238" i="40" s="1"/>
  <c r="N110" i="40"/>
  <c r="N108" i="40"/>
  <c r="N105" i="40"/>
  <c r="N103" i="40"/>
  <c r="N101" i="40"/>
  <c r="I266" i="40"/>
  <c r="I282" i="40" s="1"/>
  <c r="I237" i="40"/>
  <c r="I218" i="40"/>
  <c r="I216" i="40"/>
  <c r="I105" i="40"/>
  <c r="I103" i="40"/>
  <c r="K289" i="40" l="1"/>
  <c r="K301" i="40" s="1"/>
  <c r="N282" i="40"/>
  <c r="M282" i="40"/>
  <c r="I238" i="40"/>
  <c r="I283" i="40" s="1"/>
  <c r="L113" i="40"/>
  <c r="L114" i="40" s="1"/>
  <c r="L213" i="40" s="1"/>
  <c r="L283" i="40" s="1"/>
  <c r="I113" i="40"/>
  <c r="I114" i="40" s="1"/>
  <c r="O113" i="40"/>
  <c r="O114" i="40" s="1"/>
  <c r="N113" i="40"/>
  <c r="N114" i="40" s="1"/>
  <c r="M113" i="40"/>
  <c r="M114" i="40" s="1"/>
  <c r="O297" i="40"/>
  <c r="M238" i="40"/>
  <c r="L297" i="40"/>
  <c r="M297" i="40"/>
  <c r="N213" i="40" l="1"/>
  <c r="N283" i="40" s="1"/>
  <c r="N284" i="40" s="1"/>
  <c r="M213" i="40"/>
  <c r="M283" i="40" s="1"/>
  <c r="M284" i="40" s="1"/>
  <c r="L284" i="40"/>
  <c r="I284" i="40"/>
  <c r="M289" i="40"/>
  <c r="M301" i="40" s="1"/>
  <c r="O283" i="40"/>
  <c r="O284" i="40" s="1"/>
  <c r="L301" i="40"/>
  <c r="N289" i="40" l="1"/>
  <c r="M100" i="43"/>
  <c r="L233" i="43"/>
  <c r="M233" i="43" s="1"/>
  <c r="N301" i="40" l="1"/>
  <c r="I100" i="43"/>
  <c r="I99" i="43"/>
  <c r="I97" i="43"/>
  <c r="L96" i="43"/>
  <c r="M132" i="43"/>
  <c r="J133" i="43"/>
  <c r="J242" i="40" l="1"/>
  <c r="J264" i="40" s="1"/>
  <c r="I185" i="43"/>
  <c r="J294" i="40" l="1"/>
  <c r="J100" i="43"/>
  <c r="I233" i="43"/>
  <c r="J233" i="43" s="1"/>
  <c r="N99" i="43"/>
  <c r="N137" i="43" s="1"/>
  <c r="M136" i="43" l="1"/>
  <c r="I183" i="43" l="1"/>
  <c r="I202" i="43" s="1"/>
  <c r="K110" i="40" l="1"/>
  <c r="M231" i="43"/>
  <c r="M226" i="43"/>
  <c r="L234" i="43"/>
  <c r="L232" i="43"/>
  <c r="L230" i="43"/>
  <c r="L229" i="43"/>
  <c r="L228" i="43"/>
  <c r="L227" i="43"/>
  <c r="M210" i="43"/>
  <c r="J210" i="43"/>
  <c r="I208" i="43"/>
  <c r="I218" i="43" s="1"/>
  <c r="L208" i="43"/>
  <c r="L218" i="43" s="1"/>
  <c r="M216" i="43"/>
  <c r="M215" i="43"/>
  <c r="K234" i="43"/>
  <c r="K232" i="43"/>
  <c r="K230" i="43"/>
  <c r="K228" i="43"/>
  <c r="K227" i="43"/>
  <c r="L207" i="43"/>
  <c r="M208" i="43" l="1"/>
  <c r="M218" i="43" s="1"/>
  <c r="M219" i="43" s="1"/>
  <c r="M227" i="43"/>
  <c r="M230" i="43"/>
  <c r="M228" i="43"/>
  <c r="J131" i="43" l="1"/>
  <c r="J130" i="43"/>
  <c r="M135" i="43"/>
  <c r="M134" i="43"/>
  <c r="L137" i="43" l="1"/>
  <c r="M96" i="43"/>
  <c r="M90" i="43" l="1"/>
  <c r="M91" i="43" s="1"/>
  <c r="M92" i="43" s="1"/>
  <c r="M93" i="43" s="1"/>
  <c r="L231" i="43"/>
  <c r="L204" i="43"/>
  <c r="L183" i="43"/>
  <c r="L202" i="43" s="1"/>
  <c r="L173" i="43"/>
  <c r="L172" i="43"/>
  <c r="L160" i="43"/>
  <c r="L149" i="43"/>
  <c r="L91" i="43"/>
  <c r="L89" i="43"/>
  <c r="L85" i="43"/>
  <c r="L83" i="43"/>
  <c r="L79" i="43"/>
  <c r="L68" i="43"/>
  <c r="K218" i="43"/>
  <c r="K207" i="43"/>
  <c r="K204" i="43"/>
  <c r="K183" i="43"/>
  <c r="K202" i="43" s="1"/>
  <c r="K173" i="43"/>
  <c r="K172" i="43"/>
  <c r="K160" i="43"/>
  <c r="K149" i="43"/>
  <c r="K99" i="43"/>
  <c r="K91" i="43"/>
  <c r="K89" i="43"/>
  <c r="K85" i="43"/>
  <c r="K83" i="43"/>
  <c r="K79" i="43"/>
  <c r="K68" i="43"/>
  <c r="J216" i="43"/>
  <c r="K137" i="43" l="1"/>
  <c r="K167" i="43" s="1"/>
  <c r="K229" i="43"/>
  <c r="M229" i="43" s="1"/>
  <c r="L92" i="43"/>
  <c r="L93" i="43" s="1"/>
  <c r="L178" i="43"/>
  <c r="L181" i="43" s="1"/>
  <c r="L225" i="43"/>
  <c r="K178" i="43"/>
  <c r="K181" i="43" s="1"/>
  <c r="K225" i="43"/>
  <c r="M99" i="43"/>
  <c r="M137" i="43" s="1"/>
  <c r="L167" i="43"/>
  <c r="K231" i="43"/>
  <c r="K92" i="43"/>
  <c r="K93" i="43" s="1"/>
  <c r="K219" i="43"/>
  <c r="N218" i="43"/>
  <c r="J215" i="43"/>
  <c r="K224" i="43" l="1"/>
  <c r="K235" i="43" s="1"/>
  <c r="M167" i="43"/>
  <c r="M220" i="43" s="1"/>
  <c r="M221" i="43" s="1"/>
  <c r="L224" i="43"/>
  <c r="L235" i="43" s="1"/>
  <c r="M225" i="43"/>
  <c r="M224" i="43" s="1"/>
  <c r="M235" i="43" s="1"/>
  <c r="K220" i="43"/>
  <c r="K221" i="43" s="1"/>
  <c r="J185" i="43" l="1"/>
  <c r="H166" i="43" l="1"/>
  <c r="J165" i="43"/>
  <c r="J213" i="40"/>
  <c r="I161" i="43"/>
  <c r="I166" i="43" s="1"/>
  <c r="J161" i="43" l="1"/>
  <c r="J166" i="43" s="1"/>
  <c r="H99" i="43" l="1"/>
  <c r="H98" i="43"/>
  <c r="J97" i="43"/>
  <c r="H97" i="43"/>
  <c r="H96" i="43"/>
  <c r="H137" i="43" l="1"/>
  <c r="J99" i="43"/>
  <c r="I119" i="43"/>
  <c r="J117" i="43"/>
  <c r="J118" i="43"/>
  <c r="J116" i="43"/>
  <c r="I111" i="43"/>
  <c r="I96" i="43" s="1"/>
  <c r="J111" i="43" l="1"/>
  <c r="J121" i="43"/>
  <c r="I110" i="43"/>
  <c r="I98" i="43" s="1"/>
  <c r="I137" i="43" s="1"/>
  <c r="J107" i="43"/>
  <c r="J106" i="43"/>
  <c r="J135" i="43"/>
  <c r="J134" i="43"/>
  <c r="N149" i="43"/>
  <c r="H149" i="43"/>
  <c r="J144" i="43"/>
  <c r="I138" i="43"/>
  <c r="I149" i="43" l="1"/>
  <c r="I238" i="43"/>
  <c r="J98" i="43"/>
  <c r="J109" i="43"/>
  <c r="J96" i="43"/>
  <c r="J110" i="43"/>
  <c r="J137" i="43" l="1"/>
  <c r="N91" i="43"/>
  <c r="I91" i="43"/>
  <c r="H91" i="43"/>
  <c r="J91" i="43"/>
  <c r="N68" i="43" l="1"/>
  <c r="J24" i="43"/>
  <c r="H89" i="43" l="1"/>
  <c r="I79" i="43"/>
  <c r="H79" i="43"/>
  <c r="H234" i="43"/>
  <c r="H232" i="43"/>
  <c r="H230" i="43"/>
  <c r="H228" i="43"/>
  <c r="H227" i="43"/>
  <c r="H226" i="43"/>
  <c r="H208" i="43"/>
  <c r="H218" i="43" s="1"/>
  <c r="H183" i="43"/>
  <c r="H173" i="43"/>
  <c r="H15" i="43"/>
  <c r="H229" i="43" s="1"/>
  <c r="H14" i="43"/>
  <c r="H68" i="43" l="1"/>
  <c r="K189" i="42" l="1"/>
  <c r="I68" i="43" l="1"/>
  <c r="K217" i="42" l="1"/>
  <c r="N230" i="43"/>
  <c r="I230" i="43"/>
  <c r="N21" i="42" l="1"/>
  <c r="N20" i="42" l="1"/>
  <c r="N182" i="42" l="1"/>
  <c r="O102" i="42" l="1"/>
  <c r="O33" i="42" l="1"/>
  <c r="O148" i="42" l="1"/>
  <c r="N98" i="42"/>
  <c r="N133" i="42" l="1"/>
  <c r="N134" i="42"/>
  <c r="N100" i="42"/>
  <c r="J209" i="43" l="1"/>
  <c r="J15" i="43"/>
  <c r="K55" i="42" l="1"/>
  <c r="K82" i="42"/>
  <c r="K92" i="42"/>
  <c r="K122" i="42"/>
  <c r="K156" i="42"/>
  <c r="K169" i="42"/>
  <c r="K171" i="42"/>
  <c r="K221" i="42"/>
  <c r="K220" i="42"/>
  <c r="K219" i="42"/>
  <c r="K215" i="42"/>
  <c r="K214" i="42"/>
  <c r="K213" i="42"/>
  <c r="K218" i="42" l="1"/>
  <c r="I89" i="43"/>
  <c r="K44" i="42"/>
  <c r="K39" i="42"/>
  <c r="K27" i="42"/>
  <c r="K22" i="42"/>
  <c r="N33" i="42"/>
  <c r="J17" i="43"/>
  <c r="J228" i="43" s="1"/>
  <c r="J14" i="43"/>
  <c r="I173" i="43"/>
  <c r="J68" i="43" l="1"/>
  <c r="O80" i="42"/>
  <c r="J78" i="43"/>
  <c r="J230" i="43" s="1"/>
  <c r="J77" i="43"/>
  <c r="J71" i="43"/>
  <c r="M46" i="42"/>
  <c r="M45" i="42" s="1"/>
  <c r="K29" i="42"/>
  <c r="O19" i="42" s="1"/>
  <c r="K28" i="42"/>
  <c r="N18" i="42" l="1"/>
  <c r="K34" i="42"/>
  <c r="J79" i="43"/>
  <c r="K216" i="42"/>
  <c r="N19" i="42"/>
  <c r="J87" i="43"/>
  <c r="J86" i="43"/>
  <c r="N62" i="42"/>
  <c r="J89" i="43" l="1"/>
  <c r="N63" i="42"/>
  <c r="N99" i="42"/>
  <c r="J92" i="43" l="1"/>
  <c r="J93" i="43" s="1"/>
  <c r="K114" i="42"/>
  <c r="K197" i="42" l="1"/>
  <c r="K204" i="42" s="1"/>
  <c r="K181" i="42"/>
  <c r="N127" i="42" l="1"/>
  <c r="J208" i="43"/>
  <c r="J218" i="43" s="1"/>
  <c r="K191" i="42"/>
  <c r="K212" i="42"/>
  <c r="K211" i="42" s="1"/>
  <c r="J184" i="43"/>
  <c r="J139" i="43" l="1"/>
  <c r="I226" i="43"/>
  <c r="J229" i="43" l="1"/>
  <c r="J226" i="43"/>
  <c r="K142" i="42"/>
  <c r="N228" i="43" l="1"/>
  <c r="I228" i="43"/>
  <c r="I234" i="43"/>
  <c r="I232" i="43"/>
  <c r="J232" i="43" s="1"/>
  <c r="J231" i="43" s="1"/>
  <c r="I229" i="43"/>
  <c r="I227" i="43"/>
  <c r="I231" i="43" l="1"/>
  <c r="R44" i="43"/>
  <c r="I207" i="43"/>
  <c r="I204" i="43"/>
  <c r="I180" i="43"/>
  <c r="I178" i="43"/>
  <c r="I172" i="43"/>
  <c r="I169" i="43"/>
  <c r="I160" i="43"/>
  <c r="I85" i="43"/>
  <c r="I83" i="43"/>
  <c r="N234" i="43"/>
  <c r="N232" i="43"/>
  <c r="N229" i="43"/>
  <c r="N227" i="43"/>
  <c r="N225" i="43"/>
  <c r="P213" i="43"/>
  <c r="N207" i="43"/>
  <c r="H207" i="43"/>
  <c r="N204" i="43"/>
  <c r="H204" i="43"/>
  <c r="N202" i="43"/>
  <c r="H180" i="43"/>
  <c r="H172" i="43"/>
  <c r="P170" i="43"/>
  <c r="H169" i="43"/>
  <c r="H225" i="43" s="1"/>
  <c r="N160" i="43"/>
  <c r="H160" i="43"/>
  <c r="N89" i="43"/>
  <c r="N85" i="43"/>
  <c r="H85" i="43"/>
  <c r="N83" i="43"/>
  <c r="H83" i="43"/>
  <c r="N79" i="43"/>
  <c r="P77" i="43"/>
  <c r="P66" i="43"/>
  <c r="P45" i="43"/>
  <c r="P44" i="43" s="1"/>
  <c r="Q44" i="43"/>
  <c r="P30" i="43"/>
  <c r="I92" i="43" l="1"/>
  <c r="I93" i="43" s="1"/>
  <c r="N231" i="43"/>
  <c r="N224" i="43"/>
  <c r="H231" i="43"/>
  <c r="I170" i="43"/>
  <c r="H202" i="43"/>
  <c r="H219" i="43" s="1"/>
  <c r="J183" i="43"/>
  <c r="J202" i="43" s="1"/>
  <c r="J219" i="43" s="1"/>
  <c r="H178" i="43"/>
  <c r="J173" i="43"/>
  <c r="J178" i="43" s="1"/>
  <c r="J181" i="43" s="1"/>
  <c r="J138" i="43"/>
  <c r="J149" i="43" s="1"/>
  <c r="I219" i="43"/>
  <c r="I167" i="43"/>
  <c r="I225" i="43"/>
  <c r="I224" i="43" s="1"/>
  <c r="N167" i="43"/>
  <c r="I181" i="43"/>
  <c r="H167" i="43"/>
  <c r="N92" i="43"/>
  <c r="N93" i="43" s="1"/>
  <c r="H92" i="43"/>
  <c r="H93" i="43" s="1"/>
  <c r="N219" i="43"/>
  <c r="H170" i="43"/>
  <c r="H181" i="43" s="1"/>
  <c r="N235" i="43" l="1"/>
  <c r="H224" i="43"/>
  <c r="H235" i="43" s="1"/>
  <c r="J167" i="43"/>
  <c r="J220" i="43" s="1"/>
  <c r="J221" i="43" s="1"/>
  <c r="J225" i="43"/>
  <c r="J224" i="43" s="1"/>
  <c r="I220" i="43"/>
  <c r="I221" i="43" s="1"/>
  <c r="N220" i="43"/>
  <c r="N221" i="43" s="1"/>
  <c r="H220" i="43"/>
  <c r="H221" i="43" s="1"/>
  <c r="R216" i="40"/>
  <c r="J215" i="40"/>
  <c r="J290" i="40" s="1"/>
  <c r="J289" i="40" s="1"/>
  <c r="J301" i="40" s="1"/>
  <c r="I235" i="43" l="1"/>
  <c r="J235" i="43" s="1"/>
  <c r="M160" i="42"/>
  <c r="M199" i="42" l="1"/>
  <c r="K195" i="42"/>
  <c r="K162" i="42"/>
  <c r="K160" i="42"/>
  <c r="K150" i="42"/>
  <c r="K147" i="42"/>
  <c r="K140" i="42"/>
  <c r="K138" i="42"/>
  <c r="K126" i="42"/>
  <c r="K124" i="42"/>
  <c r="K116" i="42"/>
  <c r="K111" i="42"/>
  <c r="K108" i="42"/>
  <c r="K105" i="42"/>
  <c r="K101" i="42"/>
  <c r="K88" i="42"/>
  <c r="K86" i="42"/>
  <c r="M80" i="42"/>
  <c r="M70" i="42"/>
  <c r="M29" i="42"/>
  <c r="K172" i="42" l="1"/>
  <c r="K151" i="42"/>
  <c r="K131" i="42"/>
  <c r="K49" i="42"/>
  <c r="K71" i="42" s="1"/>
  <c r="K193" i="42"/>
  <c r="K135" i="42"/>
  <c r="K143" i="42" s="1"/>
  <c r="K157" i="42" l="1"/>
  <c r="K205" i="42"/>
  <c r="K93" i="42"/>
  <c r="K94" i="42" s="1"/>
  <c r="K206" i="42" l="1"/>
  <c r="K207" i="42" s="1"/>
  <c r="K222" i="42" l="1"/>
  <c r="J237" i="40"/>
  <c r="R275" i="40" l="1"/>
  <c r="P266" i="40"/>
  <c r="P282" i="40" s="1"/>
  <c r="K266" i="40"/>
  <c r="K282" i="40" s="1"/>
  <c r="J266" i="40"/>
  <c r="J282" i="40" s="1"/>
  <c r="K218" i="40"/>
  <c r="K238" i="40" s="1"/>
  <c r="J218" i="40"/>
  <c r="J216" i="40"/>
  <c r="P108" i="40"/>
  <c r="K108" i="40"/>
  <c r="P105" i="40"/>
  <c r="K105" i="40"/>
  <c r="J105" i="40"/>
  <c r="P103" i="40"/>
  <c r="K103" i="40"/>
  <c r="J103" i="40"/>
  <c r="P101" i="40"/>
  <c r="J113" i="40" l="1"/>
  <c r="K113" i="40"/>
  <c r="P113" i="40"/>
  <c r="J238" i="40"/>
  <c r="P297" i="40"/>
  <c r="J283" i="40" l="1"/>
  <c r="J114" i="40" l="1"/>
  <c r="M296" i="40" s="1"/>
  <c r="P283" i="40"/>
  <c r="P114" i="40"/>
  <c r="O301" i="40" l="1"/>
  <c r="P289" i="40"/>
  <c r="P284" i="40"/>
  <c r="K114" i="40"/>
  <c r="N296" i="40" s="1"/>
  <c r="K283" i="40" l="1"/>
  <c r="K284" i="40" s="1"/>
  <c r="P301" i="40"/>
  <c r="J284" i="40"/>
  <c r="L219" i="43" l="1"/>
  <c r="L220" i="43" s="1"/>
  <c r="L221" i="43" s="1"/>
</calcChain>
</file>

<file path=xl/comments1.xml><?xml version="1.0" encoding="utf-8"?>
<comments xmlns="http://schemas.openxmlformats.org/spreadsheetml/2006/main">
  <authors>
    <author>Snieguole Kacerauskaite</author>
  </authors>
  <commentList>
    <comment ref="L20" authorId="0" shapeId="0">
      <text>
        <r>
          <rPr>
            <sz val="9"/>
            <color indexed="81"/>
            <rFont val="Tahoma"/>
            <family val="2"/>
            <charset val="186"/>
          </rPr>
          <t>m/d „Pakalnutė“ ir „Šaltinėlis“ pakeitė statusą į lopšelį-darželį</t>
        </r>
      </text>
    </comment>
    <comment ref="L23" authorId="0" shapeId="0">
      <text>
        <r>
          <rPr>
            <sz val="9"/>
            <color indexed="81"/>
            <rFont val="Tahoma"/>
            <family val="2"/>
            <charset val="186"/>
          </rPr>
          <t>VšĮ: Mažųjų pasaulis, Jūros žvaigždutė, Pasakėlė, Vaikų giraitė, Saulė ir mėnulis, Laimingų vaikų pilis, Niektauza</t>
        </r>
      </text>
    </comment>
    <comment ref="L26"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L33" authorId="0" shapeId="0">
      <text>
        <r>
          <rPr>
            <sz val="9"/>
            <color indexed="81"/>
            <rFont val="Tahoma"/>
            <family val="2"/>
            <charset val="186"/>
          </rPr>
          <t xml:space="preserve">VšĮ: Svetliačiok, Pajūrio Valdorfo bendruomenė, Universa Via, Klaipėdos licėjus, Vaivarykštės tako gimnazija
</t>
        </r>
      </text>
    </comment>
    <comment ref="K37" authorId="0" shapeId="0">
      <text>
        <r>
          <rPr>
            <sz val="9"/>
            <color indexed="81"/>
            <rFont val="Tahoma"/>
            <family val="2"/>
            <charset val="186"/>
          </rPr>
          <t>Ekologiniame projekte  dalyvauja 45 7-8 klasių mokiniai</t>
        </r>
      </text>
    </comment>
    <comment ref="E61" authorId="0" shapeId="0">
      <text>
        <r>
          <rPr>
            <sz val="9"/>
            <color indexed="81"/>
            <rFont val="Tahoma"/>
            <family val="2"/>
            <charset val="186"/>
          </rPr>
          <t>"Diegti ir plėtoti nuotolinį mokymą užtikrinant nuosekliojo ir nepertraukiamo mokymosi galimybes pagal bendrojo ugdymo programas"</t>
        </r>
      </text>
    </comment>
    <comment ref="E90" authorId="0" shapeId="0">
      <text>
        <r>
          <rPr>
            <sz val="9"/>
            <color indexed="81"/>
            <rFont val="Tahoma"/>
            <family val="2"/>
            <charset val="186"/>
          </rPr>
          <t>"Didinti švietimo ir kitų paslaugų mokiniui prieinamumą ir kompleksiškumą diegiant e. paslaugas"</t>
        </r>
      </text>
    </comment>
    <comment ref="D95" authorId="0" shapeId="0">
      <text>
        <r>
          <rPr>
            <b/>
            <sz val="9"/>
            <color indexed="81"/>
            <rFont val="Tahoma"/>
            <family val="2"/>
            <charset val="186"/>
          </rPr>
          <t>Bus draudžiami vaikai</t>
        </r>
      </text>
    </comment>
    <comment ref="D103" authorId="0" shapeId="0">
      <text>
        <r>
          <rPr>
            <b/>
            <sz val="9"/>
            <color indexed="81"/>
            <rFont val="Tahoma"/>
            <family val="2"/>
            <charset val="186"/>
          </rPr>
          <t xml:space="preserve">Senas pavadinimas - </t>
        </r>
        <r>
          <rPr>
            <sz val="9"/>
            <color indexed="81"/>
            <rFont val="Tahoma"/>
            <family val="2"/>
            <charset val="186"/>
          </rPr>
          <t xml:space="preserve">"Ikimokyklinio ir priešmokyklinio ugdymo skyriaus infrastruktūros modernizavimas Tauralaukio progimnazijoje"
</t>
        </r>
      </text>
    </comment>
    <comment ref="L106" authorId="0" shapeId="0">
      <text>
        <r>
          <rPr>
            <sz val="9"/>
            <color indexed="81"/>
            <rFont val="Tahoma"/>
            <family val="2"/>
            <charset val="186"/>
          </rPr>
          <t xml:space="preserve">„Smeltės“ir„Gedminų“ progimnazijos, „Vėtrungės“ gimnazija
</t>
        </r>
      </text>
    </comment>
    <comment ref="M106" authorId="0" shapeId="0">
      <text>
        <r>
          <rPr>
            <sz val="9"/>
            <color indexed="81"/>
            <rFont val="Tahoma"/>
            <family val="2"/>
            <charset val="186"/>
          </rPr>
          <t>„Sendvario“ ir „Verdenės“ progimnazijos</t>
        </r>
      </text>
    </comment>
    <comment ref="N106" authorId="0" shapeId="0">
      <text>
        <r>
          <rPr>
            <sz val="9"/>
            <color indexed="81"/>
            <rFont val="Tahoma"/>
            <family val="2"/>
            <charset val="186"/>
          </rPr>
          <t xml:space="preserve">Liudviko Stulpino progimnazija ir „Varpo“ gimnazija
</t>
        </r>
      </text>
    </comment>
    <comment ref="L124" authorId="0" shapeId="0">
      <text>
        <r>
          <rPr>
            <sz val="9"/>
            <color indexed="81"/>
            <rFont val="Tahoma"/>
            <family val="2"/>
            <charset val="186"/>
          </rPr>
          <t xml:space="preserve">1) Gedminų progimnazija (50 t.€)
2) „Verdenės“ progimnazija (700 t.€)
3) „Versmės“ progimnazija (180,7 t.€)
4) Vytauto Didžiojo gimnazija (280 t.€)
5) Žemynos gimnazija  (150 t.€)
6) Vydūno gimnazija (57,65 t.€)
</t>
        </r>
        <r>
          <rPr>
            <u/>
            <sz val="9"/>
            <color indexed="81"/>
            <rFont val="Tahoma"/>
            <family val="2"/>
            <charset val="186"/>
          </rPr>
          <t>7) Hermano Zudermano gimnazija (57,65 t.€)</t>
        </r>
        <r>
          <rPr>
            <sz val="9"/>
            <color indexed="81"/>
            <rFont val="Tahoma"/>
            <family val="2"/>
            <charset val="186"/>
          </rPr>
          <t xml:space="preserve">
</t>
        </r>
        <r>
          <rPr>
            <b/>
            <sz val="9"/>
            <color indexed="81"/>
            <rFont val="Tahoma"/>
            <family val="2"/>
            <charset val="186"/>
          </rPr>
          <t>Iš viso: 1476,1 t.€</t>
        </r>
        <r>
          <rPr>
            <sz val="9"/>
            <color indexed="81"/>
            <rFont val="Tahoma"/>
            <family val="2"/>
            <charset val="186"/>
          </rPr>
          <t xml:space="preserve">
</t>
        </r>
      </text>
    </comment>
    <comment ref="M124" authorId="0" shapeId="0">
      <text>
        <r>
          <rPr>
            <b/>
            <sz val="9"/>
            <color indexed="81"/>
            <rFont val="Tahoma"/>
            <family val="2"/>
            <charset val="186"/>
          </rPr>
          <t>Simono Dacho</t>
        </r>
        <r>
          <rPr>
            <sz val="9"/>
            <color indexed="81"/>
            <rFont val="Tahoma"/>
            <family val="2"/>
            <charset val="186"/>
          </rPr>
          <t xml:space="preserve"> progimnazija (200 t.€)
</t>
        </r>
        <r>
          <rPr>
            <b/>
            <sz val="9"/>
            <color indexed="81"/>
            <rFont val="Tahoma"/>
            <family val="2"/>
            <charset val="186"/>
          </rPr>
          <t>Maksimo Gorkio</t>
        </r>
        <r>
          <rPr>
            <sz val="9"/>
            <color indexed="81"/>
            <rFont val="Tahoma"/>
            <family val="2"/>
            <charset val="186"/>
          </rPr>
          <t xml:space="preserve"> progimnazija (100 t.€)
</t>
        </r>
        <r>
          <rPr>
            <b/>
            <sz val="9"/>
            <color indexed="81"/>
            <rFont val="Tahoma"/>
            <family val="2"/>
            <charset val="186"/>
          </rPr>
          <t>Hermano Zudermano</t>
        </r>
        <r>
          <rPr>
            <sz val="9"/>
            <color indexed="81"/>
            <rFont val="Tahoma"/>
            <family val="2"/>
            <charset val="186"/>
          </rPr>
          <t xml:space="preserve"> gimnazija II etapas (600 t.€) - 2019 m. lengvosios atletikos bėgimo takai, atnaujintas futbolo stadionas
</t>
        </r>
        <r>
          <rPr>
            <b/>
            <sz val="9"/>
            <color indexed="81"/>
            <rFont val="Tahoma"/>
            <family val="2"/>
            <charset val="186"/>
          </rPr>
          <t>Sendvario</t>
        </r>
        <r>
          <rPr>
            <sz val="9"/>
            <color indexed="81"/>
            <rFont val="Tahoma"/>
            <family val="2"/>
            <charset val="186"/>
          </rPr>
          <t xml:space="preserve"> progimnazija (520 t.€)
</t>
        </r>
        <r>
          <rPr>
            <u/>
            <sz val="9"/>
            <color indexed="81"/>
            <rFont val="Tahoma"/>
            <family val="2"/>
            <charset val="186"/>
          </rPr>
          <t>„</t>
        </r>
        <r>
          <rPr>
            <b/>
            <u/>
            <sz val="9"/>
            <color indexed="81"/>
            <rFont val="Tahoma"/>
            <family val="2"/>
            <charset val="186"/>
          </rPr>
          <t>Vyturio“</t>
        </r>
        <r>
          <rPr>
            <u/>
            <sz val="9"/>
            <color indexed="81"/>
            <rFont val="Tahoma"/>
            <family val="2"/>
            <charset val="186"/>
          </rPr>
          <t xml:space="preserve"> progimnazija (80 t.€)</t>
        </r>
        <r>
          <rPr>
            <sz val="9"/>
            <color indexed="81"/>
            <rFont val="Tahoma"/>
            <family val="2"/>
            <charset val="186"/>
          </rPr>
          <t xml:space="preserve">
</t>
        </r>
        <r>
          <rPr>
            <b/>
            <sz val="9"/>
            <color indexed="81"/>
            <rFont val="Tahoma"/>
            <family val="2"/>
            <charset val="186"/>
          </rPr>
          <t>Iš viso: 1500 t. €</t>
        </r>
      </text>
    </comment>
    <comment ref="N124" authorId="0" shapeId="0">
      <text>
        <r>
          <rPr>
            <b/>
            <sz val="9"/>
            <color indexed="81"/>
            <rFont val="Tahoma"/>
            <family val="2"/>
            <charset val="186"/>
          </rPr>
          <t>„Smeltės“</t>
        </r>
        <r>
          <rPr>
            <sz val="9"/>
            <color indexed="81"/>
            <rFont val="Tahoma"/>
            <family val="2"/>
            <charset val="186"/>
          </rPr>
          <t xml:space="preserve"> progimnazija (150 t. €)
</t>
        </r>
        <r>
          <rPr>
            <b/>
            <sz val="9"/>
            <color indexed="81"/>
            <rFont val="Tahoma"/>
            <family val="2"/>
            <charset val="186"/>
          </rPr>
          <t>Santarvės</t>
        </r>
        <r>
          <rPr>
            <sz val="9"/>
            <color indexed="81"/>
            <rFont val="Tahoma"/>
            <family val="2"/>
            <charset val="186"/>
          </rPr>
          <t xml:space="preserve"> progimnazija (50 t. €)
</t>
        </r>
        <r>
          <rPr>
            <b/>
            <sz val="9"/>
            <color indexed="81"/>
            <rFont val="Tahoma"/>
            <family val="2"/>
            <charset val="186"/>
          </rPr>
          <t>Baltijos gimnazija ir Martyno Mažvydo</t>
        </r>
        <r>
          <rPr>
            <sz val="9"/>
            <color indexed="81"/>
            <rFont val="Tahoma"/>
            <family val="2"/>
            <charset val="186"/>
          </rPr>
          <t xml:space="preserve">  progimnazija (450 t. €)
</t>
        </r>
        <r>
          <rPr>
            <b/>
            <sz val="9"/>
            <color indexed="81"/>
            <rFont val="Tahoma"/>
            <family val="2"/>
            <charset val="186"/>
          </rPr>
          <t>Gilijos</t>
        </r>
        <r>
          <rPr>
            <sz val="9"/>
            <color indexed="81"/>
            <rFont val="Tahoma"/>
            <family val="2"/>
            <charset val="186"/>
          </rPr>
          <t xml:space="preserve"> pradinė mokykla (500 t.€) (naudojasi kartu su Vydūno gimnazija)
</t>
        </r>
        <r>
          <rPr>
            <b/>
            <u/>
            <sz val="9"/>
            <color indexed="81"/>
            <rFont val="Tahoma"/>
            <family val="2"/>
            <charset val="186"/>
          </rPr>
          <t>„Varpo“</t>
        </r>
        <r>
          <rPr>
            <u/>
            <sz val="9"/>
            <color indexed="81"/>
            <rFont val="Tahoma"/>
            <family val="2"/>
            <charset val="186"/>
          </rPr>
          <t xml:space="preserve"> gimnazija (350 t.€)</t>
        </r>
        <r>
          <rPr>
            <sz val="9"/>
            <color indexed="81"/>
            <rFont val="Tahoma"/>
            <family val="2"/>
            <charset val="186"/>
          </rPr>
          <t xml:space="preserve">
</t>
        </r>
        <r>
          <rPr>
            <b/>
            <sz val="9"/>
            <color indexed="81"/>
            <rFont val="Tahoma"/>
            <family val="2"/>
            <charset val="186"/>
          </rPr>
          <t>Iš viso: 1.500 tūkst. Eur</t>
        </r>
      </text>
    </comment>
    <comment ref="L125" authorId="0" shapeId="0">
      <text>
        <r>
          <rPr>
            <sz val="9"/>
            <color indexed="81"/>
            <rFont val="Tahoma"/>
            <family val="2"/>
            <charset val="186"/>
          </rPr>
          <t xml:space="preserve">1) „Verdenės“ progimnazijoje,
2) Simono Dacho progimnazijoje (12 t.€),
3) Maksimo Gorkio progimnazijoje (12 t.€)
</t>
        </r>
      </text>
    </comment>
    <comment ref="M125" authorId="0" shapeId="0">
      <text>
        <r>
          <rPr>
            <sz val="9"/>
            <color indexed="81"/>
            <rFont val="Tahoma"/>
            <family val="2"/>
            <charset val="186"/>
          </rPr>
          <t xml:space="preserve">1) Hermano Zudermano gimnazijoje, 
2) Sendvario progimnazija,
</t>
        </r>
      </text>
    </comment>
    <comment ref="N125" authorId="0" shapeId="0">
      <text>
        <r>
          <rPr>
            <b/>
            <sz val="9"/>
            <color indexed="81"/>
            <rFont val="Tahoma"/>
            <family val="2"/>
            <charset val="186"/>
          </rPr>
          <t>- Baltijos gimnazija ir Martyno Mažvydo</t>
        </r>
        <r>
          <rPr>
            <sz val="9"/>
            <color indexed="81"/>
            <rFont val="Tahoma"/>
            <family val="2"/>
            <charset val="186"/>
          </rPr>
          <t xml:space="preserve"> progimnazija  (naudojasi vienu stadionu),</t>
        </r>
        <r>
          <rPr>
            <b/>
            <sz val="9"/>
            <color indexed="81"/>
            <rFont val="Tahoma"/>
            <family val="2"/>
            <charset val="186"/>
          </rPr>
          <t xml:space="preserve">
- Gilijos </t>
        </r>
        <r>
          <rPr>
            <sz val="9"/>
            <color indexed="81"/>
            <rFont val="Tahoma"/>
            <family val="2"/>
            <charset val="186"/>
          </rPr>
          <t>pradinė mokykla (naudojasi kartu su Vydūno gimnazija),
- „</t>
        </r>
        <r>
          <rPr>
            <b/>
            <sz val="9"/>
            <color indexed="81"/>
            <rFont val="Tahoma"/>
            <family val="2"/>
            <charset val="186"/>
          </rPr>
          <t>Varpo</t>
        </r>
        <r>
          <rPr>
            <sz val="9"/>
            <color indexed="81"/>
            <rFont val="Tahoma"/>
            <family val="2"/>
            <charset val="186"/>
          </rPr>
          <t xml:space="preserve">“ gimnazija
</t>
        </r>
      </text>
    </comment>
    <comment ref="G135" authorId="0" shapeId="0">
      <text>
        <r>
          <rPr>
            <b/>
            <sz val="9"/>
            <color indexed="81"/>
            <rFont val="Tahoma"/>
            <family val="2"/>
            <charset val="186"/>
          </rPr>
          <t>Vienuolių lėšos</t>
        </r>
        <r>
          <rPr>
            <sz val="9"/>
            <color indexed="81"/>
            <rFont val="Tahoma"/>
            <family val="2"/>
            <charset val="186"/>
          </rPr>
          <t xml:space="preserve">
</t>
        </r>
      </text>
    </comment>
    <comment ref="M155"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N155"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165" authorId="0" shapeId="0">
      <text>
        <r>
          <rPr>
            <b/>
            <sz val="9"/>
            <color indexed="81"/>
            <rFont val="Tahoma"/>
            <family val="2"/>
            <charset val="186"/>
          </rPr>
          <t>2017 m. - Luizės jaunimo centras</t>
        </r>
        <r>
          <rPr>
            <sz val="9"/>
            <color indexed="81"/>
            <rFont val="Tahoma"/>
            <family val="2"/>
            <charset val="186"/>
          </rPr>
          <t xml:space="preserve">
</t>
        </r>
      </text>
    </comment>
    <comment ref="L185" authorId="0" shapeId="0">
      <text>
        <r>
          <rPr>
            <b/>
            <sz val="9"/>
            <color indexed="81"/>
            <rFont val="Tahoma"/>
            <family val="2"/>
            <charset val="186"/>
          </rPr>
          <t xml:space="preserve"> l/d „Berželis“ </t>
        </r>
        <r>
          <rPr>
            <sz val="9"/>
            <color indexed="81"/>
            <rFont val="Tahoma"/>
            <family val="2"/>
            <charset val="186"/>
          </rPr>
          <t xml:space="preserve">- virtuvės remontas,
</t>
        </r>
        <r>
          <rPr>
            <b/>
            <sz val="9"/>
            <color indexed="81"/>
            <rFont val="Tahoma"/>
            <family val="2"/>
            <charset val="186"/>
          </rPr>
          <t>„Kregždutė“</t>
        </r>
        <r>
          <rPr>
            <sz val="9"/>
            <color indexed="81"/>
            <rFont val="Tahoma"/>
            <family val="2"/>
            <charset val="186"/>
          </rPr>
          <t xml:space="preserve"> - laiptinės ir koridoriaus remontas,
</t>
        </r>
        <r>
          <rPr>
            <b/>
            <sz val="9"/>
            <color indexed="81"/>
            <rFont val="Tahoma"/>
            <family val="2"/>
            <charset val="186"/>
          </rPr>
          <t>„Ąžuoliukas“</t>
        </r>
        <r>
          <rPr>
            <sz val="9"/>
            <color indexed="81"/>
            <rFont val="Tahoma"/>
            <family val="2"/>
            <charset val="186"/>
          </rPr>
          <t xml:space="preserve"> - 2 a. grindų remontas,
</t>
        </r>
        <r>
          <rPr>
            <b/>
            <sz val="9"/>
            <color indexed="81"/>
            <rFont val="Tahoma"/>
            <family val="2"/>
            <charset val="186"/>
          </rPr>
          <t>„Aitvarėlis“</t>
        </r>
        <r>
          <rPr>
            <sz val="9"/>
            <color indexed="81"/>
            <rFont val="Tahoma"/>
            <family val="2"/>
            <charset val="186"/>
          </rPr>
          <t xml:space="preserve"> - fasado remontas, 
</t>
        </r>
        <r>
          <rPr>
            <b/>
            <sz val="9"/>
            <color indexed="81"/>
            <rFont val="Tahoma"/>
            <family val="2"/>
            <charset val="186"/>
          </rPr>
          <t>„Žemuogėlė“</t>
        </r>
        <r>
          <rPr>
            <sz val="9"/>
            <color indexed="81"/>
            <rFont val="Tahoma"/>
            <family val="2"/>
            <charset val="186"/>
          </rPr>
          <t xml:space="preserve"> - virtuvės ventiliacijos remontas, 
</t>
        </r>
        <r>
          <rPr>
            <b/>
            <sz val="9"/>
            <color indexed="81"/>
            <rFont val="Tahoma"/>
            <family val="2"/>
            <charset val="186"/>
          </rPr>
          <t>„Nykštukas“</t>
        </r>
        <r>
          <rPr>
            <sz val="9"/>
            <color indexed="81"/>
            <rFont val="Tahoma"/>
            <family val="2"/>
            <charset val="186"/>
          </rPr>
          <t xml:space="preserve"> - laiptinių ir grindų remontas, 
</t>
        </r>
        <r>
          <rPr>
            <b/>
            <sz val="9"/>
            <color indexed="81"/>
            <rFont val="Tahoma"/>
            <family val="2"/>
            <charset val="186"/>
          </rPr>
          <t>„Žilvitis“</t>
        </r>
        <r>
          <rPr>
            <sz val="9"/>
            <color indexed="81"/>
            <rFont val="Tahoma"/>
            <family val="2"/>
            <charset val="186"/>
          </rPr>
          <t xml:space="preserve"> - laiptinių remontas,
</t>
        </r>
        <r>
          <rPr>
            <b/>
            <sz val="9"/>
            <color indexed="81"/>
            <rFont val="Tahoma"/>
            <family val="2"/>
            <charset val="186"/>
          </rPr>
          <t>„Pumpurėlis“</t>
        </r>
        <r>
          <rPr>
            <sz val="9"/>
            <color indexed="81"/>
            <rFont val="Tahoma"/>
            <family val="2"/>
            <charset val="186"/>
          </rPr>
          <t xml:space="preserve"> - grindų remontas,
</t>
        </r>
        <r>
          <rPr>
            <b/>
            <sz val="9"/>
            <color indexed="81"/>
            <rFont val="Tahoma"/>
            <family val="2"/>
            <charset val="186"/>
          </rPr>
          <t>Luizės jaunimo centras</t>
        </r>
        <r>
          <rPr>
            <sz val="9"/>
            <color indexed="81"/>
            <rFont val="Tahoma"/>
            <family val="2"/>
            <charset val="186"/>
          </rPr>
          <t xml:space="preserve"> - Atvirų jaunimo erdvių patalpų remontas
</t>
        </r>
      </text>
    </comment>
    <comment ref="D194" authorId="0" shapeId="0">
      <text>
        <r>
          <rPr>
            <sz val="9"/>
            <color indexed="81"/>
            <rFont val="Tahoma"/>
            <family val="2"/>
            <charset val="186"/>
          </rPr>
          <t xml:space="preserve">2017 m. – „Varpo“ gimnazijos aktų salės ir bibliotekos remontas </t>
        </r>
      </text>
    </comment>
    <comment ref="L196"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197" authorId="0" shapeId="0">
      <text>
        <r>
          <rPr>
            <sz val="9"/>
            <color indexed="81"/>
            <rFont val="Tahoma"/>
            <family val="2"/>
            <charset val="186"/>
          </rPr>
          <t>"Kompleksiškai sutvarkyti bendrojo ugdymo mokyklų ir ikimokyklinio ugdymo įstaigų teritorijas"</t>
        </r>
      </text>
    </comment>
    <comment ref="E200" authorId="0" shapeId="0">
      <text>
        <r>
          <rPr>
            <sz val="9"/>
            <color indexed="81"/>
            <rFont val="Tahoma"/>
            <family val="2"/>
            <charset val="186"/>
          </rPr>
          <t>"Kompleksiškai sutvarkyti bendrojo ugdymo mokyklų ir ikimokyklinio ugdymo įstaigų teritorijas"</t>
        </r>
      </text>
    </comment>
    <comment ref="L206" authorId="0" shapeId="0">
      <text>
        <r>
          <rPr>
            <sz val="9"/>
            <color indexed="81"/>
            <rFont val="Tahoma"/>
            <family val="2"/>
            <charset val="186"/>
          </rPr>
          <t xml:space="preserve">Ievos Simonaitytės perkėlimas į Suaugusiųjų mokyklą
</t>
        </r>
      </text>
    </comment>
  </commentList>
</comments>
</file>

<file path=xl/comments2.xml><?xml version="1.0" encoding="utf-8"?>
<comments xmlns="http://schemas.openxmlformats.org/spreadsheetml/2006/main">
  <authors>
    <author>Snieguole Kacerauskaite</author>
  </authors>
  <commentList>
    <comment ref="S19" authorId="0" shapeId="0">
      <text>
        <r>
          <rPr>
            <sz val="9"/>
            <color indexed="81"/>
            <rFont val="Tahoma"/>
            <family val="2"/>
            <charset val="186"/>
          </rPr>
          <t>m/d „Pakalnutė“ ir „Šaltinėlis“ pakeitė statusą į lopšelį-darželį</t>
        </r>
      </text>
    </comment>
    <comment ref="S22" authorId="0" shapeId="0">
      <text>
        <r>
          <rPr>
            <sz val="9"/>
            <color indexed="81"/>
            <rFont val="Tahoma"/>
            <family val="2"/>
            <charset val="186"/>
          </rPr>
          <t>VšĮ: Mažųjų pasaulis, Jūros žvaigždutė, Pasakėlė, Vaikų giraitė, Saulė ir mėnulis, Laimingų vaikų pilis, Niektauza</t>
        </r>
      </text>
    </comment>
    <comment ref="S25"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S37" authorId="0" shapeId="0">
      <text>
        <r>
          <rPr>
            <sz val="9"/>
            <color indexed="81"/>
            <rFont val="Tahoma"/>
            <family val="2"/>
            <charset val="186"/>
          </rPr>
          <t xml:space="preserve">VšĮ: Svetliačiok, Pajūrio Valdorfo bendruomenė, Universa Via, Klaipėdos licėjus, Vaivarykštės tako gimnazija
</t>
        </r>
      </text>
    </comment>
    <comment ref="H41" authorId="0" shapeId="0">
      <text>
        <r>
          <rPr>
            <sz val="9"/>
            <color indexed="81"/>
            <rFont val="Tahoma"/>
            <family val="2"/>
            <charset val="186"/>
          </rPr>
          <t>Lietuvos plaukimo federacija</t>
        </r>
      </text>
    </comment>
    <comment ref="Q42" authorId="0" shapeId="0">
      <text>
        <r>
          <rPr>
            <sz val="9"/>
            <color indexed="81"/>
            <rFont val="Tahoma"/>
            <family val="2"/>
            <charset val="186"/>
          </rPr>
          <t>Ekologiniame projekte  dalyvauja 45 7-8 klasių mokiniai</t>
        </r>
      </text>
    </comment>
    <comment ref="E72" authorId="0" shapeId="0">
      <text>
        <r>
          <rPr>
            <sz val="9"/>
            <color indexed="81"/>
            <rFont val="Tahoma"/>
            <family val="2"/>
            <charset val="186"/>
          </rPr>
          <t>"Diegti ir plėtoti nuotolinį mokymą užtikrinant nuosekliojo ir nepertraukiamo mokymosi galimybes pagal bendrojo ugdymo programas"</t>
        </r>
      </text>
    </comment>
    <comment ref="D84" authorId="0" shapeId="0">
      <text>
        <r>
          <rPr>
            <sz val="9"/>
            <color indexed="81"/>
            <rFont val="Tahoma"/>
            <family val="2"/>
            <charset val="186"/>
          </rPr>
          <t xml:space="preserve">Vaikų ugdymo dalinis kompensavimas nevalstybinėse įstaigose įtrauktas į papriemonę </t>
        </r>
        <r>
          <rPr>
            <b/>
            <sz val="9"/>
            <color indexed="81"/>
            <rFont val="Tahoma"/>
            <family val="2"/>
            <charset val="186"/>
          </rPr>
          <t>"Ugdymo prieinamumo ir ugdymo formų įvairovės užtikrinimas</t>
        </r>
        <r>
          <rPr>
            <sz val="9"/>
            <color indexed="81"/>
            <rFont val="Tahoma"/>
            <family val="2"/>
            <charset val="186"/>
          </rPr>
          <t xml:space="preserve">" (žr. aukščiau)
</t>
        </r>
      </text>
    </comment>
    <comment ref="G102" authorId="0" shapeId="0">
      <text>
        <r>
          <rPr>
            <b/>
            <sz val="9"/>
            <color indexed="81"/>
            <rFont val="Tahoma"/>
            <family val="2"/>
            <charset val="186"/>
          </rPr>
          <t xml:space="preserve">Jurkšienė:
</t>
        </r>
        <r>
          <rPr>
            <sz val="9"/>
            <color indexed="81"/>
            <rFont val="Tahoma"/>
            <family val="2"/>
            <charset val="186"/>
          </rPr>
          <t xml:space="preserve">Koordinatoriai šiais metais  neturi eiti per Jūsų biudžetą. ŠMM sutartis turės patikslinti ir nurodyti sąmatos 2.8 kodą </t>
        </r>
        <r>
          <rPr>
            <b/>
            <sz val="9"/>
            <color indexed="81"/>
            <rFont val="Tahoma"/>
            <family val="2"/>
            <charset val="186"/>
          </rPr>
          <t xml:space="preserve">
</t>
        </r>
        <r>
          <rPr>
            <sz val="9"/>
            <color indexed="81"/>
            <rFont val="Tahoma"/>
            <family val="2"/>
            <charset val="186"/>
          </rPr>
          <t xml:space="preserve">
</t>
        </r>
      </text>
    </comment>
    <comment ref="E106" authorId="0" shapeId="0">
      <text>
        <r>
          <rPr>
            <sz val="9"/>
            <color indexed="81"/>
            <rFont val="Tahoma"/>
            <family val="2"/>
            <charset val="186"/>
          </rPr>
          <t>"Didinti švietimo ir kitų paslaugų mokiniui prieinamumą ir kompleksiškumą diegiant e. paslaugas"</t>
        </r>
      </text>
    </comment>
    <comment ref="D111" authorId="0" shapeId="0">
      <text>
        <r>
          <rPr>
            <b/>
            <sz val="9"/>
            <color indexed="81"/>
            <rFont val="Tahoma"/>
            <family val="2"/>
            <charset val="186"/>
          </rPr>
          <t>Bus draudžiami vaikai</t>
        </r>
      </text>
    </comment>
    <comment ref="D122" authorId="0" shapeId="0">
      <text>
        <r>
          <rPr>
            <b/>
            <sz val="9"/>
            <color indexed="81"/>
            <rFont val="Tahoma"/>
            <family val="2"/>
            <charset val="186"/>
          </rPr>
          <t xml:space="preserve">Senas pavadinimas - </t>
        </r>
        <r>
          <rPr>
            <sz val="9"/>
            <color indexed="81"/>
            <rFont val="Tahoma"/>
            <family val="2"/>
            <charset val="186"/>
          </rPr>
          <t xml:space="preserve">"Ikimokyklinio ir priešmokyklinio ugdymo skyriaus infrastruktūros modernizavimas Tauralaukio progimnazijoje"
</t>
        </r>
      </text>
    </comment>
    <comment ref="S127" authorId="0" shapeId="0">
      <text>
        <r>
          <rPr>
            <sz val="9"/>
            <color indexed="81"/>
            <rFont val="Tahoma"/>
            <family val="2"/>
            <charset val="186"/>
          </rPr>
          <t xml:space="preserve">„Smeltės“ir„Gedminų“ progimnazijos, „Vėtrungės“ gimnazija
</t>
        </r>
      </text>
    </comment>
    <comment ref="T127" authorId="0" shapeId="0">
      <text>
        <r>
          <rPr>
            <sz val="9"/>
            <color indexed="81"/>
            <rFont val="Tahoma"/>
            <family val="2"/>
            <charset val="186"/>
          </rPr>
          <t>„Sendvario“ ir „Verdenės“ progimnazijos</t>
        </r>
      </text>
    </comment>
    <comment ref="U127" authorId="0" shapeId="0">
      <text>
        <r>
          <rPr>
            <sz val="9"/>
            <color indexed="81"/>
            <rFont val="Tahoma"/>
            <family val="2"/>
            <charset val="186"/>
          </rPr>
          <t xml:space="preserve">Liudviko Stulpino progimnazija ir „Varpo“ gimnazija
</t>
        </r>
      </text>
    </comment>
    <comment ref="T146" authorId="0" shapeId="0">
      <text>
        <r>
          <rPr>
            <sz val="9"/>
            <color indexed="81"/>
            <rFont val="Tahoma"/>
            <family val="2"/>
            <charset val="186"/>
          </rPr>
          <t xml:space="preserve">Simono Dacho progimnazija (200 t.€)
Maksimo Gorkio progimnazija (100 t.€)
Hermano Zudermano gimnazija (600 t.€)
Sendvario progimnazija (520 t.€)
</t>
        </r>
        <r>
          <rPr>
            <u/>
            <sz val="9"/>
            <color indexed="81"/>
            <rFont val="Tahoma"/>
            <family val="2"/>
            <charset val="186"/>
          </rPr>
          <t>„Vyturio“ progimnazija (80 t.€)</t>
        </r>
        <r>
          <rPr>
            <sz val="9"/>
            <color indexed="81"/>
            <rFont val="Tahoma"/>
            <family val="2"/>
            <charset val="186"/>
          </rPr>
          <t xml:space="preserve">
</t>
        </r>
        <r>
          <rPr>
            <b/>
            <sz val="9"/>
            <color indexed="81"/>
            <rFont val="Tahoma"/>
            <family val="2"/>
            <charset val="186"/>
          </rPr>
          <t>Iš viso: 1500 t. €</t>
        </r>
      </text>
    </comment>
    <comment ref="U146" authorId="0" shapeId="0">
      <text>
        <r>
          <rPr>
            <sz val="9"/>
            <color indexed="81"/>
            <rFont val="Tahoma"/>
            <family val="2"/>
            <charset val="186"/>
          </rPr>
          <t xml:space="preserve">„Smeltės“ progimnazija (150 t. €)
Santarvės progimnazija (50 t. €)
Baltijos gimnazija ir Martyno Mažvydo  progimnazija (450 t. €)
Gilijos pradinė mokykla (500 t.€) </t>
        </r>
        <r>
          <rPr>
            <u/>
            <sz val="9"/>
            <color indexed="81"/>
            <rFont val="Tahoma"/>
            <family val="2"/>
            <charset val="186"/>
          </rPr>
          <t>„Varpo“ gimnazija (350 t.€)</t>
        </r>
        <r>
          <rPr>
            <sz val="9"/>
            <color indexed="81"/>
            <rFont val="Tahoma"/>
            <family val="2"/>
            <charset val="186"/>
          </rPr>
          <t xml:space="preserve">
</t>
        </r>
        <r>
          <rPr>
            <b/>
            <sz val="9"/>
            <color indexed="81"/>
            <rFont val="Tahoma"/>
            <family val="2"/>
            <charset val="186"/>
          </rPr>
          <t>Iš viso: 1.500 tūkst. Eur</t>
        </r>
      </text>
    </comment>
    <comment ref="P164" authorId="0" shapeId="0">
      <text>
        <r>
          <rPr>
            <sz val="9"/>
            <color indexed="81"/>
            <rFont val="Tahoma"/>
            <family val="2"/>
            <charset val="186"/>
          </rPr>
          <t>Sumas pateikė Indrė 2017-10-30 (pagal Michailovo siūlymą)</t>
        </r>
      </text>
    </comment>
    <comment ref="D168" authorId="0" shapeId="0">
      <text>
        <r>
          <rPr>
            <sz val="9"/>
            <color indexed="81"/>
            <rFont val="Tahoma"/>
            <family val="2"/>
            <charset val="186"/>
          </rPr>
          <t xml:space="preserve">2017-07-27 sprendimu Nr. T2-162 perkelta į projektą "Modernių ugdymosi erdvių sukūrimas"
</t>
        </r>
      </text>
    </comment>
    <comment ref="D170" authorId="0" shapeId="0">
      <text>
        <r>
          <rPr>
            <sz val="9"/>
            <color indexed="81"/>
            <rFont val="Tahoma"/>
            <family val="2"/>
            <charset val="186"/>
          </rPr>
          <t xml:space="preserve">Išbrauktas 2017-07-27 sprendimu Nr. T2-162
</t>
        </r>
      </text>
    </comment>
    <comment ref="D172" authorId="0" shapeId="0">
      <text>
        <r>
          <rPr>
            <sz val="9"/>
            <color indexed="81"/>
            <rFont val="Tahoma"/>
            <family val="2"/>
            <charset val="186"/>
          </rPr>
          <t xml:space="preserve">Išbrauktas 2017-07-27 sprendimu Nr. T2-162
</t>
        </r>
      </text>
    </comment>
    <comment ref="H178" authorId="0" shapeId="0">
      <text>
        <r>
          <rPr>
            <b/>
            <sz val="9"/>
            <color indexed="81"/>
            <rFont val="Tahoma"/>
            <family val="2"/>
            <charset val="186"/>
          </rPr>
          <t>Vienuolių lėšos</t>
        </r>
        <r>
          <rPr>
            <sz val="9"/>
            <color indexed="81"/>
            <rFont val="Tahoma"/>
            <family val="2"/>
            <charset val="186"/>
          </rPr>
          <t xml:space="preserve">
</t>
        </r>
      </text>
    </comment>
    <comment ref="H186" authorId="0" shapeId="0">
      <text>
        <r>
          <rPr>
            <b/>
            <sz val="9"/>
            <color indexed="81"/>
            <rFont val="Tahoma"/>
            <family val="2"/>
            <charset val="186"/>
          </rPr>
          <t>Vienuolių lėšos</t>
        </r>
        <r>
          <rPr>
            <sz val="9"/>
            <color indexed="81"/>
            <rFont val="Tahoma"/>
            <family val="2"/>
            <charset val="186"/>
          </rPr>
          <t xml:space="preserve">
</t>
        </r>
      </text>
    </comment>
    <comment ref="T202"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U202"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217" authorId="0" shapeId="0">
      <text>
        <r>
          <rPr>
            <b/>
            <sz val="9"/>
            <color indexed="81"/>
            <rFont val="Tahoma"/>
            <family val="2"/>
            <charset val="186"/>
          </rPr>
          <t>2017 m. - Luizės jaunimo centras</t>
        </r>
        <r>
          <rPr>
            <sz val="9"/>
            <color indexed="81"/>
            <rFont val="Tahoma"/>
            <family val="2"/>
            <charset val="186"/>
          </rPr>
          <t xml:space="preserve">
</t>
        </r>
      </text>
    </comment>
    <comment ref="S243" authorId="0" shapeId="0">
      <text>
        <r>
          <rPr>
            <b/>
            <sz val="9"/>
            <color indexed="81"/>
            <rFont val="Tahoma"/>
            <family val="2"/>
            <charset val="186"/>
          </rPr>
          <t xml:space="preserve"> l/d „Berželis“ </t>
        </r>
        <r>
          <rPr>
            <sz val="9"/>
            <color indexed="81"/>
            <rFont val="Tahoma"/>
            <family val="2"/>
            <charset val="186"/>
          </rPr>
          <t xml:space="preserve">- virtuvės remontas,
</t>
        </r>
        <r>
          <rPr>
            <b/>
            <sz val="9"/>
            <color indexed="81"/>
            <rFont val="Tahoma"/>
            <family val="2"/>
            <charset val="186"/>
          </rPr>
          <t>„Kregždutė“</t>
        </r>
        <r>
          <rPr>
            <sz val="9"/>
            <color indexed="81"/>
            <rFont val="Tahoma"/>
            <family val="2"/>
            <charset val="186"/>
          </rPr>
          <t xml:space="preserve"> - laiptinės ir koridoriaus remontas,
</t>
        </r>
        <r>
          <rPr>
            <b/>
            <sz val="9"/>
            <color indexed="81"/>
            <rFont val="Tahoma"/>
            <family val="2"/>
            <charset val="186"/>
          </rPr>
          <t>„Ąžuoliukas“</t>
        </r>
        <r>
          <rPr>
            <sz val="9"/>
            <color indexed="81"/>
            <rFont val="Tahoma"/>
            <family val="2"/>
            <charset val="186"/>
          </rPr>
          <t xml:space="preserve"> - 2 a. grindų remontas,
</t>
        </r>
        <r>
          <rPr>
            <b/>
            <sz val="9"/>
            <color indexed="81"/>
            <rFont val="Tahoma"/>
            <family val="2"/>
            <charset val="186"/>
          </rPr>
          <t>„Aitvarėlis“</t>
        </r>
        <r>
          <rPr>
            <sz val="9"/>
            <color indexed="81"/>
            <rFont val="Tahoma"/>
            <family val="2"/>
            <charset val="186"/>
          </rPr>
          <t xml:space="preserve"> - fasado remontas, 
</t>
        </r>
        <r>
          <rPr>
            <b/>
            <sz val="9"/>
            <color indexed="81"/>
            <rFont val="Tahoma"/>
            <family val="2"/>
            <charset val="186"/>
          </rPr>
          <t>„Žemuogėlė“</t>
        </r>
        <r>
          <rPr>
            <sz val="9"/>
            <color indexed="81"/>
            <rFont val="Tahoma"/>
            <family val="2"/>
            <charset val="186"/>
          </rPr>
          <t xml:space="preserve"> - virtuvės ventiliacijos remontas, 
</t>
        </r>
        <r>
          <rPr>
            <b/>
            <sz val="9"/>
            <color indexed="81"/>
            <rFont val="Tahoma"/>
            <family val="2"/>
            <charset val="186"/>
          </rPr>
          <t>„Nykštukas“</t>
        </r>
        <r>
          <rPr>
            <sz val="9"/>
            <color indexed="81"/>
            <rFont val="Tahoma"/>
            <family val="2"/>
            <charset val="186"/>
          </rPr>
          <t xml:space="preserve"> - laiptinių ir grindų remontas, 
</t>
        </r>
        <r>
          <rPr>
            <b/>
            <sz val="9"/>
            <color indexed="81"/>
            <rFont val="Tahoma"/>
            <family val="2"/>
            <charset val="186"/>
          </rPr>
          <t>„Žilvitis“</t>
        </r>
        <r>
          <rPr>
            <sz val="9"/>
            <color indexed="81"/>
            <rFont val="Tahoma"/>
            <family val="2"/>
            <charset val="186"/>
          </rPr>
          <t xml:space="preserve"> - laiptinių remontas,
</t>
        </r>
        <r>
          <rPr>
            <b/>
            <sz val="9"/>
            <color indexed="81"/>
            <rFont val="Tahoma"/>
            <family val="2"/>
            <charset val="186"/>
          </rPr>
          <t>„Pumpurėlis“</t>
        </r>
        <r>
          <rPr>
            <sz val="9"/>
            <color indexed="81"/>
            <rFont val="Tahoma"/>
            <family val="2"/>
            <charset val="186"/>
          </rPr>
          <t xml:space="preserve"> - grindų remontas,
</t>
        </r>
        <r>
          <rPr>
            <b/>
            <sz val="9"/>
            <color indexed="81"/>
            <rFont val="Tahoma"/>
            <family val="2"/>
            <charset val="186"/>
          </rPr>
          <t>Luizės jaunimo centras</t>
        </r>
        <r>
          <rPr>
            <sz val="9"/>
            <color indexed="81"/>
            <rFont val="Tahoma"/>
            <family val="2"/>
            <charset val="186"/>
          </rPr>
          <t xml:space="preserve"> - Atvirų jaunimo erdvių patalpų remontas
</t>
        </r>
      </text>
    </comment>
    <comment ref="D253" authorId="0" shapeId="0">
      <text>
        <r>
          <rPr>
            <b/>
            <sz val="9"/>
            <color indexed="81"/>
            <rFont val="Tahoma"/>
            <family val="2"/>
            <charset val="186"/>
          </rPr>
          <t>Snieguole Kacerauskaite:</t>
        </r>
        <r>
          <rPr>
            <sz val="9"/>
            <color indexed="81"/>
            <rFont val="Tahoma"/>
            <family val="2"/>
            <charset val="186"/>
          </rPr>
          <t xml:space="preserve">
2017 m. – „Varpo“ gimnazijos aktų salės ir bibliotekos remontas </t>
        </r>
      </text>
    </comment>
    <comment ref="S255"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56" authorId="0" shapeId="0">
      <text>
        <r>
          <rPr>
            <sz val="9"/>
            <color indexed="81"/>
            <rFont val="Tahoma"/>
            <family val="2"/>
            <charset val="186"/>
          </rPr>
          <t>"Kompleksiškai sutvarkyti bendrojo ugdymo mokyklų ir ikimokyklinio ugdymo įstaigų teritorijas"</t>
        </r>
      </text>
    </comment>
    <comment ref="E259" authorId="0" shapeId="0">
      <text>
        <r>
          <rPr>
            <sz val="9"/>
            <color indexed="81"/>
            <rFont val="Tahoma"/>
            <family val="2"/>
            <charset val="186"/>
          </rPr>
          <t>"Kompleksiškai sutvarkyti bendrojo ugdymo mokyklų ir ikimokyklinio ugdymo įstaigų teritorijas"</t>
        </r>
      </text>
    </comment>
    <comment ref="S267" authorId="0" shapeId="0">
      <text>
        <r>
          <rPr>
            <sz val="9"/>
            <color indexed="81"/>
            <rFont val="Tahoma"/>
            <family val="2"/>
            <charset val="186"/>
          </rPr>
          <t xml:space="preserve">Ievos Simonaitytės perkėlimas į Suaugusiųjų mokyklą
</t>
        </r>
      </text>
    </comment>
    <comment ref="H279" authorId="0" shapeId="0">
      <text>
        <r>
          <rPr>
            <sz val="9"/>
            <color indexed="81"/>
            <rFont val="Tahoma"/>
            <family val="2"/>
            <charset val="186"/>
          </rPr>
          <t>Būsto energijos taupymo agentūra</t>
        </r>
      </text>
    </comment>
  </commentList>
</comments>
</file>

<file path=xl/comments3.xml><?xml version="1.0" encoding="utf-8"?>
<comments xmlns="http://schemas.openxmlformats.org/spreadsheetml/2006/main">
  <authors>
    <author>Snieguole Kacerauskaite</author>
  </authors>
  <commentList>
    <comment ref="O34" authorId="0" shapeId="0">
      <text>
        <r>
          <rPr>
            <sz val="9"/>
            <color indexed="81"/>
            <rFont val="Tahoma"/>
            <family val="2"/>
            <charset val="186"/>
          </rPr>
          <t>Ekologiniame projekte  dalyvauja 45 7-8 klasių mokiniai</t>
        </r>
      </text>
    </comment>
    <comment ref="E53" authorId="0" shapeId="0">
      <text>
        <r>
          <rPr>
            <sz val="9"/>
            <color indexed="81"/>
            <rFont val="Tahoma"/>
            <family val="2"/>
            <charset val="186"/>
          </rPr>
          <t>"Diegti ir plėtoti nuotolinį mokymą užtikrinant nuosekliojo ir nepertraukiamo mokymosi galimybes pagal bendrojo ugdymo programas"</t>
        </r>
      </text>
    </comment>
    <comment ref="E86" authorId="0" shapeId="0">
      <text>
        <r>
          <rPr>
            <sz val="9"/>
            <color indexed="81"/>
            <rFont val="Tahoma"/>
            <family val="2"/>
            <charset val="186"/>
          </rPr>
          <t>"Didinti švietimo ir kitų paslaugų mokiniui prieinamumą ir kompleksiškumą diegiant e. paslaugas"</t>
        </r>
      </text>
    </comment>
    <comment ref="E90" authorId="0" shapeId="0">
      <text>
        <r>
          <rPr>
            <sz val="9"/>
            <color indexed="81"/>
            <rFont val="Tahoma"/>
            <family val="2"/>
            <charset val="186"/>
          </rPr>
          <t>"Didinti švietimo ir kitų paslaugų mokiniui prieinamumą ir kompleksiškumą diegiant e. paslaugas"</t>
        </r>
      </text>
    </comment>
    <comment ref="G140" authorId="0" shapeId="0">
      <text>
        <r>
          <rPr>
            <b/>
            <sz val="9"/>
            <color indexed="81"/>
            <rFont val="Tahoma"/>
            <family val="2"/>
            <charset val="186"/>
          </rPr>
          <t>Vienuolių lėšos</t>
        </r>
        <r>
          <rPr>
            <sz val="9"/>
            <color indexed="81"/>
            <rFont val="Tahoma"/>
            <family val="2"/>
            <charset val="186"/>
          </rPr>
          <t xml:space="preserve">
</t>
        </r>
      </text>
    </comment>
    <comment ref="O175" authorId="0" shapeId="0">
      <text>
        <r>
          <rPr>
            <b/>
            <sz val="9"/>
            <color indexed="81"/>
            <rFont val="Tahoma"/>
            <family val="2"/>
            <charset val="186"/>
          </rPr>
          <t>lėšų poreikis 8,9 tūkst. eurų</t>
        </r>
        <r>
          <rPr>
            <sz val="9"/>
            <color indexed="81"/>
            <rFont val="Tahoma"/>
            <family val="2"/>
            <charset val="186"/>
          </rPr>
          <t xml:space="preserve">
</t>
        </r>
      </text>
    </comment>
    <comment ref="D186" authorId="0" shapeId="0">
      <text>
        <r>
          <rPr>
            <b/>
            <sz val="9"/>
            <color indexed="81"/>
            <rFont val="Tahoma"/>
            <family val="2"/>
            <charset val="186"/>
          </rPr>
          <t>Įeina:</t>
        </r>
        <r>
          <rPr>
            <sz val="9"/>
            <color indexed="81"/>
            <rFont val="Tahoma"/>
            <family val="2"/>
            <charset val="186"/>
          </rPr>
          <t xml:space="preserve">
1) Klaipėdos Litorinos mokyklos vidaus nuotekų ir vėdinimo sistemos remontas - 6 t. € ir 
2) Patalpų pritaikymas Klaipėdos Karalienės Luizės jaunimo centro Atvirų jaunimo erdvių veiklai - 35 t. €
</t>
        </r>
        <r>
          <rPr>
            <sz val="9"/>
            <color indexed="81"/>
            <rFont val="Tahoma"/>
            <family val="2"/>
            <charset val="186"/>
          </rPr>
          <t xml:space="preserve">
</t>
        </r>
      </text>
    </comment>
    <comment ref="D189" authorId="0" shapeId="0">
      <text>
        <r>
          <rPr>
            <b/>
            <sz val="9"/>
            <color indexed="81"/>
            <rFont val="Tahoma"/>
            <family val="2"/>
            <charset val="186"/>
          </rPr>
          <t>Snieguole Kacerauskaite:</t>
        </r>
        <r>
          <rPr>
            <sz val="9"/>
            <color indexed="81"/>
            <rFont val="Tahoma"/>
            <family val="2"/>
            <charset val="186"/>
          </rPr>
          <t xml:space="preserve">
VDG, l/d "Liepaitė" ir MSC </t>
        </r>
      </text>
    </comment>
    <comment ref="D195" authorId="0" shapeId="0">
      <text>
        <r>
          <rPr>
            <b/>
            <sz val="9"/>
            <color indexed="81"/>
            <rFont val="Tahoma"/>
            <family val="2"/>
            <charset val="186"/>
          </rPr>
          <t>Snieguole Kacerauskaite:</t>
        </r>
        <r>
          <rPr>
            <sz val="9"/>
            <color indexed="81"/>
            <rFont val="Tahoma"/>
            <family val="2"/>
            <charset val="186"/>
          </rPr>
          <t xml:space="preserve">
l/d "Pagrandukas", l/d "Traukinukas", l/d "Bangelė", „Putinėlis“ ir Šaltinėlio mokykla-darželis (teritorijos apšvietimo remontas)</t>
        </r>
      </text>
    </comment>
    <comment ref="D196" authorId="0" shapeId="0">
      <text>
        <r>
          <rPr>
            <b/>
            <sz val="9"/>
            <color indexed="81"/>
            <rFont val="Tahoma"/>
            <family val="2"/>
            <charset val="186"/>
          </rPr>
          <t>Snieguole Kacerauskaite:</t>
        </r>
        <r>
          <rPr>
            <sz val="9"/>
            <color indexed="81"/>
            <rFont val="Tahoma"/>
            <family val="2"/>
            <charset val="186"/>
          </rPr>
          <t xml:space="preserve">
L/d "Sakalėlis", "Volungėlė", "Žiburėlis", "Svirpliukas"; "Varpelio", "Pakalnutės", "Pakalnutės" m/d; Suaugusiųjų gimnazija ir "Versmės" progimnazija</t>
        </r>
      </text>
    </comment>
    <comment ref="E198" authorId="0" shapeId="0">
      <text>
        <r>
          <rPr>
            <sz val="9"/>
            <color indexed="81"/>
            <rFont val="Tahoma"/>
            <family val="2"/>
            <charset val="186"/>
          </rPr>
          <t>"Kompleksiškai sutvarkyti bendrojo ugdymo mokyklų ir ikimokyklinio ugdymo įstaigų teritorijas"</t>
        </r>
      </text>
    </comment>
    <comment ref="O198" authorId="0" shapeId="0">
      <text>
        <r>
          <rPr>
            <b/>
            <sz val="9"/>
            <color indexed="81"/>
            <rFont val="Tahoma"/>
            <family val="2"/>
            <charset val="186"/>
          </rPr>
          <t xml:space="preserve">+170,0 tūkst. eurų. </t>
        </r>
        <r>
          <rPr>
            <sz val="9"/>
            <color indexed="81"/>
            <rFont val="Tahoma"/>
            <family val="2"/>
            <charset val="186"/>
          </rPr>
          <t xml:space="preserve">
</t>
        </r>
      </text>
    </comment>
    <comment ref="G217" authorId="0" shapeId="0">
      <text>
        <r>
          <rPr>
            <sz val="9"/>
            <color indexed="81"/>
            <rFont val="Tahoma"/>
            <family val="2"/>
            <charset val="186"/>
          </rPr>
          <t>Būsto energijos taupymo agentūra</t>
        </r>
      </text>
    </comment>
  </commentList>
</comments>
</file>

<file path=xl/comments4.xml><?xml version="1.0" encoding="utf-8"?>
<comments xmlns="http://schemas.openxmlformats.org/spreadsheetml/2006/main">
  <authors>
    <author>Snieguole Kacerauskaite</author>
    <author>Ingrida Urbonaviciene</author>
    <author>Audra Cepiene</author>
  </authors>
  <commentList>
    <comment ref="L33" authorId="0" shapeId="0">
      <text>
        <r>
          <rPr>
            <sz val="9"/>
            <color indexed="81"/>
            <rFont val="Tahoma"/>
            <family val="2"/>
            <charset val="186"/>
          </rPr>
          <t>Ekologiniame projekte  dalyvauja 45 7-8 klasių mokiniai</t>
        </r>
      </text>
    </comment>
    <comment ref="F56" authorId="0" shapeId="0">
      <text>
        <r>
          <rPr>
            <sz val="9"/>
            <color indexed="81"/>
            <rFont val="Tahoma"/>
            <family val="2"/>
            <charset val="186"/>
          </rPr>
          <t>"Diegti ir plėtoti nuotolinį mokymą užtikrinant nuosekliojo ir nepertraukiamo mokymosi galimybes pagal bendrojo ugdymo programas"</t>
        </r>
      </text>
    </comment>
    <comment ref="K62" authorId="1" shapeId="0">
      <text>
        <r>
          <rPr>
            <b/>
            <sz val="9"/>
            <color indexed="81"/>
            <rFont val="Tahoma"/>
            <family val="2"/>
            <charset val="186"/>
          </rPr>
          <t>Ingrida Urbonaviciene:</t>
        </r>
        <r>
          <rPr>
            <sz val="9"/>
            <color indexed="81"/>
            <rFont val="Tahoma"/>
            <family val="2"/>
            <charset val="186"/>
          </rPr>
          <t xml:space="preserve">
Pakalnutė 20,0, Šaltinėlis 37,7, Tauralaukis 5,6, Saulėtekis 125,0</t>
        </r>
      </text>
    </comment>
    <comment ref="K65" authorId="1" shapeId="0">
      <text>
        <r>
          <rPr>
            <b/>
            <sz val="9"/>
            <color indexed="81"/>
            <rFont val="Tahoma"/>
            <family val="2"/>
            <charset val="186"/>
          </rPr>
          <t>Ingrida Urbonaviciene:</t>
        </r>
        <r>
          <rPr>
            <sz val="9"/>
            <color indexed="81"/>
            <rFont val="Tahoma"/>
            <family val="2"/>
            <charset val="186"/>
          </rPr>
          <t xml:space="preserve">
100 eurų, kai vaikų skaičius 397, 3 vaikai po 50</t>
        </r>
      </text>
    </comment>
    <comment ref="K67" authorId="0" shapeId="0">
      <text>
        <r>
          <rPr>
            <b/>
            <sz val="9"/>
            <color indexed="81"/>
            <rFont val="Tahoma"/>
            <family val="2"/>
            <charset val="186"/>
          </rPr>
          <t xml:space="preserve">UKD įsakyme šios lėšos - prie įstaigų išlaikymo </t>
        </r>
        <r>
          <rPr>
            <sz val="9"/>
            <color indexed="81"/>
            <rFont val="Tahoma"/>
            <family val="2"/>
            <charset val="186"/>
          </rPr>
          <t xml:space="preserve">
</t>
        </r>
      </text>
    </comment>
    <comment ref="F89" authorId="0" shapeId="0">
      <text>
        <r>
          <rPr>
            <sz val="9"/>
            <color indexed="81"/>
            <rFont val="Tahoma"/>
            <family val="2"/>
            <charset val="186"/>
          </rPr>
          <t>"Didinti švietimo ir kitų paslaugų mokiniui prieinamumą ir kompleksiškumą diegiant e. paslaugas"</t>
        </r>
      </text>
    </comment>
    <comment ref="J139" authorId="0" shapeId="0">
      <text>
        <r>
          <rPr>
            <b/>
            <sz val="9"/>
            <color indexed="81"/>
            <rFont val="Tahoma"/>
            <family val="2"/>
            <charset val="186"/>
          </rPr>
          <t>Vienuolių lėšos</t>
        </r>
        <r>
          <rPr>
            <sz val="9"/>
            <color indexed="81"/>
            <rFont val="Tahoma"/>
            <family val="2"/>
            <charset val="186"/>
          </rPr>
          <t xml:space="preserve">
</t>
        </r>
      </text>
    </comment>
    <comment ref="M159" authorId="0" shapeId="0">
      <text>
        <r>
          <rPr>
            <b/>
            <sz val="9"/>
            <color indexed="81"/>
            <rFont val="Tahoma"/>
            <family val="2"/>
            <charset val="186"/>
          </rPr>
          <t>Snieguole Kacerauskaite:</t>
        </r>
        <r>
          <rPr>
            <sz val="9"/>
            <color indexed="81"/>
            <rFont val="Tahoma"/>
            <family val="2"/>
            <charset val="186"/>
          </rPr>
          <t xml:space="preserve">
patikslintas „16“ - dalis įstaigų, planuotų 2017 m., nusipirko lovytes 2016 m. gruodį</t>
        </r>
      </text>
    </comment>
    <comment ref="M160" authorId="0" shapeId="0">
      <text>
        <r>
          <rPr>
            <b/>
            <sz val="9"/>
            <color indexed="81"/>
            <rFont val="Tahoma"/>
            <family val="2"/>
            <charset val="186"/>
          </rPr>
          <t>Snieguole Kacerauskaite:</t>
        </r>
        <r>
          <rPr>
            <sz val="9"/>
            <color indexed="81"/>
            <rFont val="Tahoma"/>
            <family val="2"/>
            <charset val="186"/>
          </rPr>
          <t xml:space="preserve">
patikslintas „596“ - dalis įstaigų, planuotų 2017 m., nusipirko lovytes 2016 m. gruodį</t>
        </r>
      </text>
    </comment>
    <comment ref="E176" authorId="0" shapeId="0">
      <text>
        <r>
          <rPr>
            <b/>
            <sz val="9"/>
            <color indexed="81"/>
            <rFont val="Tahoma"/>
            <family val="2"/>
            <charset val="186"/>
          </rPr>
          <t>Įeina:</t>
        </r>
        <r>
          <rPr>
            <sz val="9"/>
            <color indexed="81"/>
            <rFont val="Tahoma"/>
            <family val="2"/>
            <charset val="186"/>
          </rPr>
          <t xml:space="preserve">
1) Klaipėdos Litorinos mokyklos vidaus nuotekų ir vėdinimo sistemos remontas - 6 t. € ir 
2) Patalpų pritaikymas Klaipėdos Karalienės Luizės jaunimo centro Atvirų jaunimo erdvių veiklai - 35 t. €
Pilnas sąrašas 
</t>
        </r>
      </text>
    </comment>
    <comment ref="E179" authorId="0" shapeId="0">
      <text>
        <r>
          <rPr>
            <b/>
            <sz val="9"/>
            <color indexed="81"/>
            <rFont val="Tahoma"/>
            <family val="2"/>
            <charset val="186"/>
          </rPr>
          <t>Snieguole Kacerauskaite:</t>
        </r>
        <r>
          <rPr>
            <sz val="9"/>
            <color indexed="81"/>
            <rFont val="Tahoma"/>
            <family val="2"/>
            <charset val="186"/>
          </rPr>
          <t xml:space="preserve">
VDG, l/d "Liepaitė" ir MSC </t>
        </r>
      </text>
    </comment>
    <comment ref="E186" authorId="0" shapeId="0">
      <text>
        <r>
          <rPr>
            <b/>
            <sz val="9"/>
            <color indexed="81"/>
            <rFont val="Tahoma"/>
            <family val="2"/>
            <charset val="186"/>
          </rPr>
          <t>Snieguole Kacerauskaite:</t>
        </r>
        <r>
          <rPr>
            <sz val="9"/>
            <color indexed="81"/>
            <rFont val="Tahoma"/>
            <family val="2"/>
            <charset val="186"/>
          </rPr>
          <t xml:space="preserve">
l/d "Pagrandukas", l/d "Traukinukas", l/d "Bangelė", „Putinėlis“ ir Šaltinėlio mokykla-darželis (teritorijos apšvietimo remontas)</t>
        </r>
      </text>
    </comment>
    <comment ref="E187" authorId="0" shapeId="0">
      <text>
        <r>
          <rPr>
            <b/>
            <sz val="9"/>
            <color indexed="81"/>
            <rFont val="Tahoma"/>
            <family val="2"/>
            <charset val="186"/>
          </rPr>
          <t>Snieguole Kacerauskaite:</t>
        </r>
        <r>
          <rPr>
            <sz val="9"/>
            <color indexed="81"/>
            <rFont val="Tahoma"/>
            <family val="2"/>
            <charset val="186"/>
          </rPr>
          <t xml:space="preserve">
L/d "Sakalėlis", "Volungėlė", "Žiburėlis", "Svirpliukas"; "Varpelio", "Pakalnutės", "Pakalnutės" m/d; Suaugusiųjų gimnazija ir "Versmės" progimnazija</t>
        </r>
      </text>
    </comment>
    <comment ref="E189" authorId="0" shapeId="0">
      <text>
        <r>
          <rPr>
            <sz val="9"/>
            <color indexed="81"/>
            <rFont val="Tahoma"/>
            <family val="2"/>
            <charset val="186"/>
          </rPr>
          <t xml:space="preserve">2015 m. l/d „Žemuogėle“, 2016 m. l/d „Želmenėlis“, „Pingviniukas“ir „Papartėlis“          
</t>
        </r>
      </text>
    </comment>
    <comment ref="F189" authorId="0" shapeId="0">
      <text>
        <r>
          <rPr>
            <sz val="9"/>
            <color indexed="81"/>
            <rFont val="Tahoma"/>
            <family val="2"/>
            <charset val="186"/>
          </rPr>
          <t>"Kompleksiškai sutvarkyti bendrojo ugdymo mokyklų ir ikimokyklinio ugdymo įstaigų teritorijas"</t>
        </r>
      </text>
    </comment>
    <comment ref="K201" authorId="2" shapeId="0">
      <text>
        <r>
          <rPr>
            <sz val="9"/>
            <color indexed="81"/>
            <rFont val="Tahoma"/>
            <family val="2"/>
            <charset val="186"/>
          </rPr>
          <t>Iš viso projektui: 
382 000 Eur</t>
        </r>
      </text>
    </comment>
    <comment ref="J203" authorId="0" shapeId="0">
      <text>
        <r>
          <rPr>
            <sz val="9"/>
            <color indexed="81"/>
            <rFont val="Tahoma"/>
            <family val="2"/>
            <charset val="186"/>
          </rPr>
          <t>Būsto energijos taupymo agentūra</t>
        </r>
      </text>
    </comment>
  </commentList>
</comments>
</file>

<file path=xl/sharedStrings.xml><?xml version="1.0" encoding="utf-8"?>
<sst xmlns="http://schemas.openxmlformats.org/spreadsheetml/2006/main" count="2270" uniqueCount="609">
  <si>
    <r>
      <t xml:space="preserve">Valstybės biudžeto lėšos </t>
    </r>
    <r>
      <rPr>
        <b/>
        <sz val="10"/>
        <rFont val="Times New Roman"/>
        <family val="1"/>
      </rPr>
      <t>LRVB</t>
    </r>
  </si>
  <si>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</si>
  <si>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</si>
  <si>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</si>
  <si>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</si>
  <si>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</si>
  <si>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</si>
  <si>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</si>
  <si>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</si>
  <si>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</si>
  <si>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</si>
  <si>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</si>
  <si>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</si>
  <si>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</si>
  <si>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</si>
  <si>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Iš viso</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</si>
  <si>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</si>
  <si>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</si>
  <si>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</si>
  <si>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</si>
  <si>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</si>
  <si>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</si>
  <si>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</si>
  <si>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</si>
  <si>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</si>
  <si>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</si>
  <si>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</si>
  <si>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</si>
  <si>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</si>
  <si>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</si>
  <si>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</si>
  <si>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</si>
  <si>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</si>
  <si>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</si>
  <si>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</si>
  <si>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Edukacinių renginių organizavimas, dalyvavimas respublikiniuose renginiuose, kitų projektų vykdymas</t>
  </si>
  <si>
    <t>Neformaliojo švietimo įstaigų pastatų rekonstrukcija:</t>
  </si>
  <si>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</si>
  <si>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</si>
  <si>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</si>
  <si>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</si>
  <si>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</si>
  <si>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P1</t>
  </si>
  <si>
    <t>Mokinių pavėžėjimo užtikrinimas</t>
  </si>
  <si>
    <t>Ryšių kabelių kanalų nuoma</t>
  </si>
  <si>
    <t>Šilumos ir karšto vandens tiekimo sistemų renovacija ir remontas</t>
  </si>
  <si>
    <t>Švietimo įstaigų pastatų apsauga</t>
  </si>
  <si>
    <t>Įstaigų skaičius</t>
  </si>
  <si>
    <t>Priešgaisrinių reikalavimų vykdymas švietimo įstaigose</t>
  </si>
  <si>
    <t>Produkto kriterijaus</t>
  </si>
  <si>
    <t>Kabelio tinklo ilgis, km</t>
  </si>
  <si>
    <t>Švietimo įstaigų paprastasis remontas</t>
  </si>
  <si>
    <t>SB(SP)</t>
  </si>
  <si>
    <t>Veiklos organizavimo užtikrinimas švietimo įstaigose:</t>
  </si>
  <si>
    <t>Kvalifikacinių programų skaičius</t>
  </si>
  <si>
    <t>Metodinių būrelių skaičius mieste</t>
  </si>
  <si>
    <t>1.4.1.9.</t>
  </si>
  <si>
    <t>1.4.3.3.</t>
  </si>
  <si>
    <t>1.4.3.9.</t>
  </si>
  <si>
    <t>1.4.1.8.</t>
  </si>
  <si>
    <t>1.4.3.5.</t>
  </si>
  <si>
    <t>Švietimo įstaigų sanitarinių patalpų remontas</t>
  </si>
  <si>
    <t>Dalyvių skaičius</t>
  </si>
  <si>
    <r>
      <t xml:space="preserve">BĮ Klaipėdos pedagoginės psichologinės tarnybos </t>
    </r>
    <r>
      <rPr>
        <sz val="10"/>
        <rFont val="Times New Roman"/>
        <family val="1"/>
        <charset val="186"/>
      </rPr>
      <t>veiklos užtikrinimas</t>
    </r>
  </si>
  <si>
    <t>Vykdytojas (skyrius / asmuo)</t>
  </si>
  <si>
    <t>Projektų skyrius</t>
  </si>
  <si>
    <t>Švietimo skyrius</t>
  </si>
  <si>
    <t>Kt</t>
  </si>
  <si>
    <t>Socialinės infrastruktūros priežiūros skyrius</t>
  </si>
  <si>
    <r>
      <t xml:space="preserve">Kiti finansavimo šaltiniai </t>
    </r>
    <r>
      <rPr>
        <b/>
        <sz val="10"/>
        <rFont val="Times New Roman"/>
        <family val="1"/>
        <charset val="186"/>
      </rPr>
      <t>Kt</t>
    </r>
  </si>
  <si>
    <r>
      <t>BĮ Klaipėdos pedagogų švietimo ir kultūros centro</t>
    </r>
    <r>
      <rPr>
        <sz val="10"/>
        <rFont val="Times New Roman"/>
        <family val="1"/>
        <charset val="186"/>
      </rPr>
      <t xml:space="preserve"> veiklos užtikrinimas</t>
    </r>
  </si>
  <si>
    <t>Iš viso priemonei:</t>
  </si>
  <si>
    <t xml:space="preserve"> TIKSLŲ, UŽDAVINIŲ, PRIEMONIŲ, PRIEMONIŲ IŠLAIDŲ IR PRODUKTO KRITERIJŲ SUVESTINĖ</t>
  </si>
  <si>
    <t>2017-ieji metai</t>
  </si>
  <si>
    <t>Parengtas techninis projektas, vnt.</t>
  </si>
  <si>
    <t xml:space="preserve">jose ugdoma vaikų </t>
  </si>
  <si>
    <t>jose ugdoma vaikų</t>
  </si>
  <si>
    <t xml:space="preserve">iš jų mokinių </t>
  </si>
  <si>
    <t>Vasaros poilsio organizavimas</t>
  </si>
  <si>
    <t>Atestuotų vadovų skaičius</t>
  </si>
  <si>
    <t>Rugsėjo 1-osios šventės organizavimas (masinis renginys „Švyturio“ arenoje)</t>
  </si>
  <si>
    <t xml:space="preserve">Brandos egzaminų administravimas </t>
  </si>
  <si>
    <t>Įgyvendintų programų skaičius</t>
  </si>
  <si>
    <t>Elektroninio mokinio pažymėjimo diegimas ir naudojimo užtikrinimas bendrojo ugdymo, neformaliojo švietimo ir sporto įstaigose</t>
  </si>
  <si>
    <t>Vaikų skaičius</t>
  </si>
  <si>
    <t>Vaikiškų lovyčių įsigijimas ikimokyklinėse įstaigose</t>
  </si>
  <si>
    <t>Planas</t>
  </si>
  <si>
    <t>Ikimokyklinių nevalstybinių įstaigų skaičius,</t>
  </si>
  <si>
    <t>Pradinių mokyklų ir mokyklų-darželių skaičius</t>
  </si>
  <si>
    <t>Ugdoma vaikų, skaičius,</t>
  </si>
  <si>
    <t>Organizuota egzaminų, skaičius</t>
  </si>
  <si>
    <t>Suorganizuota renginių, skaičius</t>
  </si>
  <si>
    <t>Įstaigų, kuriose atlikti remonto darbai, skaičius</t>
  </si>
  <si>
    <t>Įstaigų, kuriose likviduoti pažeidimai, skaičius</t>
  </si>
  <si>
    <t>Įstaigų, kuriose suremontuota sanitarinių patalpų, skaičius</t>
  </si>
  <si>
    <t>Mokinių, kuriems kompensuojamos pavėžėjimo išlaidos, skaičius</t>
  </si>
  <si>
    <t>2018-ieji metai</t>
  </si>
  <si>
    <t>Švietimo įstaigų elektros instaliacijos remontas</t>
  </si>
  <si>
    <t>Naujos ikimokyklinio ugdymo įstaigos statyba šiaurinėje miesto dalyje</t>
  </si>
  <si>
    <t xml:space="preserve">Parengtas techninis projektas, vnt.  </t>
  </si>
  <si>
    <t>Atlikta statybos darbų, proc.</t>
  </si>
  <si>
    <t>Parengtas techninis projektas</t>
  </si>
  <si>
    <t xml:space="preserve"> </t>
  </si>
  <si>
    <t xml:space="preserve">Atlikta modernizavimo darbų, proc.
</t>
  </si>
  <si>
    <t xml:space="preserve">Atlikta rekonstrukcija, proc. 
</t>
  </si>
  <si>
    <t xml:space="preserve">Savivaldybės įstaigų skaičius, </t>
  </si>
  <si>
    <t>47</t>
  </si>
  <si>
    <t>7970</t>
  </si>
  <si>
    <t>SB(SPL)</t>
  </si>
  <si>
    <t>jose ugdoma mokinių</t>
  </si>
  <si>
    <t xml:space="preserve">Nevalstybinių įstaigų skaičius, </t>
  </si>
  <si>
    <t xml:space="preserve">03 Strateginis tikslas. Užtikrinti gyventojams aukštą švietimo, kultūros, socialinių, sporto ir sveikatos apsaugos paslaugų kokybę ir prieinamumą </t>
  </si>
  <si>
    <t>Aptarnautų asmenų skaičius</t>
  </si>
  <si>
    <t>Aptarnauta asmenų, iš jų:</t>
  </si>
  <si>
    <t>Renginių skaičius</t>
  </si>
  <si>
    <t>Savivaldybės administracijos vaiko gerovės komisijos veiklos užtikrinimas</t>
  </si>
  <si>
    <t xml:space="preserve">Programų skaičius, </t>
  </si>
  <si>
    <t xml:space="preserve">Savivaldybės švietimo įstaigų vadovų atestavimas ir miesto metodinių būrelių veiklos užtikrinimas </t>
  </si>
  <si>
    <t>Prevencinių renginių skaičius</t>
  </si>
  <si>
    <t>Nuotoliniu būdu mokomų mokinių skaičius, vnt.</t>
  </si>
  <si>
    <t>Nuotolinio mokymo savivaldybės švietimo įstaigose diegimas ir plėtojimas</t>
  </si>
  <si>
    <t xml:space="preserve">Įrengimų įsigijimas švietimo įstaigų maisto blokuose </t>
  </si>
  <si>
    <t>Įstaigų, įsigijusių įrengimus, skaičius</t>
  </si>
  <si>
    <t>Įsigyta įrengimų, vnt.</t>
  </si>
  <si>
    <r>
      <t xml:space="preserve">Ugdymo proceso ir aplinkos užtikrinimas </t>
    </r>
    <r>
      <rPr>
        <b/>
        <sz val="10"/>
        <rFont val="Times New Roman"/>
        <family val="1"/>
        <charset val="186"/>
      </rPr>
      <t>savivaldybės ir nevalstybinėse ikimokyklinio ugdymo įstaigose</t>
    </r>
  </si>
  <si>
    <r>
      <t xml:space="preserve">Ugdymo proceso ir aplinkos užtikrinimas </t>
    </r>
    <r>
      <rPr>
        <b/>
        <sz val="10"/>
        <rFont val="Times New Roman"/>
        <family val="1"/>
        <charset val="186"/>
      </rPr>
      <t xml:space="preserve">savivaldybės ir nevalstybinėse bendrojo ugdymo mokyklose </t>
    </r>
  </si>
  <si>
    <r>
      <t xml:space="preserve">Pajamų imokų likutis </t>
    </r>
    <r>
      <rPr>
        <b/>
        <sz val="10"/>
        <rFont val="Times New Roman"/>
        <family val="1"/>
        <charset val="186"/>
      </rPr>
      <t>SB(SPL)</t>
    </r>
  </si>
  <si>
    <t>Sudaryti sąlygas ugdytis ir gerinti ugdymo proceso kokybę</t>
  </si>
  <si>
    <t>Švietimo įstaigų persikėlimo į kitas patalpas išlaidų apmokėjimas</t>
  </si>
  <si>
    <t>Perkeltа įstaigų, skaičius</t>
  </si>
  <si>
    <t>Įstaigų, kuriose pakeisti langai, skaičius</t>
  </si>
  <si>
    <t>Įstaigų, kuriose suremontuotos patalpos,  skaičius</t>
  </si>
  <si>
    <t>Šilumos  ir karšto vandens tiekimo sistemų priežiūra</t>
  </si>
  <si>
    <t>Įstaigų, kurių teritorijos aptvertos, skaičius</t>
  </si>
  <si>
    <t xml:space="preserve">Aprūpinti švietimo įstaigas reikalingu inventoriumi  </t>
  </si>
  <si>
    <t>Pakeistа lovyčių, skaičius</t>
  </si>
  <si>
    <t>Ugdymo proceso užtikrinimas  Klaipėdos sutrikusio vystymosi kūdikių namuose</t>
  </si>
  <si>
    <t>Įstaigų ir vaikų jose skaičius, vnt.</t>
  </si>
  <si>
    <t>Patalpų pritaikymas Klaipėdos miesto pedagogų švietimo ir kultūros centro veiklai (Baltijos pr. 51)</t>
  </si>
  <si>
    <r>
      <t xml:space="preserve">Ugdymo proceso ir aplinkos užtikrinimas </t>
    </r>
    <r>
      <rPr>
        <b/>
        <sz val="10"/>
        <rFont val="Times New Roman"/>
        <family val="1"/>
        <charset val="186"/>
      </rPr>
      <t>savivaldybės pradinėje mokykloje ir mokyklose-darželiuose</t>
    </r>
  </si>
  <si>
    <r>
      <t xml:space="preserve">Ugdymo proceso ir aplinkos užtikrinimas </t>
    </r>
    <r>
      <rPr>
        <b/>
        <sz val="10"/>
        <rFont val="Times New Roman"/>
        <family val="1"/>
        <charset val="186"/>
      </rPr>
      <t>neformaliojo vaikų švietimo įstaigose</t>
    </r>
  </si>
  <si>
    <r>
      <t xml:space="preserve">Klaipėdos regos ugdymo centro </t>
    </r>
    <r>
      <rPr>
        <sz val="10"/>
        <rFont val="Times New Roman"/>
        <family val="1"/>
        <charset val="186"/>
      </rPr>
      <t>veiklos užtikrinimas</t>
    </r>
  </si>
  <si>
    <t>Dalyvaujančių renginuose mokinių skaičius, vnt.</t>
  </si>
  <si>
    <t>Įrengtas liftas, vnt.</t>
  </si>
  <si>
    <t>Atlikta modernizavimo darbų ir įsigyta įrangos, proc.</t>
  </si>
  <si>
    <t xml:space="preserve">Dviračių stovų įrengimas bendrojo lavinimo mokyklose </t>
  </si>
  <si>
    <t>2018-ųjų metų lėšų projektas</t>
  </si>
  <si>
    <t>2017 m. lėšų projektas</t>
  </si>
  <si>
    <t>2018 m. lėšų projektas</t>
  </si>
  <si>
    <t>tūkst. Eur</t>
  </si>
  <si>
    <t>Neformaliojo ugdymo įstaigų skaičius,</t>
  </si>
  <si>
    <t xml:space="preserve">Įstaigų, kuriose įdiegtas nuotolinis mokymas,skaičius </t>
  </si>
  <si>
    <t>Įrengtų naujų grupių savivaldybės įstaigose skaičius, vnt.</t>
  </si>
  <si>
    <t>Įsteigtų naujų ugdymo vietų skaičius savivaldybės įstaigose, vnt.</t>
  </si>
  <si>
    <t>Įsigyta įranga, proc.</t>
  </si>
  <si>
    <t>Bendrojo ugdymo mokyklos pastato statyba šiaurinėje miesto dalyje</t>
  </si>
  <si>
    <t>Ikimokyklinio ugdymo mokyklų pastatų modernizavimas ir plėtra:</t>
  </si>
  <si>
    <t>Vaikų, už kurių išlaikymą ikimokyklinėse ir priešmokyklinėse įstaigose yra kompensuojamos išlaidos, skaičius</t>
  </si>
  <si>
    <t xml:space="preserve">                      vaikų –</t>
  </si>
  <si>
    <t xml:space="preserve">                       mokinių –</t>
  </si>
  <si>
    <t>Vaikų, kuriems iš dalies kompensuojamas ugdymas nevalstybinėse įstaigose, skaičius</t>
  </si>
  <si>
    <t>Sporto mokyklas lankančių vaikų, kurių ugdymas finansuojamas iš mokinio krepšelio lėšų, skaičius</t>
  </si>
  <si>
    <t>jose dalyvaujančių vaikų skaičius</t>
  </si>
  <si>
    <t>Vaikų, kuriems skirtos minimalios priežiūros priemonės, skaičius</t>
  </si>
  <si>
    <t>„Gilijos“ pradinės mokyklos (Taikos pr. 68) pastato energetinio efektyvumo didinimas</t>
  </si>
  <si>
    <t>Atliktas energetinis auditas, vnt.</t>
  </si>
  <si>
    <t>Parengta techninių projektų, skaičius</t>
  </si>
  <si>
    <t>Jeronimo Kačinsko muzikos mokyklos (Statybininkų pr. 5) pastato energetinio efektyvumo didinimas</t>
  </si>
  <si>
    <t>Renovuota, suremontuota sistemų, skaičius</t>
  </si>
  <si>
    <t>Įstaigų, kurių šilumos ir karšto vandens tiekimo sistemos prižiūrimos, skaičius</t>
  </si>
  <si>
    <t>Įstaigos, kuriose atlikti elektros instaliacijos remonto darbai, skaičius</t>
  </si>
  <si>
    <t>Įgyvendinta programų, skaičius</t>
  </si>
  <si>
    <t>Įrengta naujų klasių pirmokams savivaldybės įstaigose, skaičius</t>
  </si>
  <si>
    <t>Ugdymo vietų skaičiaus didinimas</t>
  </si>
  <si>
    <t>Neformaliojo vaikų švietimo programų įgyvendinimas ir neformaliojo vaikų švietimo paslaugų plėtra</t>
  </si>
  <si>
    <t>100</t>
  </si>
  <si>
    <t>2019-ųjų metų lėšų projektas</t>
  </si>
  <si>
    <t>2019 m. lėšų projektas</t>
  </si>
  <si>
    <t xml:space="preserve">   </t>
  </si>
  <si>
    <t>2019-ieji metai</t>
  </si>
  <si>
    <t>Parengtas techninis projektas, vnt</t>
  </si>
  <si>
    <t>Parengtas investicijų projektas, vnt.</t>
  </si>
  <si>
    <t>Parengta techninis  projektas, vnt.</t>
  </si>
  <si>
    <t xml:space="preserve">Klaipėdos lopšelio-darželio „Puriena“ pastato Naikupės g. 27 rekonstravimas, pristatant priestatą </t>
  </si>
  <si>
    <t>Atlikta modernizavimo darbų, proc.</t>
  </si>
  <si>
    <t>Klaipėdos karalienės Luizės jaunimo centro (Puodžių g.) modernizavimas, plėtojant neformaliojo ugdymosi galimybes (bendra projekto vertė – 644 411,77 Eur, iš jų: ES lėšos – 547 750 Eur, SB lėšos – 96 661,77 Eur)</t>
  </si>
  <si>
    <t>30</t>
  </si>
  <si>
    <t>60</t>
  </si>
  <si>
    <t>1. Projekto „Bendrojo ugdymo mokyklų (progimnazijų, pagrindinių mokyklų) modernizavimas ir šiuolaikinių mokymosi erdvių kūrimas“ įgyvendinimas</t>
  </si>
  <si>
    <t>2. Projekto „Naujų erdvių kūrimas Gedminų progimnazijoje“ įgyvendinimas</t>
  </si>
  <si>
    <t>Statybos ir infrastruktūros plėtros skyrius</t>
  </si>
  <si>
    <t>Švietimo įstaigų patalpų šildymas</t>
  </si>
  <si>
    <t xml:space="preserve">Šîldoma įstaigų, skaičius  </t>
  </si>
  <si>
    <t>Aptarnaujamų įstaigų skaičius, skaičius</t>
  </si>
  <si>
    <t>Įstaigų, kuriose diegiamos automatizuotos šilumos punkto  kontrolės ir valdymo sistemos, skaičius</t>
  </si>
  <si>
    <t>Parengta techninių darbo projektų , vnt.</t>
  </si>
  <si>
    <t>Įstaigų (lopšelis-darželis „Aitvarėlis“, lopšelis-darželis „Ąžuoliukas“, lopšelis-darželis „Versmė“, progimnazija „Verdenė“), kuriose įrengtos saulės (fotovoltinės) elektrinės, skaičius</t>
  </si>
  <si>
    <t xml:space="preserve">Savivaldybės biudžetinės įstaigos pilotinio energijos vartojimo efektyvumo didinimo investicijų projekto parengimas </t>
  </si>
  <si>
    <t>Parengtas investicijų projektas (l/d „Klevelis“), vnt.</t>
  </si>
  <si>
    <t>Švietimo įstaigų stogų remontas</t>
  </si>
  <si>
    <t>Įstaigų, kurių pastatų stogai suremontuoti, skaičius</t>
  </si>
  <si>
    <t>Saugoma pastatų, objektų skaičius</t>
  </si>
  <si>
    <t>Mokymo įstaigų vidaus patalpų remontas po šiluminės renovacijos (2016 m. – Vydūno gimnazijos, 2017 m. - „Varpo“ gimnazijos aktų salė ir biblioteka)</t>
  </si>
  <si>
    <t>Sendvario progimnazijos dalyvavimas projekte „Padarykime tai“</t>
  </si>
  <si>
    <t>Įgyvendintas projektas, proc.</t>
  </si>
  <si>
    <t>85</t>
  </si>
  <si>
    <t>Dalyvaujančių mokyklų projekte skaičius</t>
  </si>
  <si>
    <t>Dalyvavimas tarptautiniame projekte „Švietimo gerinimas mokslo, technologijų, inžinerijos, matematikos srityse" 2017-2018 m.</t>
  </si>
  <si>
    <t>STEAM laboratorijose ugdomų vaikų skaičius</t>
  </si>
  <si>
    <t>Įstaigų skaičius ugdymo prieinamumui užtikrinti</t>
  </si>
  <si>
    <t xml:space="preserve">Ugdymo prieinamumo ir ugdymo formų įvairovės užtikrinimas </t>
  </si>
  <si>
    <t>Lėšos kompensavimui už maitinimo paslaugą</t>
  </si>
  <si>
    <t>Neformaliojo vaikų ir suaugusiųjų švietimo organizavimas:</t>
  </si>
  <si>
    <t>Neformaliojo suaugusiųjų švietimo ir tęstinio mokymosi 2016-2019 metais veiksmų plano įgyvendinimas</t>
  </si>
  <si>
    <t>Įstaigų, kuriose įdiegtas e. mokinio pažymėjimas, skaičius</t>
  </si>
  <si>
    <t>Įrengta dviračių stovų (vienas stovas 7-iems dviračiams), mokyklų skaičius</t>
  </si>
  <si>
    <t>Transporto priemonės įsigijimas Klaipėdos karalienės Luizės jaunimo centre</t>
  </si>
  <si>
    <t>Įsigytas mikroautobusas</t>
  </si>
  <si>
    <t xml:space="preserve">Klaipėdos lopšelyje-darželyje „Puriena“  </t>
  </si>
  <si>
    <t>Įsigytų baldų skaičius, vnt.</t>
  </si>
  <si>
    <t>Atnaujinta stadionų danga, proc.</t>
  </si>
  <si>
    <t>Centralizuotas paviršinių (lietaus) nuotekų tvarkymas (paslaugos apmokėjimas)</t>
  </si>
  <si>
    <t>Įstaigų, už kurias mokamas mokestis skaičius, vnt.</t>
  </si>
  <si>
    <t>Priemonių įsigijimas Klaipėdos karalienės Luizės jaunimo centro Atvirų jaunimo erdvių veiklos gerinimui</t>
  </si>
  <si>
    <t xml:space="preserve">            </t>
  </si>
  <si>
    <t xml:space="preserve">                  suaugusiųjų –</t>
  </si>
  <si>
    <r>
      <rPr>
        <b/>
        <sz val="10"/>
        <rFont val="Times New Roman"/>
        <family val="1"/>
      </rPr>
      <t>Neformaliojo</t>
    </r>
    <r>
      <rPr>
        <sz val="10"/>
        <rFont val="Times New Roman"/>
        <family val="1"/>
      </rPr>
      <t xml:space="preserve"> vaikų ugdymo proceso užtikrinimas biudžetinėse </t>
    </r>
    <r>
      <rPr>
        <b/>
        <sz val="10"/>
        <rFont val="Times New Roman"/>
        <family val="1"/>
      </rPr>
      <t xml:space="preserve">sporto mokyklose </t>
    </r>
  </si>
  <si>
    <r>
      <rPr>
        <b/>
        <sz val="10"/>
        <rFont val="Times New Roman"/>
        <family val="1"/>
        <charset val="186"/>
      </rPr>
      <t>„Aitvaro“ gimnazijos</t>
    </r>
    <r>
      <rPr>
        <sz val="10"/>
        <rFont val="Times New Roman"/>
        <family val="1"/>
        <charset val="186"/>
      </rPr>
      <t xml:space="preserve"> (Paryžiaus Komunos g. 18) aprūpinimas gamtos, technologijų ir kitų laboratorijų įranga</t>
    </r>
  </si>
  <si>
    <r>
      <rPr>
        <b/>
        <sz val="10"/>
        <rFont val="Times New Roman"/>
        <family val="1"/>
        <charset val="186"/>
      </rPr>
      <t xml:space="preserve">„Ąžuolyno“ gimnazijos </t>
    </r>
    <r>
      <rPr>
        <sz val="10"/>
        <rFont val="Times New Roman"/>
        <family val="1"/>
        <charset val="186"/>
      </rPr>
      <t>(Paryžiaus Komunos g. 16) aprūpinimas gamtos, technologijų ir kitų laboratorijų įranga</t>
    </r>
  </si>
  <si>
    <t xml:space="preserve">Atliktas energetinis auditas, vnt. </t>
  </si>
  <si>
    <t>Atlikta darbų, proc.</t>
  </si>
  <si>
    <t>Darbuotojų skaičiaus ikimokyklinio ir priešmokyklinio ugdymo įstaigų grupėse užtikrinimas vykdant higienos normos reikalavimus</t>
  </si>
  <si>
    <t>Gedminų progimnazijos modernizavimas:</t>
  </si>
  <si>
    <r>
      <t xml:space="preserve">Lifto įrengimas </t>
    </r>
    <r>
      <rPr>
        <b/>
        <sz val="10"/>
        <rFont val="Times New Roman"/>
        <family val="1"/>
        <charset val="186"/>
      </rPr>
      <t xml:space="preserve">Martyno Mažvydo progimnazijoje </t>
    </r>
  </si>
  <si>
    <r>
      <rPr>
        <b/>
        <sz val="10"/>
        <rFont val="Times New Roman"/>
        <family val="1"/>
        <charset val="186"/>
      </rPr>
      <t xml:space="preserve">Tauralaukio progimnazijos </t>
    </r>
    <r>
      <rPr>
        <sz val="10"/>
        <rFont val="Times New Roman"/>
        <family val="1"/>
        <charset val="186"/>
      </rPr>
      <t>pastato (Klaipėdos g. 31) rekonstravimas siekiant išplėsti ugdymui skirtas patalpas</t>
    </r>
  </si>
  <si>
    <t>Bendrojo ugdymo mokyklų pastatų ir aplinkos modernizavimas ir plėtra:</t>
  </si>
  <si>
    <r>
      <t>Klaipėdo</t>
    </r>
    <r>
      <rPr>
        <b/>
        <sz val="10"/>
        <rFont val="Times New Roman"/>
        <family val="1"/>
        <charset val="186"/>
      </rPr>
      <t xml:space="preserve">s Prano Mašioto progimnazijos </t>
    </r>
    <r>
      <rPr>
        <sz val="10"/>
        <rFont val="Times New Roman"/>
        <family val="1"/>
        <charset val="186"/>
      </rPr>
      <t>pastato energetinio efektyvumo didinimas</t>
    </r>
  </si>
  <si>
    <r>
      <t>Stadiono dangos atnaujinimas P</t>
    </r>
    <r>
      <rPr>
        <b/>
        <sz val="10"/>
        <rFont val="Times New Roman"/>
        <family val="1"/>
        <charset val="186"/>
      </rPr>
      <t>rano Mašioto progimnazijoje</t>
    </r>
  </si>
  <si>
    <t xml:space="preserve">Baldų ir įrangos atnaujinimas:  </t>
  </si>
  <si>
    <t>Modernizuota edukacinių erdvių (sporto salių), skaičius</t>
  </si>
  <si>
    <t>Švietimo įstaigų energetinių išteklių efektyvinimas:</t>
  </si>
  <si>
    <t>Įsteigtų etatų skaičius</t>
  </si>
  <si>
    <t>Įsigyta priemonių (org. technikos, baldų, muzikos instrumentų, dailės priemonių ir kt.), vnt.</t>
  </si>
  <si>
    <t>Automatizuotos šilumos punkto  kontrolės ir valdymo sistemų aptarnavimas švietimo įstaigų pastatuose</t>
  </si>
  <si>
    <t>Atsinaujinančių energijos išteklių  panaudojimas švietimo įstaigų pastatuose</t>
  </si>
  <si>
    <t>Ikimokyklinio ugdymo įstaigų teritorijų aptvėrimas</t>
  </si>
  <si>
    <t>Mokinių, aprūpintų elektroniniais pažymėjimais skaičius, vnt.</t>
  </si>
  <si>
    <t>2017-ųjų metų asignavimų planas</t>
  </si>
  <si>
    <t>Klaipėdos lopšelio-darželio „Nykštukas“ teritorijos drenažo tinklų įrengimas</t>
  </si>
  <si>
    <t xml:space="preserve"> 2017–2019 M. KLAIPĖDOS MIESTO SAVIVALDYBĖS </t>
  </si>
  <si>
    <t xml:space="preserve">Klaipėdos karalienės Luizės jaunimo centro (Puodžių g.) modernizavimas, plėtojant neformaliojo ugdymosi galimybes </t>
  </si>
  <si>
    <t>SB'</t>
  </si>
  <si>
    <t>Šilumos ir karšto vandens tiekimo sistemų priežiūra</t>
  </si>
  <si>
    <t>Įstaigų, kuriose užtikrintas sistemos palaikymas, skaičius</t>
  </si>
  <si>
    <t>Neformaliojo suaugusiųjų švietimo ir tęstinio mokymosi 2016–2019 metais veiksmų plano įgyvendinimas</t>
  </si>
  <si>
    <t>„Gilijos“ pradinės mokyklos (Taikos pr. 68) pastato energinio efektyvumo didinimas</t>
  </si>
  <si>
    <r>
      <t>Klaipėdo</t>
    </r>
    <r>
      <rPr>
        <b/>
        <sz val="10"/>
        <rFont val="Times New Roman"/>
        <family val="1"/>
        <charset val="186"/>
      </rPr>
      <t xml:space="preserve">s Prano Mašioto progimnazijos </t>
    </r>
    <r>
      <rPr>
        <sz val="10"/>
        <rFont val="Times New Roman"/>
        <family val="1"/>
        <charset val="186"/>
      </rPr>
      <t>pastato energinio efektyvumo didinimas</t>
    </r>
  </si>
  <si>
    <r>
      <rPr>
        <b/>
        <sz val="10"/>
        <rFont val="Times New Roman"/>
        <family val="1"/>
        <charset val="186"/>
      </rPr>
      <t>Prano Mašioto progimnazijos</t>
    </r>
    <r>
      <rPr>
        <sz val="10"/>
        <rFont val="Times New Roman"/>
        <family val="1"/>
        <charset val="186"/>
      </rPr>
      <t xml:space="preserve"> stadiono dangos atnaujinimas </t>
    </r>
  </si>
  <si>
    <t>Energinio efektyvumo didinimas lopšeliuose-darželiuose (2016 m. –  „Svirpliukas“, 2017 m. –  „Svirpliukas“, „Žiogelis“, „Vėrinėlis“,  „Saulutės“ m.-d., 2018 m. – „Radastėlė“, „Bangelė“, „Putinėlis“, „Žilvitis“, „Boružėlė“)</t>
  </si>
  <si>
    <t>Jeronimo Kačinsko muzikos mokyklos (Statybininkų pr. 5) pastato energinio efektyvumo didinimas</t>
  </si>
  <si>
    <t>Klaipėdos laisvalaikio centro pastato (Šermukšnių g. 11, klubas „Saulutė“) energinio efektyvumo didinimas</t>
  </si>
  <si>
    <t xml:space="preserve">Įrenginių įsigijimas švietimo įstaigų maisto blokuose </t>
  </si>
  <si>
    <t>Įstaigų, įsigijusių įrenginius, skaičius</t>
  </si>
  <si>
    <t>Mokymo įstaigų vidaus patalpų remontas po šiluminės renovacijos (2017 m. – „Varpo“ gimnazijos aktų salės ir bibliotekos remontas)</t>
  </si>
  <si>
    <t>Švietimo įstaigų energinių išteklių efektyvinimas:</t>
  </si>
  <si>
    <t xml:space="preserve">Savivaldybės biudžetinės įstaigos bandomojo energijos vartojimo efektyvumo didinimo investicijų projekto parengimas </t>
  </si>
  <si>
    <t>Parengtas investicijų projektas (l.-d. „Klevelis“), vnt.</t>
  </si>
  <si>
    <t>Įstaigų, už kurias mokamas mokestis, skaičius, vnt.</t>
  </si>
  <si>
    <t>Mokinių, aprūpintų elektroniniais pažymėjimais, skaičius, vnt.</t>
  </si>
  <si>
    <t xml:space="preserve">Atliktas energinis auditas, vnt. </t>
  </si>
  <si>
    <t>Atliktas energinis auditas, vnt.</t>
  </si>
  <si>
    <t>Atlikta sporto salės rekonstravimo darbų, proc.</t>
  </si>
  <si>
    <t xml:space="preserve">Atlikta rekonstravimo darbų, proc. </t>
  </si>
  <si>
    <t>Atlikta rekonstravimo darbų, proc.</t>
  </si>
  <si>
    <t xml:space="preserve">Atliktas rekonstravimas, proc. 
</t>
  </si>
  <si>
    <t>Neformaliojo švietimo įstaigų pastatų rekonstravimas:</t>
  </si>
  <si>
    <t>Mokymosi aplinkos pritaikymas švietimo reikmėms:</t>
  </si>
  <si>
    <t>Įrengta moderni auditorija, vnt.</t>
  </si>
  <si>
    <t>Suremontuotų  patalpų skaičius, vnt.</t>
  </si>
  <si>
    <t xml:space="preserve"> 2017 M. KLAIPĖDOS MIESTO SAVIVALDYBĖS ADMINISTRACIJOS</t>
  </si>
  <si>
    <t>Papriemonės kodas</t>
  </si>
  <si>
    <t>06</t>
  </si>
  <si>
    <t>07</t>
  </si>
  <si>
    <t>08</t>
  </si>
  <si>
    <t>09</t>
  </si>
  <si>
    <t>11</t>
  </si>
  <si>
    <t>12</t>
  </si>
  <si>
    <t>13</t>
  </si>
  <si>
    <t>14</t>
  </si>
  <si>
    <t>15</t>
  </si>
  <si>
    <t>Apskaitos kodas</t>
  </si>
  <si>
    <t>Švietimo įstaigų langų pakeitimas (vaikų laisvalaikio centrai klubai „Draugystė“, „Liepsnelė“ ir choreografijos studija „Inkarėlis“)</t>
  </si>
  <si>
    <t>2017 metų asignavimų planas</t>
  </si>
  <si>
    <t>2017 metai</t>
  </si>
  <si>
    <t>10010310-10.010313</t>
  </si>
  <si>
    <t>1.4.3.3</t>
  </si>
  <si>
    <t>Energetinio efektyvumo didinimas lopšeliuose-darželiuose (2017 m. –  „Svirpliukas“, „Žiogelis“, „Vėrinėlis“,  „Saulutės“ m.-d., 2018 m. – „Radastėlė“, „Bangelė“, „Putinėlis“, „Žilvitis“, „Boružėlė“)</t>
  </si>
  <si>
    <t>Modernių ugdymosi erdvių sukūrimas progimnazijose (2017 m. - S. Dacho,  „Versmės“ ir „Aukuro“ gimnazijose)</t>
  </si>
  <si>
    <t>Lyginamasis variantas</t>
  </si>
  <si>
    <t>Siūlomas keisti 2017-ųjų metų asignavimų planas</t>
  </si>
  <si>
    <t>Skirtumas</t>
  </si>
  <si>
    <t>Paaiškinimai</t>
  </si>
  <si>
    <t>Siūlomas keisti 2017 metų asignavimų planas</t>
  </si>
  <si>
    <t>Klaipėdos lopšelio-darželio „Atžalynas“ (Panevėžio g. 3) pastato modernizavimas</t>
  </si>
  <si>
    <t>SB(L)</t>
  </si>
  <si>
    <t>Pagamintas ir įrengtas informacinis stendas</t>
  </si>
  <si>
    <r>
      <t xml:space="preserve">Apyvartos lėšų likutis </t>
    </r>
    <r>
      <rPr>
        <b/>
        <sz val="10"/>
        <rFont val="Times New Roman"/>
        <family val="1"/>
        <charset val="186"/>
      </rPr>
      <t>SB(L)</t>
    </r>
  </si>
  <si>
    <t xml:space="preserve">Patalpų pritaikymas ugdymui Klaipėdos Baltijos gimnazijoje (Baltijos pr. 51)  </t>
  </si>
  <si>
    <t>Parengta techninių projektų , vnt.</t>
  </si>
  <si>
    <t>Klaipėdos Vytauto Didžiojo gimnazijos S. Daukanto g. 31 pastato patalpų einamasis remontas bei vėdinimo sistemos įrengimas senajame pastato korpuse</t>
  </si>
  <si>
    <t>Atlikta einamojo remonto darbų, proc</t>
  </si>
  <si>
    <t>Parengtas vėdinimo sistemos įrengimo projektas</t>
  </si>
  <si>
    <t>Įrengta vėdinimo sistema</t>
  </si>
  <si>
    <t>1</t>
  </si>
  <si>
    <t>Įrengta vėdinimo sistema, proc.</t>
  </si>
  <si>
    <t>SB(l)</t>
  </si>
  <si>
    <t>SB(ES)</t>
  </si>
  <si>
    <t xml:space="preserve">Įrengtos žaliuzės nuo saulės, langų sk. </t>
  </si>
  <si>
    <t xml:space="preserve">PATVIRTINTA
Klaipėdos miesto savivaldybės administracijos direktoriaus             2017 m. kovo ... d. įsakymu Nr. AD1-   </t>
  </si>
  <si>
    <t>Savivaldybės švietimo pažangos ataskaitos parengimas</t>
  </si>
  <si>
    <t>Parengta ataskaita</t>
  </si>
  <si>
    <t>Bendrojo ugdymo mokyklų tinklo pertvarkos 2016–2020 metų bendrojo plano pakeitimo parengimas</t>
  </si>
  <si>
    <t>Pakeistas Bendrasis planas</t>
  </si>
  <si>
    <r>
      <t xml:space="preserve">Europos Sąjungos paramos lėšos, kurios įtrauktos į Savivaldybės biudžetą </t>
    </r>
    <r>
      <rPr>
        <b/>
        <sz val="10"/>
        <rFont val="Times New Roman"/>
        <family val="1"/>
        <charset val="186"/>
      </rPr>
      <t>SB(ES)</t>
    </r>
  </si>
  <si>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</si>
  <si>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 xml:space="preserve">* pagal Klaipėdos miesto savivaldybės tarybos sprendimus: 2016 m. gruodžio 22 d. Nr. T2-290 ir 2017 m. vasario 23 d. Nr. T2-25
</t>
  </si>
  <si>
    <t xml:space="preserve">Įrengtos žaliuzės nuo saulės, langų skaičius </t>
  </si>
  <si>
    <t>Atlikta einamojo remonto darbų, proc.</t>
  </si>
  <si>
    <r>
      <rPr>
        <i/>
        <strike/>
        <sz val="10"/>
        <rFont val="Times New Roman"/>
        <family val="1"/>
        <charset val="186"/>
      </rPr>
      <t xml:space="preserve">1. </t>
    </r>
    <r>
      <rPr>
        <i/>
        <sz val="10"/>
        <rFont val="Times New Roman"/>
        <family val="1"/>
        <charset val="186"/>
      </rPr>
      <t>Projekto „Bendrojo ugdymo mokyklų (progimnazijų, pagrindinių mokyklų) modernizavimas ir šiuolaikinių mokymosi erdvių kūrimas“ įgyvendinimas</t>
    </r>
  </si>
  <si>
    <t>Modernizuota edukacinių erdvių, skaičius</t>
  </si>
  <si>
    <r>
      <rPr>
        <b/>
        <strike/>
        <sz val="10"/>
        <rFont val="Times New Roman"/>
        <family val="1"/>
        <charset val="186"/>
      </rPr>
      <t>„Aitvaro“ gimnazijos</t>
    </r>
    <r>
      <rPr>
        <strike/>
        <sz val="10"/>
        <rFont val="Times New Roman"/>
        <family val="1"/>
        <charset val="186"/>
      </rPr>
      <t xml:space="preserve"> (Paryžiaus Komunos g. 18) aprūpinimas gamtos, technologijų ir kitų laboratorijų įranga</t>
    </r>
  </si>
  <si>
    <r>
      <rPr>
        <b/>
        <strike/>
        <sz val="10"/>
        <rFont val="Times New Roman"/>
        <family val="1"/>
        <charset val="186"/>
      </rPr>
      <t xml:space="preserve">„Ąžuolyno“ gimnazijos </t>
    </r>
    <r>
      <rPr>
        <strike/>
        <sz val="10"/>
        <rFont val="Times New Roman"/>
        <family val="1"/>
        <charset val="186"/>
      </rPr>
      <t>(Paryžiaus Komunos g. 16) aprūpinimas gamtos, technologijų ir kitų laboratorijų įranga</t>
    </r>
  </si>
  <si>
    <t>Ikimokyklinių  ugdymo  įstaigų aprūpinimas organizacine technika</t>
  </si>
  <si>
    <t>Mokinių registravimo į bendrojo ugdymo mokyklas ir apskaitos sistemos sukūrimas ir priežiūra</t>
  </si>
  <si>
    <t>Įsigyta programinė įranga, vnt.</t>
  </si>
  <si>
    <r>
      <rPr>
        <b/>
        <sz val="10"/>
        <color rgb="FFFF0000"/>
        <rFont val="Times New Roman"/>
        <family val="1"/>
        <charset val="186"/>
      </rPr>
      <t xml:space="preserve">3 </t>
    </r>
    <r>
      <rPr>
        <strike/>
        <sz val="10"/>
        <color rgb="FFFF0000"/>
        <rFont val="Times New Roman"/>
        <family val="1"/>
        <charset val="186"/>
      </rPr>
      <t>4</t>
    </r>
  </si>
  <si>
    <r>
      <t xml:space="preserve">Lifto įrengimas </t>
    </r>
    <r>
      <rPr>
        <b/>
        <sz val="10"/>
        <color rgb="FFFF0000"/>
        <rFont val="Times New Roman"/>
        <family val="1"/>
        <charset val="186"/>
      </rPr>
      <t xml:space="preserve">Martyno Mažvydo progimnazijoje </t>
    </r>
  </si>
  <si>
    <t xml:space="preserve">Siūloma didinti finansavimo apimtį papriemonei, nes reikalingos papildomos lėšos 48 tūkst. € nenumatytiems darbams - žmonių su negalia poreikių pritaikymui - pandusams, tualetams, iškvietimo sistemoms, vėdinimo automatikos, asfalto viršutinio sluoksnio įrengimui  </t>
  </si>
  <si>
    <t>SB(L)'</t>
  </si>
  <si>
    <t>ES'</t>
  </si>
  <si>
    <t>Atnaujinta sporto aikštyno danga, proc.</t>
  </si>
  <si>
    <t>Atnaujinta stadiono danga, proc.</t>
  </si>
  <si>
    <r>
      <rPr>
        <sz val="10"/>
        <color rgb="FFFF0000"/>
        <rFont val="Times New Roman"/>
        <family val="1"/>
        <charset val="186"/>
      </rPr>
      <t>Ikimokyklinio ir priešmokyklinio ugdymo skyriaus infrastruktūros modernizavimas</t>
    </r>
    <r>
      <rPr>
        <b/>
        <sz val="10"/>
        <color rgb="FFFF0000"/>
        <rFont val="Times New Roman"/>
        <family val="1"/>
        <charset val="186"/>
      </rPr>
      <t xml:space="preserve"> Tauralaukio progimnazijoje</t>
    </r>
    <r>
      <rPr>
        <b/>
        <sz val="10"/>
        <rFont val="Times New Roman"/>
        <family val="1"/>
        <charset val="186"/>
      </rPr>
      <t xml:space="preserve"> </t>
    </r>
    <r>
      <rPr>
        <b/>
        <strike/>
        <sz val="10"/>
        <rFont val="Times New Roman"/>
        <family val="1"/>
        <charset val="186"/>
      </rPr>
      <t xml:space="preserve">Tauralaukio progimnazijos </t>
    </r>
    <r>
      <rPr>
        <strike/>
        <sz val="10"/>
        <rFont val="Times New Roman"/>
        <family val="1"/>
        <charset val="186"/>
      </rPr>
      <t>pastato (Klaipėdos g. 31) rekonstravimas siekiant išplėsti ugdymui skirtas patalpas:</t>
    </r>
  </si>
  <si>
    <t xml:space="preserve">Patalpų pritaikymas ugdymui Klaipėdos Litorinos mokykloje (Smiltelės g. 22-1) </t>
  </si>
  <si>
    <t>Atnaujintas sporto aikštynas, proc.</t>
  </si>
  <si>
    <t>SB(VB)'</t>
  </si>
  <si>
    <t>Kt'</t>
  </si>
  <si>
    <r>
      <rPr>
        <b/>
        <sz val="10"/>
        <color rgb="FFFF0000"/>
        <rFont val="Times New Roman"/>
        <family val="1"/>
        <charset val="186"/>
      </rPr>
      <t xml:space="preserve">Klaipėdos „Versmės“ progimnazijos </t>
    </r>
    <r>
      <rPr>
        <sz val="10"/>
        <color rgb="FFFF0000"/>
        <rFont val="Times New Roman"/>
        <family val="1"/>
        <charset val="186"/>
      </rPr>
      <t xml:space="preserve">sporto aikštyno atnaujinimas </t>
    </r>
  </si>
  <si>
    <t>Siūlomas keisti 2018 metų asignavimų planas</t>
  </si>
  <si>
    <t>Suremontuoti nuotekų tinklai  „Žaliakalnio“ gimnazijoje, proc.</t>
  </si>
  <si>
    <t>Švietimo įstaigų nuotekų tinklų remontas</t>
  </si>
  <si>
    <t>Švietimo įstaigų langų pakeitimas (vaikų laisvalaikio centrai – klubai „Draugystė“, „Liepsnelė“ ir choreografijos studija „Inkarėlis“)</t>
  </si>
  <si>
    <t xml:space="preserve">Siūloma koreguoti priemonės pavadinimą, kadangi bus vykdomas tokio pavadinimo projektas pagal 2014-2020 m. Europos Sąjungos fondų investicijų veiksmų programos 9 prioriteto „Visuomenės švietimas ir žmogiškųjų išteklių potencialo didinimas“ priemonę 09.1.3-CPVA-R-705 „Ikimokyklinio ir priešmokyklinio ugdymo prieinamumo didinimas“ </t>
  </si>
  <si>
    <t>Siūloma mažinti papriemonės finansavimo apimtį, nes energijos vartojimo audito ataskaita bei enegetinio naudingumo sertifikatas nupirkti pigiau nei planuota.</t>
  </si>
  <si>
    <t>Įtraukiamos naujos priemonės, nes 2017-06-14 LR Švietimo ir mokslo ministro įsakymu Nr. V-480 skirtos lėšos pagal Švietimo įstaigų modernizavimo programą - po 80 tūkst. € Klaipėdos Vytauto Didžiojo gimnazijos ir Prano Mašioto progimnazijos modernizavimui</t>
  </si>
  <si>
    <t>Pakeista pastato langų, proc.</t>
  </si>
  <si>
    <t>Siūloma įtraukti naują priemonę, nes numatytas finansavimas šio sporto aikštyno atnaujinimui pagal LR Švietimo ir mokslo ministerijos Švietimo įstaigų sporto aikštynų atnaujinimo programą (2017-05-26 ŠMM įsakymas Nr. V-427). Savivaldybės finansinio prisidėjimo dalis 2017 m. sudarytų 58 tūkst. € ir 2018 m. – 100,35 tūkst. €.</t>
  </si>
  <si>
    <t>Dėl neskirto valstybės finansavimo papriemonė nebus vykdoma 2017 m.,  jos vykdymas planuojamas 2018 m.</t>
  </si>
  <si>
    <t xml:space="preserve">Siūloma įtraukti naują priemonę ir skirti jai finansavimą 2018 m., atsižvelgiant į Lietuvos Respublikos specialiųjų tyrimų tarnybos 2016-09-09 antikorupcinio vertinimo išvadą Nr. 4-01-6826 „Dėl mokinių priėmimo į bendrojo ugdymo mokyklas organizavimo tvarkos didžiųjų miestų savivaldybėse“ </t>
  </si>
  <si>
    <t>Vadovaujantis Klaipėdos m. savivaldybės tarybos 2016-05-26 sprendimu Nr. T2-150 "Dėl visuomenės sveikatos priežiūros organizavimo švietimo įstaigose" planuojama nupirkti kompiuterius ikimokyklinėms įstaigoms (34 vnt.)</t>
  </si>
  <si>
    <t>Vadovaujantis pasikeitusiu priemonės Nr. 09.1.3-CPVA-R-724 „Mokyklų tinklo efektyvumo didinimas“ finansavimo ir administravimo taisyklių aprašu, siūloma pakeisti mokyklų, kuriose bus modernizuojamos edukacinės erdvės, sąrašą. Anksčiau patvirtintos mokyklos (Aitvaro, Ąžuolyno, S. Dacho, M. Mažvydo ir „Versmės“ progimnazijos bei Aukuro gimnazija) nebeatitinka  projektų finansavimo sąlygų, t. y. pastatai, kuriose jos veikia, neturi C ar aukštesnės energetinio efektyvumo klasės</t>
  </si>
  <si>
    <t>Atlikta rekonstrukcija, proc.</t>
  </si>
  <si>
    <t>Siūloma didinti finansavimo apimtį papriemonei, nes padidėjo projekto vertė (iki 109,2 tūkst. €). Rengiant techninį projektą buvo pareikalauta įrengti žmonėms su negalia pritaikytus tualetus, kas nebuvo įvertinta planuojant lėšas</t>
  </si>
  <si>
    <t>LRVB'</t>
  </si>
  <si>
    <r>
      <t xml:space="preserve">Valstybės biudžeto lėšos </t>
    </r>
    <r>
      <rPr>
        <b/>
        <sz val="10"/>
        <rFont val="Times New Roman"/>
        <family val="1"/>
        <charset val="186"/>
      </rPr>
      <t>LRVB</t>
    </r>
  </si>
  <si>
    <r>
      <t>Valstybės biudžeto lėšos</t>
    </r>
    <r>
      <rPr>
        <b/>
        <sz val="10"/>
        <rFont val="Times New Roman"/>
        <family val="1"/>
        <charset val="186"/>
      </rPr>
      <t xml:space="preserve"> LRVB</t>
    </r>
  </si>
  <si>
    <r>
      <rPr>
        <b/>
        <sz val="10"/>
        <color rgb="FFFF0000"/>
        <rFont val="Times New Roman"/>
        <family val="1"/>
        <charset val="186"/>
      </rPr>
      <t xml:space="preserve">Pedagogų kompetencijų tobulinimas, siekiant švietimo įstaigose įgyvendinti privalomas prevencines programas </t>
    </r>
    <r>
      <rPr>
        <strike/>
        <sz val="10"/>
        <rFont val="Times New Roman"/>
        <family val="1"/>
        <charset val="186"/>
      </rPr>
      <t>Dalyvavimas tarptautiniame projekte „Švietimo gerinimas mokslo, technologijų, inžinerijos, matematikos srityse“ 2017–2018 m.</t>
    </r>
  </si>
  <si>
    <t>Atnaujinta sporto salė, proc.</t>
  </si>
  <si>
    <r>
      <rPr>
        <b/>
        <sz val="10"/>
        <rFont val="Times New Roman"/>
        <family val="1"/>
        <charset val="186"/>
      </rPr>
      <t xml:space="preserve">Klaipėdos Vytauto Didžiojo gimnazijos </t>
    </r>
    <r>
      <rPr>
        <sz val="10"/>
        <rFont val="Times New Roman"/>
        <family val="1"/>
      </rPr>
      <t xml:space="preserve">S. Daukanto g. 31 </t>
    </r>
    <r>
      <rPr>
        <sz val="10"/>
        <rFont val="Times New Roman"/>
        <family val="1"/>
        <charset val="186"/>
      </rPr>
      <t>pastato patalpų einamasis remontas bei vėdinimo sistemos įrengimas senajame pastato korpuse</t>
    </r>
  </si>
  <si>
    <t xml:space="preserve">Keičiama pagal 2017-06-29 savivaldybės tarybos sprendimu Nr. T2-135 patvirtintą 2017 m. savivaldybės biudžeto pakeitimą </t>
  </si>
  <si>
    <t>Siūloma įtraukti naują papriemonę ir planuoti jai  finansavimą 2017-2018 m., nes Savivaldybės administracija ruošiasi teikti paraišką dalyvavimui Švietimo įstaigų modernizavimo programoje</t>
  </si>
  <si>
    <r>
      <t xml:space="preserve">Klaipėdos pedagogų ir švietimo kultūros centrui negavus finansavimo iš ES fondų  projektui „Švietimo gerinimas mokslo, technologijų, inžinerijos, matematikos srityse“  siūloma numatyti naują priemonę ir lėšas panaudoti </t>
    </r>
    <r>
      <rPr>
        <i/>
        <sz val="10"/>
        <rFont val="Times New Roman"/>
        <family val="1"/>
        <charset val="186"/>
      </rPr>
      <t>pedagogų naujų kompetencijų tobulinimui ir  prevencinių programų</t>
    </r>
    <r>
      <rPr>
        <sz val="10"/>
        <rFont val="Times New Roman"/>
        <family val="1"/>
        <charset val="186"/>
      </rPr>
      <t>, kurios patvirtintos Klaipėdos miesto savivaldybės administracijos direktoriaus 2017-06-20 įsakymu Nr. AD1-1589, diegimui švietimo įstaigose</t>
    </r>
  </si>
  <si>
    <t>Siūloma įtraukti naują priemonę ir planuoti jai  finansavimą 2018-2019 m., nes Savivaldybės administracija yra pateikusi paraišką 2018-2020 m. Valstybės kapitalo investicijų programai</t>
  </si>
  <si>
    <t xml:space="preserve">Siūloma įtraukti naują papriemonę ir numatyti finansavimą patalpų Smiltelės g. 22-1, kurios bus skirtos mokyklai nuo rugsėjo 1 d. , sutvarkymui </t>
  </si>
  <si>
    <t xml:space="preserve">Siūloma įtraukti naują priemonę, nes būtina sutvarkyti susidėvėjusius įstaigų nuotekų tinklus. 2017 m. bus tvarkomi Žaliakalnio gimnazijos nuotekų tinklai.  </t>
  </si>
  <si>
    <t>Maitinimo paslaugų kompensavimas</t>
  </si>
  <si>
    <t>Nupirkta kompiuterių, vnt.</t>
  </si>
  <si>
    <r>
      <rPr>
        <b/>
        <sz val="10"/>
        <color rgb="FFFF0000"/>
        <rFont val="Times New Roman"/>
        <family val="1"/>
        <charset val="186"/>
      </rPr>
      <t xml:space="preserve">Klaipėdos Vytauto Didžiojo gimnazijos </t>
    </r>
    <r>
      <rPr>
        <sz val="10"/>
        <color rgb="FFFF0000"/>
        <rFont val="Times New Roman"/>
        <family val="1"/>
        <charset val="186"/>
      </rPr>
      <t>S. Daukanto g. 31 modernizavimas (sporto aikštyno atnaujinimas)</t>
    </r>
  </si>
  <si>
    <r>
      <rPr>
        <b/>
        <sz val="10"/>
        <color rgb="FFFF0000"/>
        <rFont val="Times New Roman"/>
        <family val="1"/>
        <charset val="186"/>
      </rPr>
      <t>Klaipėdos Prano Mašioto progimnazijos</t>
    </r>
    <r>
      <rPr>
        <sz val="10"/>
        <color rgb="FFFF0000"/>
        <rFont val="Times New Roman"/>
        <family val="1"/>
        <charset val="186"/>
      </rPr>
      <t xml:space="preserve"> Varpų g. 3 modernizavimas (langų pakeitimas)</t>
    </r>
  </si>
  <si>
    <r>
      <rPr>
        <b/>
        <sz val="10"/>
        <color rgb="FFFF0000"/>
        <rFont val="Times New Roman"/>
        <family val="1"/>
        <charset val="186"/>
      </rPr>
      <t>Klaipėdos Simono Dacho progimnazijos</t>
    </r>
    <r>
      <rPr>
        <sz val="10"/>
        <color rgb="FFFF0000"/>
        <rFont val="Times New Roman"/>
        <family val="1"/>
        <charset val="186"/>
      </rPr>
      <t xml:space="preserve"> Kuršių a. 2/3 modernizavimas (sporto salės atnaujinimas)</t>
    </r>
  </si>
  <si>
    <r>
      <rPr>
        <b/>
        <sz val="10"/>
        <color rgb="FFFF0000"/>
        <rFont val="Times New Roman"/>
        <family val="1"/>
        <charset val="186"/>
      </rPr>
      <t>„Žaliakalnio“ gimnazijos</t>
    </r>
    <r>
      <rPr>
        <sz val="10"/>
        <color rgb="FFFF0000"/>
        <rFont val="Times New Roman"/>
        <family val="1"/>
        <charset val="186"/>
      </rPr>
      <t xml:space="preserve"> pastato Galinio Pylimo g. 17 / Sausio 15-osios g. 1, Klaipėdoje, rekonstrukcija</t>
    </r>
  </si>
  <si>
    <t>Patalpų atnaujinimas užtikrinant atitiktį Higienos normoms pagal kontroliuojančių institucijų reikalavimus</t>
  </si>
  <si>
    <t>Įstaigų, kurioms skirtos lėšos užtikrinant atitiktį Higienos normoms pagal kontroliuojančių institucijų reikalavimus</t>
  </si>
  <si>
    <r>
      <t xml:space="preserve">Modernių ugdymosi erdvių sukūrimas progimnazijose („Smeltės“, Liudviko Stulpino, </t>
    </r>
    <r>
      <rPr>
        <sz val="10"/>
        <color rgb="FFFF0000"/>
        <rFont val="Times New Roman"/>
        <family val="1"/>
        <charset val="186"/>
      </rPr>
      <t>„Sendvario“, „Gedminų“, „Verdenės“</t>
    </r>
    <r>
      <rPr>
        <strike/>
        <sz val="10"/>
        <rFont val="Times New Roman"/>
        <family val="1"/>
        <charset val="186"/>
      </rPr>
      <t>Simono Dacho</t>
    </r>
    <r>
      <rPr>
        <sz val="10"/>
        <rFont val="Times New Roman"/>
        <family val="1"/>
        <charset val="186"/>
      </rPr>
      <t xml:space="preserve">, </t>
    </r>
    <r>
      <rPr>
        <strike/>
        <sz val="10"/>
        <rFont val="Times New Roman"/>
        <family val="1"/>
        <charset val="186"/>
      </rPr>
      <t>Martyno Mažvydo</t>
    </r>
    <r>
      <rPr>
        <sz val="10"/>
        <rFont val="Times New Roman"/>
        <family val="1"/>
        <charset val="186"/>
      </rPr>
      <t xml:space="preserve">,  </t>
    </r>
    <r>
      <rPr>
        <strike/>
        <sz val="10"/>
        <rFont val="Times New Roman"/>
        <family val="1"/>
        <charset val="186"/>
      </rPr>
      <t>„Versmės“</t>
    </r>
    <r>
      <rPr>
        <sz val="10"/>
        <rFont val="Times New Roman"/>
        <family val="1"/>
        <charset val="186"/>
      </rPr>
      <t>) ir gimnazijose (</t>
    </r>
    <r>
      <rPr>
        <sz val="10"/>
        <color rgb="FFFF0000"/>
        <rFont val="Times New Roman"/>
        <family val="1"/>
        <charset val="186"/>
      </rPr>
      <t xml:space="preserve">„Vėtrungės“, „Varpo“ </t>
    </r>
    <r>
      <rPr>
        <strike/>
        <sz val="10"/>
        <rFont val="Times New Roman"/>
        <family val="1"/>
        <charset val="186"/>
      </rPr>
      <t>„Aukuro“</t>
    </r>
    <r>
      <rPr>
        <sz val="10"/>
        <rFont val="Times New Roman"/>
        <family val="1"/>
        <charset val="186"/>
      </rPr>
      <t xml:space="preserve">) </t>
    </r>
  </si>
  <si>
    <t xml:space="preserve">Mokytojų, patobulinusių kvalifikaciją prevencinių programų vykdymo srityje, skaičius </t>
  </si>
  <si>
    <t xml:space="preserve"> 2017–2020 M. KLAIPĖDOS MIESTO SAVIVALDYBĖS </t>
  </si>
  <si>
    <t>2017 m. patvirtintas asignavimų planas*</t>
  </si>
  <si>
    <t>Paskutinis 2017 m. asignavimų plano pakeitimas**</t>
  </si>
  <si>
    <t>2020-ieji metai</t>
  </si>
  <si>
    <t>Priemonės pavadinimas</t>
  </si>
  <si>
    <t>2018-ųjų metų asignavimų planas</t>
  </si>
  <si>
    <t>2020-ųjų metų lėšų projektas</t>
  </si>
  <si>
    <t>Produkto kriterijus</t>
  </si>
  <si>
    <t>Išlaidoms</t>
  </si>
  <si>
    <t>Turtui įsigyti ir finansiniams įsipareigojimams vykdyti</t>
  </si>
  <si>
    <t>Iš jų darbo užmokesčiui</t>
  </si>
  <si>
    <t>2020 m. lėšų projektas</t>
  </si>
  <si>
    <t>Projekto „Naujų erdvių kūrimas Gedminų progimnazijoje“ įgyvendinimas</t>
  </si>
  <si>
    <t>LITNET programos plėtra</t>
  </si>
  <si>
    <t>Švietimo įstaigų lauko inžinerinių tinklų remontas (2018 m. - „Žaliakalnio“ gimnazijos, l/d „Pingvinukas“ ir "Radastėlė")</t>
  </si>
  <si>
    <t>Įsigyta įrangos, proc.</t>
  </si>
  <si>
    <t>Atlikta rangos darbų, proc.</t>
  </si>
  <si>
    <t>IED Projektų skyrius, I. Dulkytė</t>
  </si>
  <si>
    <t>IED Projektų skyrius, D. Šakinienė</t>
  </si>
  <si>
    <t>IED Projektų skyrius, A. Orentienė</t>
  </si>
  <si>
    <t>MŪD Socialinės infrastruktūros priežiūros skyrius</t>
  </si>
  <si>
    <t xml:space="preserve">Atlikta rangos darbų, proc.
</t>
  </si>
  <si>
    <r>
      <t xml:space="preserve">Ugdymo proceso ir aplinkos užtikrinimas </t>
    </r>
    <r>
      <rPr>
        <b/>
        <sz val="10"/>
        <rFont val="Times New Roman"/>
        <family val="1"/>
        <charset val="186"/>
      </rPr>
      <t>ikimokyklinio ugdymo įstaigose:</t>
    </r>
  </si>
  <si>
    <t>Įstaigų skaičius, vnt.</t>
  </si>
  <si>
    <t>Vaikų skaičius, vnt.</t>
  </si>
  <si>
    <t>Mokinių skaičius, vnt.</t>
  </si>
  <si>
    <t>BĮ Klaipėdos Sendvario progimnazijos dalyvavimas projekte „Padarykime tai!“</t>
  </si>
  <si>
    <t>45</t>
  </si>
  <si>
    <t>Aptarnautų asmenų skaičius, vnt.</t>
  </si>
  <si>
    <t>BĮ Klaipėdos pedagoginės psichologinės tarnybos dalyvavimas projekte pagal ES INTERREG V-A</t>
  </si>
  <si>
    <t>Renginių skaičius, vnt.</t>
  </si>
  <si>
    <t>Kvalifikacijos pažymėjimų skaičius, vnt.</t>
  </si>
  <si>
    <t xml:space="preserve">Pedagogų kompetencijų tobulinimas, siekiant įgyvendinti prevencines programas </t>
  </si>
  <si>
    <t>Mokytojų skaičius, vnt.</t>
  </si>
  <si>
    <t>Mokyklų skaičius, vnt.</t>
  </si>
  <si>
    <t>Bendrojo ugdymo mokyklų tinklo pertvarkos 2016-2020 metų bendrojo plano priemonių įgyvendinimas:</t>
  </si>
  <si>
    <t>Sporto klasių steigimas</t>
  </si>
  <si>
    <t>Tarptautinių programų įgyvendinimas</t>
  </si>
  <si>
    <t>Etatų skaičius, vnt.</t>
  </si>
  <si>
    <t>Egzaminų skaičius, vnt.</t>
  </si>
  <si>
    <t>Centralizuotas paviršinių (lietaus) nuotekų tvarkymas</t>
  </si>
  <si>
    <t>Patalpų atnaujinimas užtikrinant atitiktį Higienos normoms</t>
  </si>
  <si>
    <t>Edukacinių-kultūrinių renginių organizavimas ir dalykinių projektų vykdymas</t>
  </si>
  <si>
    <t>Dalyvavimo Lietuvos šimtmečio dainų šventėje užtikrinimas</t>
  </si>
  <si>
    <t>Rugsėjo 1-osios šventės organizavimas (renginys „Švyturio“ arenoje)</t>
  </si>
  <si>
    <t>Prevencinių renginių skaičius, vnt.</t>
  </si>
  <si>
    <t>Elektroninio mokinio pažymėjimo diegimas ir naudojimo užtikrinimas savivaldybės bendrojo ugdymo mokyklose, neformaliojo švietimo ir sporto įstaigose</t>
  </si>
  <si>
    <t xml:space="preserve"> - „Verdenės“ progimnazijoje</t>
  </si>
  <si>
    <t xml:space="preserve"> - „Žemynos“ gimnazijoje</t>
  </si>
  <si>
    <t xml:space="preserve"> - Simono Dacho progimnazijoje</t>
  </si>
  <si>
    <t xml:space="preserve"> - Hermano Zudermano gimnazijoje</t>
  </si>
  <si>
    <t>Įrengti lengvosios atletikos bėgimo takai, atnaujintas futbolo stadionas su natūralia žole, proc.</t>
  </si>
  <si>
    <t xml:space="preserve"> - Gedminų progimnazijoje</t>
  </si>
  <si>
    <t xml:space="preserve"> - Maksimo Gorkio progimnazijoje</t>
  </si>
  <si>
    <t>Patalpų plotas, kv.m.</t>
  </si>
  <si>
    <t>Nupirkta įrengimų, vnt.</t>
  </si>
  <si>
    <t>Baldų skaičius, vnt.</t>
  </si>
  <si>
    <t>Langų su žaliuzėmis skaičius, vnt.</t>
  </si>
  <si>
    <t>Priemonių skaičius, vnt.</t>
  </si>
  <si>
    <t>Kompiuterių atnaujinimas savivaldybės bendrojo ugdymo mokyklose</t>
  </si>
  <si>
    <t>Savivaldybės ikimokyklinio ugdymo įstaigų žaidimų aikštelių įrangos atnaujinimas</t>
  </si>
  <si>
    <t>Baldų, įrangos skaičius, vnt.</t>
  </si>
  <si>
    <t>Stacionarių ar nešiojamų kompiuterių skaičius, vnt.</t>
  </si>
  <si>
    <t>Planšetinių kompiuterių skaičius, vnt.</t>
  </si>
  <si>
    <t>Krepšinio lankų skaičius, vnt.</t>
  </si>
  <si>
    <t>Įsigyta baldų, vnt.</t>
  </si>
  <si>
    <t xml:space="preserve">Parengtas techninis projektas, vnt.  </t>
  </si>
  <si>
    <t>Atlikta rekonstrukcijos darbų, proc.</t>
  </si>
  <si>
    <t xml:space="preserve">Miesto metodinių būrelių veiklos užtikrinimas </t>
  </si>
  <si>
    <t>Ikimokyklinio ugdymo įstaigų teritorijų aptvėrimas (2018 m. - „Šaltinėlio“ m/d, l/d „Vėrinėlis“, „Putinėlis“, Regos ugdymo centras, „Gilijos“ pradinė mokykla)</t>
  </si>
  <si>
    <r>
      <t xml:space="preserve">Ugdymo proceso ir aplinkos užtikrinimas </t>
    </r>
    <r>
      <rPr>
        <b/>
        <sz val="10"/>
        <rFont val="Times New Roman"/>
        <family val="1"/>
        <charset val="186"/>
      </rPr>
      <t>savivaldybės neformaliojo vaikų švietimo įstaigose</t>
    </r>
  </si>
  <si>
    <r>
      <t xml:space="preserve">Ugdymo proceso ir aplinkos užtikrinimas </t>
    </r>
    <r>
      <rPr>
        <b/>
        <sz val="10"/>
        <rFont val="Times New Roman"/>
        <family val="1"/>
        <charset val="186"/>
      </rPr>
      <t xml:space="preserve">savivaldybės </t>
    </r>
    <r>
      <rPr>
        <sz val="10"/>
        <rFont val="Times New Roman"/>
        <family val="1"/>
        <charset val="186"/>
      </rPr>
      <t>ikimokyklinio ugdymo įstaigose</t>
    </r>
  </si>
  <si>
    <r>
      <t xml:space="preserve">Ugdymo proceso ir aplinkos užtikrinimas </t>
    </r>
    <r>
      <rPr>
        <b/>
        <sz val="10"/>
        <rFont val="Times New Roman"/>
        <family val="1"/>
        <charset val="186"/>
      </rPr>
      <t>nevalstybinėse</t>
    </r>
    <r>
      <rPr>
        <sz val="10"/>
        <rFont val="Times New Roman"/>
        <family val="1"/>
        <charset val="186"/>
      </rPr>
      <t xml:space="preserve"> ikimokyklinio ugdymo įstaigose</t>
    </r>
  </si>
  <si>
    <r>
      <t xml:space="preserve">Ugdymo proceso ir aplinkos užtikrinimas </t>
    </r>
    <r>
      <rPr>
        <b/>
        <sz val="10"/>
        <rFont val="Times New Roman"/>
        <family val="1"/>
        <charset val="186"/>
      </rPr>
      <t>savivaldybės</t>
    </r>
    <r>
      <rPr>
        <sz val="10"/>
        <rFont val="Times New Roman"/>
        <family val="1"/>
        <charset val="186"/>
      </rPr>
      <t xml:space="preserve"> bendrojo ugdymo mokyklose </t>
    </r>
  </si>
  <si>
    <r>
      <t xml:space="preserve">Ugdymo proceso ir aplinkos užtikrinimas </t>
    </r>
    <r>
      <rPr>
        <b/>
        <sz val="10"/>
        <rFont val="Times New Roman"/>
        <family val="1"/>
        <charset val="186"/>
      </rPr>
      <t xml:space="preserve">nevalstybinėse </t>
    </r>
    <r>
      <rPr>
        <sz val="10"/>
        <rFont val="Times New Roman"/>
        <family val="1"/>
        <charset val="186"/>
      </rPr>
      <t xml:space="preserve">bendrojo ugdymo mokyklose </t>
    </r>
  </si>
  <si>
    <t>UKD Švietimo skyrius</t>
  </si>
  <si>
    <t>Informavimo ir e-paslaugų skyrius</t>
  </si>
  <si>
    <t xml:space="preserve">Savivaldybės bendrojo ugdymo mokyklų lauko aikštelių krepšinio inventoriaus atnaujinimas </t>
  </si>
  <si>
    <t>SB''</t>
  </si>
  <si>
    <t xml:space="preserve"> - Vydūno gimnazijoje</t>
  </si>
  <si>
    <t>Įrengti lengvosios atletikos bėgimo takai, futbolo stadionas su gumos granulių paklotu ir dirbtine žole, proc.</t>
  </si>
  <si>
    <t>IED Statybos ir infrastruktūros plėtros skyrius, E. Dolėbienė</t>
  </si>
  <si>
    <t>Transporto priemonių atnaujinimas (2018 m. - Moksleivių saviraiškos centre)</t>
  </si>
  <si>
    <t>Tarpinstitucinis koordinatorius</t>
  </si>
  <si>
    <t xml:space="preserve">Savivaldybės ikimokyklinio ugdymo įstaigų sporto aikštelių dangos atnaujinimas (2018 m. - l/d „Ąžuoliukas“, „Dobiliukas“ ir „Traukinukas“) </t>
  </si>
  <si>
    <t>UKD Sporto ir kūno kultūros skyrius</t>
  </si>
  <si>
    <t xml:space="preserve">Klaipėdos miesto bendrojo ugdymo mokyklų antrųjų klasių mokinių mokymas plaukti  </t>
  </si>
  <si>
    <t>Švietimo įstaigų persikėlimo į kitas patalpas organizavimas</t>
  </si>
  <si>
    <t xml:space="preserve">Centralizuotas ugdymo įstaigų langų valymas </t>
  </si>
  <si>
    <t xml:space="preserve">Savivaldybės švietimo įstaigų civilinės atsakomybės draudimas  </t>
  </si>
  <si>
    <r>
      <t xml:space="preserve">Klaipėdos „Versmės“ progimnazijos </t>
    </r>
    <r>
      <rPr>
        <sz val="10"/>
        <rFont val="Times New Roman"/>
        <family val="1"/>
        <charset val="186"/>
      </rPr>
      <t xml:space="preserve">sporto aikštyno Klaipėdoje, Ievos Simonaitytės g. 2, atnaujinimas </t>
    </r>
  </si>
  <si>
    <r>
      <rPr>
        <b/>
        <sz val="10"/>
        <rFont val="Times New Roman"/>
        <family val="1"/>
        <charset val="186"/>
      </rPr>
      <t xml:space="preserve">Sporto aikštynų atnaujinimas </t>
    </r>
    <r>
      <rPr>
        <sz val="10"/>
        <rFont val="Times New Roman"/>
        <family val="1"/>
        <charset val="186"/>
      </rPr>
      <t xml:space="preserve">(modernizavimas): </t>
    </r>
  </si>
  <si>
    <t>Projekto „Bendrojo ugdymo mokyklų (progimnazijų, pagrindinių mokyklų) modernizavimas ir šiuolaikinių mokymosi erdvių kūrimas“ įgyvendinimas</t>
  </si>
  <si>
    <r>
      <t xml:space="preserve">Naujos ikimokyklinio ugdymo įstaigos statyba šiaurinėje miesto dalyje </t>
    </r>
    <r>
      <rPr>
        <sz val="10"/>
        <rFont val="Times New Roman"/>
        <family val="1"/>
      </rPr>
      <t/>
    </r>
  </si>
  <si>
    <t>IED Projektų skyrius</t>
  </si>
  <si>
    <t xml:space="preserve">Iš jų mokinių skaičius, vnt. </t>
  </si>
  <si>
    <t xml:space="preserve">Ugdymo proceso ir aplinkos užtikrinimas  bendrojo ugdymo mokyklose: </t>
  </si>
  <si>
    <t>Apmokytų plaukti vaikų, skaičius</t>
  </si>
  <si>
    <r>
      <t xml:space="preserve">BĮ Klaipėdos regos ugdymo centro </t>
    </r>
    <r>
      <rPr>
        <sz val="10"/>
        <rFont val="Times New Roman"/>
        <family val="1"/>
        <charset val="186"/>
      </rPr>
      <t>veiklos užtikrinimas</t>
    </r>
  </si>
  <si>
    <r>
      <t>BĮ Klaipėdos miesto pedagogų švietimo ir kultūros centro</t>
    </r>
    <r>
      <rPr>
        <sz val="10"/>
        <rFont val="Times New Roman"/>
        <family val="1"/>
        <charset val="186"/>
      </rPr>
      <t xml:space="preserve"> veiklos užtikrinimas</t>
    </r>
  </si>
  <si>
    <t>BĮ Klaipėdos jūrų kadetų mokyklos steigimas, ugdymo proceso ir aplinkos užtikrinimas</t>
  </si>
  <si>
    <t>Vaikų, kuriems iš dalies kompensuojamas ugdymas nevalstybinėse įstaigose, skaičius, vnt.</t>
  </si>
  <si>
    <t>Ugdymo proceso užtikrinimas  BĮ Klaipėdos sutrikusio vystymosi kūdikių namuose</t>
  </si>
  <si>
    <t>Įrengtų naujų grupių skaičius, vnt.</t>
  </si>
  <si>
    <t>Įrengtų naujų klasių pirmokams skaičius, vnt.</t>
  </si>
  <si>
    <t>Įsteigtų naujų ugdymo vietų skaičius, vnt.</t>
  </si>
  <si>
    <t>Įsteigtų etatų skaičius, vnt.</t>
  </si>
  <si>
    <t>Renginių, skirtų Lietuvos šimtmečio paminėjimui, skaičius, vnt.</t>
  </si>
  <si>
    <t>Dalyvių skaičius, vnt.</t>
  </si>
  <si>
    <t>Programų skaičius, vnt.</t>
  </si>
  <si>
    <t>Metodinių būrelių skaičius, vnt.</t>
  </si>
  <si>
    <t>Mokinių priėmimo į savivaldybės bendrojo ugdymo mokyklas informacinės sistemos sukūrimas ir priežiūra</t>
  </si>
  <si>
    <t>Įsigyta programinės įrangos, vnt.</t>
  </si>
  <si>
    <t>Administruojama informacinė sistema, vnt.</t>
  </si>
  <si>
    <t>Savivaldybės bendrojo ugdymo mokyklų pastatų ir aplinkos modernizavimas bei plėtra:</t>
  </si>
  <si>
    <t>BĮ Klaipėdos Gedminų progimnazijos modernizavimas:</t>
  </si>
  <si>
    <r>
      <t xml:space="preserve">Klaipėdos Tauralaukio progimnazijos pastato (Klaipėdos g. 31) rekonstravimas, </t>
    </r>
    <r>
      <rPr>
        <sz val="10"/>
        <rFont val="Times New Roman"/>
        <family val="1"/>
      </rPr>
      <t xml:space="preserve">siekiant išplėsti ugdymui skirtas patalpas </t>
    </r>
  </si>
  <si>
    <t>Įstaigų, kuriose įsigyta įrangos ir baldų, skaičius, vnt.</t>
  </si>
  <si>
    <t>Parengtas techninis  projektas, vnt.</t>
  </si>
  <si>
    <r>
      <rPr>
        <b/>
        <sz val="10"/>
        <rFont val="Times New Roman"/>
        <family val="1"/>
        <charset val="186"/>
      </rPr>
      <t xml:space="preserve">BĮ </t>
    </r>
    <r>
      <rPr>
        <b/>
        <sz val="10"/>
        <rFont val="Times New Roman"/>
        <family val="1"/>
      </rPr>
      <t xml:space="preserve">Klaipėdos „Ąžuolyno“ gimnazijos </t>
    </r>
    <r>
      <rPr>
        <sz val="10"/>
        <rFont val="Times New Roman"/>
        <family val="1"/>
      </rPr>
      <t xml:space="preserve">modernizavimas </t>
    </r>
  </si>
  <si>
    <r>
      <rPr>
        <b/>
        <sz val="10"/>
        <rFont val="Times New Roman"/>
        <family val="1"/>
        <charset val="186"/>
      </rPr>
      <t>BĮ Klaipėdos Simono Dacho progimnazijos</t>
    </r>
    <r>
      <rPr>
        <sz val="10"/>
        <rFont val="Times New Roman"/>
        <family val="1"/>
        <charset val="186"/>
      </rPr>
      <t xml:space="preserve"> (Kuršių a. 2/3) modernizavimas (sporto salės atnaujinimas) </t>
    </r>
  </si>
  <si>
    <r>
      <t xml:space="preserve">BĮ Klaipėdos „Žaliakalnio“ gimnazijos </t>
    </r>
    <r>
      <rPr>
        <sz val="10"/>
        <rFont val="Times New Roman"/>
        <family val="1"/>
        <charset val="186"/>
      </rPr>
      <t xml:space="preserve">pastato inžinerinių sistemų ir vidaus patalpų remontas </t>
    </r>
  </si>
  <si>
    <r>
      <rPr>
        <b/>
        <sz val="10"/>
        <rFont val="Times New Roman"/>
        <family val="1"/>
        <charset val="186"/>
      </rPr>
      <t>BĮ Klaipėdos Prano Mašioto progimnazijos</t>
    </r>
    <r>
      <rPr>
        <sz val="10"/>
        <rFont val="Times New Roman"/>
        <family val="1"/>
        <charset val="186"/>
      </rPr>
      <t xml:space="preserve"> (Varpų g. 3) modernizavimas (langų pakeitimas)</t>
    </r>
  </si>
  <si>
    <t>Parengtas vėdinimo sistemos įrengimo projektas, vnt.</t>
  </si>
  <si>
    <t>Įrengta tinklinio aikštelė, 420 kv. m., proc.</t>
  </si>
  <si>
    <t>Atnaujinta universali aikštelė, 800 kv. m., proc.</t>
  </si>
  <si>
    <t>BĮ Klaipėdos „Aitvaro“ gimnazijos (Paryžiaus Komunos g. 18) aprūpinimas gamtos, technologijų ir kitų laboratorijų įranga</t>
  </si>
  <si>
    <t>BĮ Klaipėdos „Ąžuolyno“ gimnazijos (Paryžiaus Komunos g. 16) aprūpinimas gamtos, technologijų ir kitų laboratorijų įranga</t>
  </si>
  <si>
    <r>
      <t xml:space="preserve">BĮ Klaipėdos </t>
    </r>
    <r>
      <rPr>
        <b/>
        <sz val="10"/>
        <rFont val="Times New Roman"/>
        <family val="1"/>
        <charset val="186"/>
      </rPr>
      <t>Prano Mašioto progimnazijos</t>
    </r>
    <r>
      <rPr>
        <sz val="10"/>
        <rFont val="Times New Roman"/>
        <family val="1"/>
        <charset val="186"/>
      </rPr>
      <t xml:space="preserve"> stadiono dangos atnaujinimas  </t>
    </r>
  </si>
  <si>
    <t>Ikimokyklinio ugdymo įstaigų pastatų modernizavimas ir plėtra:</t>
  </si>
  <si>
    <t>BĮ Klaipėdos lopšelio-darželio „Svirpliukas“ (Liepų g. 43 A) pastato energetinio efektyvumo didinimas</t>
  </si>
  <si>
    <t>BĮ Klaipėdos lopšelio-darželio „Žiogelis“ pastato (Kauno g. 27) modernizavimas</t>
  </si>
  <si>
    <t xml:space="preserve">BĮ Klaipėdos lopšelio-darželio „Puriena“ pastato (Naikupės g. 27) rekonstravimas, pristatant priestatą </t>
  </si>
  <si>
    <t>BĮ Klaipėdos lopšelio-darželio „Atžalynas“ (Panevėžio g. 3) pastato modernizavimas</t>
  </si>
  <si>
    <t>Neformaliojo vaikų švietimo įstaigų pastatų rekonstravimas:</t>
  </si>
  <si>
    <t>BĮ Klaipėdos karalienės Luizės jaunimo centro (Puodžių g.) modernizavimas, plėtojant neformaliojo ugdymosi galimybes</t>
  </si>
  <si>
    <t>BĮ Klaipėdos Jeronimo Kačinsko muzikos mokyklos (Statybininkų pr. 5) pastato energinio efektyvumo didinimas</t>
  </si>
  <si>
    <t xml:space="preserve">Edukacinių erdvių įrengimas BĮ Klaipėdos lopšelyje-darželyje „Želmenėlis“ </t>
  </si>
  <si>
    <t>Patalpų pritaikymas BĮ Klaipėdos vaikų laisvalaikio centro klubo „Želmenėlis“ veiklai</t>
  </si>
  <si>
    <t>Pagamintas ir įrengtas informacinis stendas, vnt.</t>
  </si>
  <si>
    <t xml:space="preserve">BĮ Klaipėdos „Medeinės“ mokyklos žaidimų aikštelės pritaikymas neįgaliems vaikams </t>
  </si>
  <si>
    <t>Patalpų pritaikymas BĮ Klaipėdos miesto pedagogų švietimo ir kultūros centro veiklai (Baltijos pr. 51)</t>
  </si>
  <si>
    <t xml:space="preserve">Patalpų pritaikymas ugdymui BĮ Klaipėdos Litorinos mokykloje (Smiltelės g. 22-1) </t>
  </si>
  <si>
    <t xml:space="preserve">Patalpų pritaikymas ugdymui BĮ Klaipėdos Baltijos gimnazijoje (Baltijos pr. 51)  </t>
  </si>
  <si>
    <t>Pakeista dangos, kv. m.</t>
  </si>
  <si>
    <t>Vaikiškų lovyčių įsigijimas savivaldybės ikimokyklinio ugdymo įstaigose</t>
  </si>
  <si>
    <t xml:space="preserve">BĮ Klaipėdos lopšelyje-darželyje „Puriena“   </t>
  </si>
  <si>
    <t>BĮ Klaipėdos karalienės Luizės jaunimo centro Atvirose jaunimo erdvėse</t>
  </si>
  <si>
    <t>BĮ Klaipėdos Litorinos mokykloje</t>
  </si>
  <si>
    <t>BĮ Klaipėdos psichologinėje pedagoginėje tarnyboje</t>
  </si>
  <si>
    <t>BĮ Klaipėdos „Žaliakalnio“ gimnazijoje</t>
  </si>
  <si>
    <t xml:space="preserve">Dviračių stovų įrengimas bendrojo ugdymo mokyklose </t>
  </si>
  <si>
    <t>Lovyčių skaičius, vnt.</t>
  </si>
  <si>
    <t>Įsigytas mikroautobusas, vnt.</t>
  </si>
  <si>
    <t>Įrengtų naujų darbo vietų skaičius, vnt.</t>
  </si>
  <si>
    <t>Įstaigų, kuriose atlikti remonto darbai, skaičius, vnt.</t>
  </si>
  <si>
    <t>Renovuotų, suremontuotų sistemų, skaičius, vnt.</t>
  </si>
  <si>
    <t>Įstaigų, kuriose likviduoti pažeidimai, skaičius, vnt.</t>
  </si>
  <si>
    <t>Prijungtų prie LITNET įstaigų skaičius, vnt.</t>
  </si>
  <si>
    <t>Saugomų pastatų, objektų skaičius, vnt.</t>
  </si>
  <si>
    <t>Parengta techninių projektų, vnt.</t>
  </si>
  <si>
    <t xml:space="preserve">Parengta techninių projektų, vnt.    </t>
  </si>
  <si>
    <t>Mokinių, kuriems kompensuojamos pavėžėjimo išlaidos, skaičius, vnt.</t>
  </si>
  <si>
    <t>Perkeltų įstaigų skaičius, vnt.</t>
  </si>
  <si>
    <t xml:space="preserve">Įstaigų skaičius, vnt.  </t>
  </si>
  <si>
    <t>Aptarnaujamų įstaigų skaičius, vnt.</t>
  </si>
  <si>
    <t>Įstaigų, kuriose diegiamos sistemos, skaičius, vnt.</t>
  </si>
  <si>
    <t>Parengta techninių darbo projektų, vnt.</t>
  </si>
  <si>
    <t>Vidaus patalpų remontas po šiluminės renovacijos (2018 m. - Sendvario progimnazijos bendro naudojimo koridorių remontas)</t>
  </si>
  <si>
    <t>Švietimo įstaigų langų pakeitimas (Prano Mašioto progimnazija - 2017 m., Vaikų laisvalaikio centro klubai „Draugystė“, „Liepsnelė“ ir choreografijos studija „Inkarėlis“)</t>
  </si>
  <si>
    <t>BĮ Klaipėdos lopšelio-darželio „Nykštukas“ teritorijos drenažo tinklų įrengimas</t>
  </si>
  <si>
    <t>Įstaigos (lopšelis-darželis „Aitvarėlis“, lopšelis-darželis „Ąžuoliukas“, lopšelis-darželis „Versmė“, progimnazija „Verdenė“), kuriose įrengtos saulės (fotovoltinės) elektrinės</t>
  </si>
  <si>
    <t>Įgyvendintų programų skaičius, vnt.</t>
  </si>
  <si>
    <t>STEAM laboratorijose ugdomų vaikų skaičius, vnt.</t>
  </si>
  <si>
    <t>Patalpų pritaikymas BĮ Klaipėdos I. Simonaitytės mokyklos veiklai ir suaugusiųjų ugdymui BĮ Klaipėdos suaugusiųjų gimnazijoje (Simonaitytės g. 24)</t>
  </si>
  <si>
    <t>SB(ESA)</t>
  </si>
  <si>
    <r>
      <t xml:space="preserve">Savivaldybės biudžeto apyvartos lėšos ES finansinės paramos programų laikinam lėšų stygiui dengti  </t>
    </r>
    <r>
      <rPr>
        <b/>
        <sz val="10"/>
        <rFont val="Times New Roman"/>
        <family val="1"/>
        <charset val="186"/>
      </rPr>
      <t>SB(ESA)</t>
    </r>
  </si>
  <si>
    <t>Įrengtos 2 krepšinio (po 420 kv.m.) ir 1 universali (800 kv. m) aikštelės, proc.</t>
  </si>
  <si>
    <t>Atnaujinta krepšinio aikštelė, 420 kv. m.</t>
  </si>
  <si>
    <r>
      <rPr>
        <b/>
        <sz val="10"/>
        <rFont val="Times New Roman"/>
        <family val="1"/>
        <charset val="186"/>
      </rPr>
      <t xml:space="preserve">Modernių ugdymosi erdvių sukūrimas </t>
    </r>
    <r>
      <rPr>
        <sz val="10"/>
        <rFont val="Times New Roman"/>
        <family val="1"/>
      </rPr>
      <t xml:space="preserve">Klaipėdos miesto progimnazijose ir gimnazijose („Smeltės“, Liudviko Stulpino, Sendvario, Gedminų, „Verdenės“ progimnazijose ir  „Vėtrungės“, „Varpo“ gimnazijose ) </t>
    </r>
  </si>
  <si>
    <r>
      <rPr>
        <b/>
        <sz val="10"/>
        <rFont val="Times New Roman"/>
        <family val="1"/>
        <charset val="186"/>
      </rPr>
      <t xml:space="preserve">BĮ Klaipėdos „Gilijos“ pradinės mokyklos </t>
    </r>
    <r>
      <rPr>
        <sz val="10"/>
        <rFont val="Times New Roman"/>
        <family val="1"/>
      </rPr>
      <t>(Taikos pr. 68) pastato energinio efektyvumo didinimas</t>
    </r>
  </si>
  <si>
    <r>
      <rPr>
        <b/>
        <sz val="10"/>
        <rFont val="Times New Roman"/>
        <family val="1"/>
        <charset val="186"/>
      </rPr>
      <t>BĮ Klaipėdos Prano Mašioto progimnazijos</t>
    </r>
    <r>
      <rPr>
        <sz val="10"/>
        <rFont val="Times New Roman"/>
        <family val="1"/>
      </rPr>
      <t xml:space="preserve"> pastato, Varpų g. 3 rekonstravimas</t>
    </r>
  </si>
  <si>
    <r>
      <rPr>
        <b/>
        <sz val="10"/>
        <rFont val="Times New Roman"/>
        <family val="1"/>
        <charset val="186"/>
      </rPr>
      <t>Bendrojo ugdymo mokyklos pastato statyba</t>
    </r>
    <r>
      <rPr>
        <sz val="10"/>
        <rFont val="Times New Roman"/>
        <family val="1"/>
      </rPr>
      <t xml:space="preserve"> šiaurinėje miesto dalyje</t>
    </r>
  </si>
  <si>
    <r>
      <t xml:space="preserve">BĮ Klaipėdos Vytauto Didžiojo gimnazijos </t>
    </r>
    <r>
      <rPr>
        <sz val="10"/>
        <rFont val="Times New Roman"/>
        <family val="1"/>
        <charset val="186"/>
      </rPr>
      <t>(</t>
    </r>
    <r>
      <rPr>
        <sz val="10"/>
        <rFont val="Times New Roman"/>
        <family val="1"/>
      </rPr>
      <t>S. Daukanto g. 31) pastato patalpų einamasis remontas bei vėdinimo sistemos įrengimas senajame pastato korpuse</t>
    </r>
  </si>
  <si>
    <t xml:space="preserve"> - Vytauto Didžiojo gimnazijoje </t>
  </si>
  <si>
    <t xml:space="preserve">Klaipėdos karalienės Luizės jaunimo centro dalyvavimas projekte „Atrask save“ </t>
  </si>
  <si>
    <t>Ikimokyklinio ugdymo įstaigų pastatų remontas (l/d „Alksniukas“ ir l/d „Želmenėlis“)</t>
  </si>
  <si>
    <t xml:space="preserve">Energinio efektyvumo didinimas lopšeliuose-darželiuose </t>
  </si>
  <si>
    <t>Pertvarkytų patalpų plotas, kv.m.</t>
  </si>
  <si>
    <t>Suremontuotų įstaigų skaičius, vnt.</t>
  </si>
  <si>
    <t>Savivaldybės biudžetinės įstaigos bandomojo energijos vartojimo efektyvumo didinimo projekto įgyvendinimas (2018 m. - l-d „Klevelis“)</t>
  </si>
  <si>
    <t>Įsigyta programinė įranga, darbo vietų skaičius</t>
  </si>
  <si>
    <t>Žaliuzių keitimas Prano Mašioto progimnazijoje</t>
  </si>
  <si>
    <t>Įrengtos žaliuzės nuo saulės, proc.</t>
  </si>
  <si>
    <t>Švietimo įstaigų paprastasis remontas (2018 m. - l/d „Berželis“, „Kregždutė“, „Ąžuoliukas“, „Aitvarėlis“, „Žemuogėlė“,  „Nykštukas“, „Žilvitis“, „Pumpurėlis“, Klaipėdos karalienės Luizės jaunimo centras, 3-6 švietimo įstaigų buitinių tinklų remontas)</t>
  </si>
  <si>
    <t xml:space="preserve"> 2018–2020 M. KLAIPĖDOS MIESTO SAVIVALDYBĖS </t>
  </si>
  <si>
    <t>Ugdymo proceso ir aplinkos užtikrinimas ikimokyklinio ugdymo įstaigose:</t>
  </si>
  <si>
    <t>Atnaujinta aikštynų, skaičius</t>
  </si>
  <si>
    <r>
      <rPr>
        <b/>
        <sz val="10"/>
        <rFont val="Times New Roman"/>
        <family val="1"/>
        <charset val="186"/>
      </rPr>
      <t xml:space="preserve">Sporto aikštynų atnaujinimas </t>
    </r>
    <r>
      <rPr>
        <sz val="10"/>
        <rFont val="Times New Roman"/>
        <family val="1"/>
        <charset val="186"/>
      </rPr>
      <t>(modernizavimas) („Verdenės“, Simono Dacho, Maksimo Gorkio, Gedminų progimnazijose, Hermano Zudermano, „Žemynos“, Vydūno, Vytauto Didžiojo gimnazijose)</t>
    </r>
  </si>
  <si>
    <t>P4</t>
  </si>
  <si>
    <t>P1 P4</t>
  </si>
  <si>
    <t>Aiškinamojo rašto priedas Nr.3</t>
  </si>
  <si>
    <t>Klaipėdos miesto savivaldybės ugdymo proceso                 užtikrinimo  programos (Nr. 10) aprašymo                                    priedas</t>
  </si>
  <si>
    <t>Informavimo ir e. paslaugų skyrius</t>
  </si>
  <si>
    <t>Bendrojo ugdymo mokyklų tinklo pertvarkos 2016–2020 metų bendrojo plano priemonių įgyvendinimas:</t>
  </si>
  <si>
    <r>
      <rPr>
        <b/>
        <sz val="10"/>
        <rFont val="Times New Roman"/>
        <family val="1"/>
        <charset val="186"/>
      </rPr>
      <t>BĮ Klaipėdos Prano Mašioto progimnazijos</t>
    </r>
    <r>
      <rPr>
        <sz val="10"/>
        <rFont val="Times New Roman"/>
        <family val="1"/>
      </rPr>
      <t xml:space="preserve"> pastato Varpų g. 3 rekonstravimas</t>
    </r>
  </si>
  <si>
    <r>
      <t xml:space="preserve">Klaipėdos „Versmės“ progimnazijos </t>
    </r>
    <r>
      <rPr>
        <sz val="10"/>
        <rFont val="Times New Roman"/>
        <family val="1"/>
        <charset val="186"/>
      </rPr>
      <t xml:space="preserve">sporto aikštyno Klaipėdoje, I. Simonaitytės g. 2, atnaujinimas </t>
    </r>
  </si>
  <si>
    <t>BĮ Klaipėdos lopšelio-darželio „Svirpliukas“ (Liepų g. 43A) pastato energinio efektyvumo didinimas</t>
  </si>
  <si>
    <t xml:space="preserve">Savivaldybės ikimokyklinio ugdymo įstaigų sporto aikštelių dangos atnaujinimas (2018 m. – l.-d. „Ąžuoliukas“, „Dobiliukas“ ir „Traukinukas“) </t>
  </si>
  <si>
    <t>Patalpų pritaikymas BĮ Klaipėdos I. Simonaitytės mokyklos veiklai ir suaugusiųjų ugdymui BĮ Klaipėdos suaugusiųjų gimnazijoje (I. Simonaitytės g. 24)</t>
  </si>
  <si>
    <t>Pertvarkytų patalpų plotas, kv. m</t>
  </si>
  <si>
    <t>Patalpų plotas, kv. m</t>
  </si>
  <si>
    <t>Transporto priemonių atnaujinimas (2018 m. – Moksleivių saviraiškos centre)</t>
  </si>
  <si>
    <t>Stacionarių ar nešiojamųjų kompiuterių skaičius, vnt.</t>
  </si>
  <si>
    <t>Švietimo įstaigų paprastasis remontas (2018 m. – l.-d. „Berželis“, „Kregždutė“, „Ąžuoliukas“, „Aitvarėlis“, „Žemuogėlė“,  „Nykštukas“, „Žilvitis“, „Pumpurėlis“, Klaipėdos karalienės Luizės jaunimo centras, 3–6 švietimo įstaigų buitinių tinklų remontas)</t>
  </si>
  <si>
    <t>Vidaus patalpų remontas po šiluminės renovacijos (2018 m. – Sendvario progimnazijos bendro naudojimo koridorių remontas)</t>
  </si>
  <si>
    <t>Ikimokyklinio ugdymo įstaigų teritorijų aptvėrimas (2018 m. – „Šaltinėlio“ m.-d., l.-d. „Vėrinėlis“, „Putinėlis“, Regos ugdymo centras, „Gilijos“ pradinė mokykla)</t>
  </si>
  <si>
    <t>Ikimokyklinio ugdymo įstaigų pastatų remontas (l.-d. „Alksniukas“ ir „Želmenėlis“)</t>
  </si>
  <si>
    <t>Švietimo įstaigų lauko inžinerinių tinklų remontas (2018 m. – „Žaliakalnio“ gimnazijos, l.-d. „Pingvinukas“ ir „Radastėlė“)</t>
  </si>
  <si>
    <t>Įstaigos (lopšeliai-darželiai „Aitvarėlis“,  „Ąžuoliukas“, „Versmė“, „Verdenės“ progimnazija), kuriose įrengtos saulės (fotovoltinės) elektrinės</t>
  </si>
  <si>
    <t>Savivaldybės biudžetinės įstaigos bandomojo energijos vartojimo efektyvumo didinimo projekto įgyvendinimas (2018 m. – l-d „Klevelis“)</t>
  </si>
  <si>
    <t>____________________________</t>
  </si>
  <si>
    <t>2018-ųjų metų asignavi-mų planas</t>
  </si>
  <si>
    <t>** pagal Klaipėdos miesto savivaldybės tarybos 2017 m. gruodžio 21 sprendimą Nr. T2-331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</si>
</sst>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7"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i/>
      <sz val="10"/>
      <name val="Times New Roman"/>
      <family val="1"/>
      <charset val="186"/>
    </font>
    <font>
      <b/>
      <sz val="12"/>
      <name val="Times New Roman"/>
      <family val="1"/>
      <charset val="186"/>
    </font>
    <font>
      <sz val="9"/>
      <name val="Times New Roman"/>
      <family val="1"/>
    </font>
    <font>
      <b/>
      <sz val="9"/>
      <name val="Times New Roman"/>
      <family val="1"/>
    </font>
    <font>
      <sz val="8"/>
      <name val="Times New Roman"/>
      <family val="1"/>
      <charset val="186"/>
    </font>
    <font>
      <sz val="10"/>
      <color rgb="FFFF0000"/>
      <name val="Times New Roman"/>
      <family val="1"/>
    </font>
    <font>
      <strike/>
      <sz val="10"/>
      <name val="Times New Roman"/>
      <family val="1"/>
    </font>
    <font>
      <strike/>
      <sz val="10"/>
      <name val="Times New Roman"/>
      <family val="1"/>
      <charset val="186"/>
    </font>
    <font>
      <sz val="10"/>
      <color theme="0"/>
      <name val="Times New Roman"/>
      <family val="1"/>
      <charset val="186"/>
    </font>
    <font>
      <sz val="10"/>
      <color theme="0"/>
      <name val="Times New Roman"/>
      <family val="1"/>
    </font>
    <font>
      <sz val="12"/>
      <color theme="0"/>
      <name val="Times New Roman"/>
      <family val="1"/>
      <charset val="186"/>
    </font>
    <font>
      <sz val="10"/>
      <color theme="0"/>
      <name val="Arial"/>
      <family val="2"/>
      <charset val="186"/>
    </font>
    <font>
      <i/>
      <sz val="10"/>
      <color rgb="FF7030A0"/>
      <name val="Times New Roman"/>
      <family val="1"/>
      <charset val="186"/>
    </font>
    <font>
      <sz val="9"/>
      <name val="Times New Roman"/>
      <family val="1"/>
      <charset val="186"/>
    </font>
    <font>
      <i/>
      <strike/>
      <sz val="10"/>
      <name val="Times New Roman"/>
      <family val="1"/>
      <charset val="186"/>
    </font>
    <font>
      <sz val="10"/>
      <color rgb="FFFF0000"/>
      <name val="Times New Roman"/>
      <family val="1"/>
      <charset val="186"/>
    </font>
    <font>
      <b/>
      <strike/>
      <sz val="10"/>
      <name val="Times New Roman"/>
      <family val="1"/>
      <charset val="186"/>
    </font>
    <font>
      <b/>
      <sz val="10"/>
      <color rgb="FFFF0000"/>
      <name val="Times New Roman"/>
      <family val="1"/>
      <charset val="186"/>
    </font>
    <font>
      <strike/>
      <sz val="10"/>
      <color rgb="FFFF0000"/>
      <name val="Times New Roman"/>
      <family val="1"/>
      <charset val="186"/>
    </font>
    <font>
      <i/>
      <sz val="10"/>
      <color rgb="FFFF0000"/>
      <name val="Times New Roman"/>
      <family val="1"/>
      <charset val="186"/>
    </font>
    <font>
      <b/>
      <i/>
      <sz val="10"/>
      <name val="Times New Roman"/>
      <family val="1"/>
      <charset val="186"/>
    </font>
    <font>
      <strike/>
      <sz val="10"/>
      <color rgb="FFFF0000"/>
      <name val="Times New Roman"/>
      <family val="1"/>
    </font>
    <font>
      <b/>
      <i/>
      <sz val="10"/>
      <color rgb="FFFF0000"/>
      <name val="Times New Roman"/>
      <family val="1"/>
      <charset val="186"/>
    </font>
    <font>
      <sz val="10"/>
      <color rgb="FFFF0000"/>
      <name val="Arial"/>
      <family val="2"/>
      <charset val="186"/>
    </font>
    <font>
      <i/>
      <sz val="9"/>
      <name val="Times New Roman"/>
      <family val="1"/>
      <charset val="186"/>
    </font>
    <font>
      <i/>
      <sz val="10"/>
      <name val="Times New Roman"/>
      <family val="1"/>
    </font>
    <font>
      <b/>
      <strike/>
      <sz val="10"/>
      <name val="Times New Roman"/>
      <family val="1"/>
    </font>
    <font>
      <i/>
      <strike/>
      <sz val="10"/>
      <name val="Times New Roman"/>
      <family val="1"/>
    </font>
    <font>
      <i/>
      <sz val="9"/>
      <name val="Times New Roman"/>
      <family val="1"/>
    </font>
    <font>
      <b/>
      <i/>
      <sz val="10"/>
      <name val="Times New Roman"/>
      <family val="1"/>
    </font>
    <font>
      <i/>
      <sz val="8"/>
      <name val="Times New Roman"/>
      <family val="1"/>
    </font>
    <font>
      <u/>
      <sz val="9"/>
      <color indexed="81"/>
      <name val="Tahoma"/>
      <family val="2"/>
      <charset val="186"/>
    </font>
    <font>
      <sz val="10"/>
      <color theme="1"/>
      <name val="Times New Roman"/>
      <family val="1"/>
      <charset val="186"/>
    </font>
    <font>
      <sz val="10"/>
      <color theme="1"/>
      <name val="Times New Roman"/>
      <family val="1"/>
    </font>
    <font>
      <i/>
      <sz val="10"/>
      <color theme="1"/>
      <name val="Times New Roman"/>
      <family val="1"/>
      <charset val="186"/>
    </font>
    <font>
      <b/>
      <u/>
      <sz val="9"/>
      <color indexed="81"/>
      <name val="Tahoma"/>
      <family val="2"/>
      <charset val="186"/>
    </font>
    <font>
      <sz val="12"/>
      <name val="Times New Roman"/>
      <family val="1"/>
    </font>
  </fonts>
  <fills count="10">
    <fill>
      <patternFill patternType="none"/>
    </fill>
    <fill>
      <patternFill patternType="gray125"/>
    </fill>
    <fill>
      <patternFill patternType="solid">
        <fgColor indexed="42"/>
        <bgColor indexed="64"/>
      </patternFill>
    </fill>
    <fill>
      <patternFill patternType="solid">
        <fgColor indexed="44"/>
        <bgColor indexed="64"/>
      </patternFill>
    </fill>
    <fill>
      <patternFill patternType="solid">
        <fgColor indexed="13"/>
        <bgColor indexed="64"/>
      </patternFill>
    </fill>
    <fill>
      <patternFill patternType="solid">
        <fgColor indexed="9"/>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s>
  <borders count="81">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2">
    <xf numFmtId="0" fontId="0" fillId="0" borderId="0"/>
    <xf numFmtId="0" fontId="3" fillId="0" borderId="0"/>
  </cellStyleXfs>
  <cellXfs count="3495">
    <xf numFmtId="0" fontId="0" fillId="0" borderId="0" xfId="0"/>
    <xf numFmtId="0" fontId="1" fillId="0" borderId="0" xfId="0" applyFont="1" applyBorder="1" applyAlignment="1">
      <alignment vertical="top"/>
    </xf>
    <xf numFmtId="49" fontId="2" fillId="2" borderId="11" xfId="0" applyNumberFormat="1" applyFont="1" applyFill="1" applyBorder="1" applyAlignment="1">
      <alignment horizontal="center" vertical="top"/>
    </xf>
    <xf numFmtId="49" fontId="2" fillId="3" borderId="12"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49" fontId="5" fillId="3" borderId="12" xfId="0" applyNumberFormat="1" applyFont="1" applyFill="1" applyBorder="1" applyAlignment="1">
      <alignment horizontal="center" vertical="top"/>
    </xf>
    <xf numFmtId="49" fontId="5" fillId="3" borderId="16" xfId="0" applyNumberFormat="1" applyFont="1" applyFill="1" applyBorder="1" applyAlignment="1">
      <alignment vertical="top"/>
    </xf>
    <xf numFmtId="49" fontId="5" fillId="3" borderId="17" xfId="0" applyNumberFormat="1" applyFont="1" applyFill="1" applyBorder="1" applyAlignment="1">
      <alignment vertical="top"/>
    </xf>
    <xf numFmtId="49" fontId="5" fillId="2" borderId="18" xfId="0" applyNumberFormat="1" applyFont="1" applyFill="1" applyBorder="1" applyAlignment="1">
      <alignment vertical="top"/>
    </xf>
    <xf numFmtId="49" fontId="2" fillId="3" borderId="1" xfId="0" applyNumberFormat="1" applyFont="1" applyFill="1" applyBorder="1" applyAlignment="1">
      <alignment horizontal="center" vertical="top"/>
    </xf>
    <xf numFmtId="49" fontId="2" fillId="2" borderId="25" xfId="0" applyNumberFormat="1" applyFont="1" applyFill="1" applyBorder="1" applyAlignment="1">
      <alignment horizontal="center" vertical="top"/>
    </xf>
    <xf numFmtId="49" fontId="2" fillId="4" borderId="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2" fillId="5" borderId="68" xfId="0" applyNumberFormat="1" applyFont="1" applyFill="1" applyBorder="1" applyAlignment="1">
      <alignment vertical="top"/>
    </xf>
    <xf numFmtId="49" fontId="2" fillId="5" borderId="32" xfId="0" applyNumberFormat="1" applyFont="1" applyFill="1" applyBorder="1" applyAlignment="1">
      <alignment vertical="top"/>
    </xf>
    <xf numFmtId="49" fontId="2" fillId="5" borderId="64" xfId="0" applyNumberFormat="1" applyFont="1" applyFill="1" applyBorder="1" applyAlignment="1">
      <alignment vertical="top"/>
    </xf>
    <xf numFmtId="49" fontId="2" fillId="2" borderId="11" xfId="0" applyNumberFormat="1" applyFont="1" applyFill="1" applyBorder="1" applyAlignment="1">
      <alignment horizontal="left" vertical="top"/>
    </xf>
    <xf numFmtId="49" fontId="5" fillId="5" borderId="18" xfId="0" applyNumberFormat="1" applyFont="1" applyFill="1" applyBorder="1" applyAlignment="1">
      <alignment vertical="top"/>
    </xf>
    <xf numFmtId="49" fontId="5" fillId="3" borderId="40" xfId="0" applyNumberFormat="1" applyFont="1" applyFill="1" applyBorder="1" applyAlignment="1">
      <alignment vertical="top"/>
    </xf>
    <xf numFmtId="49" fontId="5" fillId="5" borderId="32" xfId="0" applyNumberFormat="1" applyFont="1" applyFill="1" applyBorder="1" applyAlignment="1">
      <alignment vertical="top"/>
    </xf>
    <xf numFmtId="49" fontId="5" fillId="3" borderId="20" xfId="0" applyNumberFormat="1" applyFont="1" applyFill="1" applyBorder="1" applyAlignment="1">
      <alignment vertical="top"/>
    </xf>
    <xf numFmtId="0" fontId="4" fillId="0" borderId="0" xfId="0" applyFont="1" applyBorder="1" applyAlignment="1">
      <alignment vertical="top"/>
    </xf>
    <xf numFmtId="0" fontId="1" fillId="0" borderId="37" xfId="0" applyFont="1" applyFill="1" applyBorder="1" applyAlignment="1">
      <alignment vertical="top" wrapText="1"/>
    </xf>
    <xf numFmtId="49" fontId="2" fillId="2" borderId="19" xfId="0" applyNumberFormat="1" applyFont="1" applyFill="1" applyBorder="1" applyAlignment="1">
      <alignment vertical="top"/>
    </xf>
    <xf numFmtId="0" fontId="4" fillId="7" borderId="59" xfId="0" applyFont="1" applyFill="1" applyBorder="1" applyAlignment="1">
      <alignment horizontal="center" vertical="top" wrapText="1"/>
    </xf>
    <xf numFmtId="0" fontId="2" fillId="8" borderId="47" xfId="0" applyFont="1" applyFill="1" applyBorder="1" applyAlignment="1">
      <alignment horizontal="center" vertical="top" wrapText="1"/>
    </xf>
    <xf numFmtId="3" fontId="4" fillId="0" borderId="62" xfId="0" applyNumberFormat="1" applyFont="1" applyBorder="1" applyAlignment="1">
      <alignment horizontal="center" vertical="top"/>
    </xf>
    <xf numFmtId="3" fontId="1" fillId="0" borderId="42"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1" fillId="7" borderId="59"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1" fillId="0" borderId="8" xfId="0" applyNumberFormat="1" applyFont="1" applyBorder="1" applyAlignment="1">
      <alignment horizontal="center" vertical="top"/>
    </xf>
    <xf numFmtId="3" fontId="4" fillId="7" borderId="18" xfId="0" applyNumberFormat="1" applyFont="1" applyFill="1" applyBorder="1" applyAlignment="1">
      <alignment horizontal="center" vertical="top"/>
    </xf>
    <xf numFmtId="3" fontId="1" fillId="7" borderId="8"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5" fillId="7" borderId="0"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1" fillId="7" borderId="17"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3" fontId="5" fillId="8"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2" fillId="8" borderId="55" xfId="0" applyNumberFormat="1" applyFont="1" applyFill="1" applyBorder="1" applyAlignment="1">
      <alignment horizontal="center" vertical="top"/>
    </xf>
    <xf numFmtId="3" fontId="4" fillId="7" borderId="0" xfId="0" applyNumberFormat="1" applyFont="1" applyFill="1" applyBorder="1" applyAlignment="1">
      <alignment horizontal="center" vertical="top"/>
    </xf>
    <xf numFmtId="3" fontId="4" fillId="0" borderId="10" xfId="0" applyNumberFormat="1" applyFont="1" applyBorder="1" applyAlignment="1">
      <alignment horizontal="center" vertical="top"/>
    </xf>
    <xf numFmtId="3" fontId="4" fillId="0" borderId="5" xfId="0" applyNumberFormat="1" applyFont="1" applyBorder="1" applyAlignment="1">
      <alignment horizontal="center" vertical="top"/>
    </xf>
    <xf numFmtId="3" fontId="4" fillId="0" borderId="8" xfId="0" applyNumberFormat="1" applyFont="1" applyFill="1" applyBorder="1" applyAlignment="1">
      <alignment horizontal="center" vertical="top"/>
    </xf>
    <xf numFmtId="3" fontId="4" fillId="5" borderId="60" xfId="0" applyNumberFormat="1" applyFont="1" applyFill="1" applyBorder="1" applyAlignment="1">
      <alignment horizontal="center" vertical="top"/>
    </xf>
    <xf numFmtId="3" fontId="4" fillId="0" borderId="2" xfId="0" applyNumberFormat="1" applyFont="1" applyFill="1" applyBorder="1" applyAlignment="1">
      <alignment horizontal="center" vertical="top"/>
    </xf>
    <xf numFmtId="3" fontId="4" fillId="5" borderId="17" xfId="0" applyNumberFormat="1" applyFont="1" applyFill="1" applyBorder="1" applyAlignment="1">
      <alignment horizontal="center" vertical="top"/>
    </xf>
    <xf numFmtId="3" fontId="4" fillId="5" borderId="42"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5" borderId="31" xfId="0" applyNumberFormat="1" applyFont="1" applyFill="1" applyBorder="1" applyAlignment="1">
      <alignment horizontal="center" vertical="top"/>
    </xf>
    <xf numFmtId="3" fontId="4" fillId="0" borderId="61" xfId="0" applyNumberFormat="1" applyFont="1" applyFill="1" applyBorder="1" applyAlignment="1">
      <alignment horizontal="center" vertical="top" wrapText="1"/>
    </xf>
    <xf numFmtId="3" fontId="4" fillId="7" borderId="66" xfId="0" applyNumberFormat="1" applyFont="1" applyFill="1" applyBorder="1" applyAlignment="1">
      <alignment horizontal="center" vertical="top"/>
    </xf>
    <xf numFmtId="3" fontId="4" fillId="7" borderId="52" xfId="0" applyNumberFormat="1" applyFont="1" applyFill="1" applyBorder="1" applyAlignment="1">
      <alignment horizontal="center" vertical="top"/>
    </xf>
    <xf numFmtId="3" fontId="5" fillId="8" borderId="65" xfId="0" applyNumberFormat="1" applyFont="1" applyFill="1" applyBorder="1" applyAlignment="1">
      <alignment horizontal="center" vertical="top" wrapText="1"/>
    </xf>
    <xf numFmtId="3" fontId="5" fillId="8" borderId="6" xfId="0" applyNumberFormat="1" applyFont="1" applyFill="1" applyBorder="1" applyAlignment="1">
      <alignment horizontal="center" vertical="top"/>
    </xf>
    <xf numFmtId="3" fontId="1" fillId="5" borderId="3" xfId="0" applyNumberFormat="1" applyFont="1" applyFill="1" applyBorder="1" applyAlignment="1">
      <alignment horizontal="center" vertical="top"/>
    </xf>
    <xf numFmtId="3" fontId="1" fillId="5" borderId="0" xfId="0" applyNumberFormat="1" applyFont="1" applyFill="1" applyBorder="1" applyAlignment="1">
      <alignment horizontal="center" vertical="top"/>
    </xf>
    <xf numFmtId="3" fontId="1" fillId="5" borderId="60" xfId="0" applyNumberFormat="1" applyFont="1" applyFill="1" applyBorder="1" applyAlignment="1">
      <alignment horizontal="center" vertical="top"/>
    </xf>
    <xf numFmtId="3" fontId="1" fillId="7" borderId="10" xfId="0" applyNumberFormat="1" applyFont="1" applyFill="1" applyBorder="1" applyAlignment="1">
      <alignment horizontal="center" vertical="top"/>
    </xf>
    <xf numFmtId="3" fontId="4" fillId="7" borderId="59" xfId="0" applyNumberFormat="1" applyFont="1" applyFill="1" applyBorder="1" applyAlignment="1">
      <alignment horizontal="center" vertical="top"/>
    </xf>
    <xf numFmtId="3" fontId="1" fillId="0" borderId="10" xfId="0" applyNumberFormat="1" applyFont="1" applyBorder="1" applyAlignment="1">
      <alignment horizontal="center" vertical="top"/>
    </xf>
    <xf numFmtId="3" fontId="2" fillId="8" borderId="55"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5" borderId="13" xfId="0" applyNumberFormat="1" applyFont="1" applyFill="1" applyBorder="1" applyAlignment="1">
      <alignment horizontal="center" vertical="top"/>
    </xf>
    <xf numFmtId="3" fontId="1" fillId="0" borderId="17" xfId="0" applyNumberFormat="1" applyFont="1" applyFill="1" applyBorder="1" applyAlignment="1">
      <alignment horizontal="center" vertical="top" wrapText="1"/>
    </xf>
    <xf numFmtId="3" fontId="1" fillId="7" borderId="62" xfId="0" applyNumberFormat="1" applyFont="1" applyFill="1" applyBorder="1" applyAlignment="1">
      <alignment horizontal="center" vertical="top"/>
    </xf>
    <xf numFmtId="3" fontId="2" fillId="8" borderId="47"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xf>
    <xf numFmtId="3" fontId="1" fillId="0" borderId="34" xfId="0" applyNumberFormat="1" applyFont="1" applyBorder="1" applyAlignment="1">
      <alignment horizontal="center" vertical="top" wrapText="1"/>
    </xf>
    <xf numFmtId="3" fontId="1" fillId="5" borderId="57"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vertical="top"/>
    </xf>
    <xf numFmtId="3" fontId="1" fillId="0" borderId="0" xfId="0" applyNumberFormat="1" applyFont="1" applyAlignment="1">
      <alignment vertical="top"/>
    </xf>
    <xf numFmtId="3" fontId="1" fillId="0" borderId="42" xfId="0" applyNumberFormat="1" applyFont="1" applyBorder="1" applyAlignment="1">
      <alignment horizontal="center" vertical="top"/>
    </xf>
    <xf numFmtId="3" fontId="1" fillId="0" borderId="60" xfId="0" applyNumberFormat="1" applyFont="1" applyBorder="1" applyAlignment="1">
      <alignment horizontal="center" vertical="top"/>
    </xf>
    <xf numFmtId="3" fontId="1" fillId="0" borderId="0" xfId="0" applyNumberFormat="1" applyFont="1" applyBorder="1" applyAlignment="1">
      <alignment horizontal="center" vertical="top"/>
    </xf>
    <xf numFmtId="3" fontId="1" fillId="0" borderId="3" xfId="0" applyNumberFormat="1" applyFont="1" applyFill="1" applyBorder="1" applyAlignment="1">
      <alignment horizontal="center" vertical="top"/>
    </xf>
    <xf numFmtId="3" fontId="1" fillId="7" borderId="52" xfId="0" applyNumberFormat="1" applyFont="1" applyFill="1" applyBorder="1" applyAlignment="1">
      <alignment horizontal="center" vertical="top"/>
    </xf>
    <xf numFmtId="3" fontId="4" fillId="7" borderId="27"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0" borderId="0" xfId="0" applyNumberFormat="1" applyFont="1" applyFill="1" applyBorder="1" applyAlignment="1">
      <alignment vertical="top"/>
    </xf>
    <xf numFmtId="3" fontId="2" fillId="0" borderId="19" xfId="0" applyNumberFormat="1" applyFont="1" applyFill="1" applyBorder="1" applyAlignment="1">
      <alignment horizontal="center" vertical="top"/>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5" borderId="42" xfId="0" applyNumberFormat="1" applyFont="1" applyFill="1" applyBorder="1" applyAlignment="1">
      <alignment horizontal="center" vertical="top"/>
    </xf>
    <xf numFmtId="3" fontId="1" fillId="0" borderId="13" xfId="0" applyNumberFormat="1" applyFont="1" applyBorder="1" applyAlignment="1">
      <alignment horizontal="center" vertical="top" wrapText="1"/>
    </xf>
    <xf numFmtId="3" fontId="2" fillId="0" borderId="64" xfId="0" applyNumberFormat="1" applyFont="1" applyBorder="1" applyAlignment="1">
      <alignment horizontal="center" vertical="top"/>
    </xf>
    <xf numFmtId="3" fontId="1" fillId="5" borderId="16" xfId="0" applyNumberFormat="1" applyFont="1" applyFill="1" applyBorder="1" applyAlignment="1">
      <alignment horizontal="center" vertical="top"/>
    </xf>
    <xf numFmtId="3" fontId="1" fillId="0" borderId="8" xfId="0" applyNumberFormat="1" applyFont="1" applyFill="1" applyBorder="1" applyAlignment="1">
      <alignment vertical="top" wrapText="1"/>
    </xf>
    <xf numFmtId="3" fontId="1" fillId="5" borderId="18" xfId="0" applyNumberFormat="1" applyFont="1" applyFill="1" applyBorder="1" applyAlignment="1">
      <alignment vertical="top" wrapText="1"/>
    </xf>
    <xf numFmtId="3" fontId="1" fillId="7" borderId="18" xfId="0" applyNumberFormat="1" applyFont="1" applyFill="1" applyBorder="1" applyAlignment="1">
      <alignment horizontal="center" vertical="top" wrapText="1"/>
    </xf>
    <xf numFmtId="3" fontId="1" fillId="7" borderId="31" xfId="0" applyNumberFormat="1" applyFont="1" applyFill="1" applyBorder="1" applyAlignment="1">
      <alignment horizontal="center" vertical="top" wrapText="1"/>
    </xf>
    <xf numFmtId="3" fontId="4" fillId="0" borderId="0" xfId="0" applyNumberFormat="1" applyFont="1" applyBorder="1" applyAlignment="1">
      <alignment vertical="top"/>
    </xf>
    <xf numFmtId="3" fontId="5" fillId="0" borderId="18" xfId="0" applyNumberFormat="1" applyFont="1" applyFill="1" applyBorder="1" applyAlignment="1">
      <alignment horizontal="center" vertical="top" wrapText="1"/>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3" xfId="0" applyNumberFormat="1" applyFont="1" applyBorder="1" applyAlignment="1">
      <alignment horizontal="center" vertical="top"/>
    </xf>
    <xf numFmtId="3" fontId="5" fillId="0" borderId="57" xfId="0" applyNumberFormat="1" applyFont="1" applyBorder="1" applyAlignment="1">
      <alignment horizontal="center" vertical="top"/>
    </xf>
    <xf numFmtId="3" fontId="4" fillId="0" borderId="39"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0" borderId="59" xfId="0" applyNumberFormat="1" applyFont="1" applyBorder="1" applyAlignment="1">
      <alignment horizontal="center" vertical="top"/>
    </xf>
    <xf numFmtId="3" fontId="1" fillId="0" borderId="13"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3" fontId="1" fillId="0" borderId="13" xfId="0" applyNumberFormat="1" applyFont="1" applyBorder="1" applyAlignment="1">
      <alignment horizontal="center" vertical="top"/>
    </xf>
    <xf numFmtId="3" fontId="1" fillId="0" borderId="18" xfId="0" applyNumberFormat="1" applyFont="1" applyFill="1" applyBorder="1" applyAlignment="1">
      <alignment horizontal="center" vertical="top"/>
    </xf>
    <xf numFmtId="3" fontId="4" fillId="5" borderId="18" xfId="0" applyNumberFormat="1" applyFont="1" applyFill="1" applyBorder="1" applyAlignment="1">
      <alignment horizontal="center" vertical="top"/>
    </xf>
    <xf numFmtId="3" fontId="4" fillId="7" borderId="59" xfId="0" applyNumberFormat="1" applyFont="1" applyFill="1" applyBorder="1" applyAlignment="1">
      <alignment horizontal="center" vertical="top" wrapText="1"/>
    </xf>
    <xf numFmtId="3" fontId="4" fillId="7"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4" fillId="0" borderId="18" xfId="0" applyNumberFormat="1" applyFont="1" applyFill="1" applyBorder="1" applyAlignment="1">
      <alignment vertical="top" wrapText="1"/>
    </xf>
    <xf numFmtId="3" fontId="1" fillId="0" borderId="59" xfId="0" applyNumberFormat="1" applyFont="1" applyFill="1" applyBorder="1" applyAlignment="1">
      <alignment horizontal="center" vertical="top"/>
    </xf>
    <xf numFmtId="3" fontId="4" fillId="0" borderId="31" xfId="0" applyNumberFormat="1" applyFont="1" applyFill="1" applyBorder="1" applyAlignment="1">
      <alignment horizontal="center" vertical="top" wrapText="1"/>
    </xf>
    <xf numFmtId="3" fontId="1" fillId="0" borderId="41" xfId="0" applyNumberFormat="1" applyFont="1" applyBorder="1" applyAlignment="1">
      <alignment vertical="top" wrapText="1"/>
    </xf>
    <xf numFmtId="3" fontId="4" fillId="5" borderId="17" xfId="0" applyNumberFormat="1" applyFont="1" applyFill="1" applyBorder="1" applyAlignment="1">
      <alignment horizontal="left" vertical="top"/>
    </xf>
    <xf numFmtId="3" fontId="2" fillId="5" borderId="13"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xf>
    <xf numFmtId="3" fontId="1" fillId="0" borderId="31" xfId="0" applyNumberFormat="1" applyFont="1" applyFill="1" applyBorder="1" applyAlignment="1">
      <alignment horizontal="center" vertical="top" wrapText="1"/>
    </xf>
    <xf numFmtId="49" fontId="2" fillId="5" borderId="0" xfId="0" applyNumberFormat="1" applyFont="1" applyFill="1" applyBorder="1" applyAlignment="1">
      <alignment horizontal="center" vertical="top"/>
    </xf>
    <xf numFmtId="3" fontId="1" fillId="7" borderId="34" xfId="0" applyNumberFormat="1" applyFont="1" applyFill="1" applyBorder="1" applyAlignment="1">
      <alignment horizontal="center" vertical="top"/>
    </xf>
    <xf numFmtId="3" fontId="1" fillId="5" borderId="66"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49" fontId="2" fillId="5" borderId="13" xfId="0" applyNumberFormat="1" applyFont="1" applyFill="1" applyBorder="1" applyAlignment="1">
      <alignment vertical="top"/>
    </xf>
    <xf numFmtId="49" fontId="2" fillId="5" borderId="18" xfId="0" applyNumberFormat="1" applyFont="1" applyFill="1" applyBorder="1" applyAlignment="1">
      <alignment vertical="top"/>
    </xf>
    <xf numFmtId="3" fontId="1" fillId="7" borderId="65"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3" fontId="1" fillId="5" borderId="17" xfId="0" applyNumberFormat="1" applyFont="1" applyFill="1" applyBorder="1" applyAlignment="1">
      <alignment horizontal="center" vertical="top"/>
    </xf>
    <xf numFmtId="3" fontId="1" fillId="0" borderId="48" xfId="0" applyNumberFormat="1" applyFont="1" applyBorder="1" applyAlignment="1">
      <alignment vertical="top" wrapText="1"/>
    </xf>
    <xf numFmtId="3" fontId="1" fillId="5" borderId="66" xfId="0" applyNumberFormat="1" applyFont="1" applyFill="1" applyBorder="1" applyAlignment="1">
      <alignment vertical="top" wrapText="1"/>
    </xf>
    <xf numFmtId="3" fontId="1" fillId="7" borderId="57" xfId="0" applyNumberFormat="1" applyFont="1" applyFill="1" applyBorder="1" applyAlignment="1">
      <alignment horizontal="center" vertical="top"/>
    </xf>
    <xf numFmtId="3" fontId="1" fillId="7" borderId="66" xfId="0" applyNumberFormat="1" applyFont="1" applyFill="1" applyBorder="1" applyAlignment="1">
      <alignment vertical="top" wrapText="1"/>
    </xf>
    <xf numFmtId="3" fontId="1" fillId="0" borderId="0" xfId="0" applyNumberFormat="1" applyFont="1" applyBorder="1" applyAlignment="1">
      <alignment horizontal="left" vertical="top"/>
    </xf>
    <xf numFmtId="3" fontId="2" fillId="8" borderId="61" xfId="0" applyNumberFormat="1" applyFont="1" applyFill="1" applyBorder="1" applyAlignment="1">
      <alignment horizontal="center" vertical="top"/>
    </xf>
    <xf numFmtId="3" fontId="5" fillId="0" borderId="18" xfId="0" applyNumberFormat="1" applyFont="1" applyFill="1" applyBorder="1" applyAlignment="1">
      <alignment vertical="top" wrapText="1"/>
    </xf>
    <xf numFmtId="3" fontId="4" fillId="0" borderId="2" xfId="0" applyNumberFormat="1" applyFont="1" applyBorder="1" applyAlignment="1">
      <alignment horizontal="center" vertical="top"/>
    </xf>
    <xf numFmtId="3" fontId="4" fillId="5" borderId="66" xfId="0" applyNumberFormat="1" applyFont="1" applyFill="1" applyBorder="1" applyAlignment="1">
      <alignment horizontal="center" vertical="top" wrapText="1"/>
    </xf>
    <xf numFmtId="3" fontId="4" fillId="5" borderId="52" xfId="0" applyNumberFormat="1" applyFont="1" applyFill="1" applyBorder="1" applyAlignment="1">
      <alignment horizontal="center" vertical="top" wrapText="1"/>
    </xf>
    <xf numFmtId="3" fontId="4" fillId="0" borderId="40" xfId="0" applyNumberFormat="1" applyFont="1" applyBorder="1" applyAlignment="1">
      <alignment vertical="top" wrapText="1"/>
    </xf>
    <xf numFmtId="3" fontId="4" fillId="5" borderId="31" xfId="0" applyNumberFormat="1" applyFont="1" applyFill="1" applyBorder="1" applyAlignment="1">
      <alignment horizontal="center" vertical="top" wrapText="1"/>
    </xf>
    <xf numFmtId="3" fontId="4" fillId="5" borderId="59" xfId="0" applyNumberFormat="1" applyFont="1" applyFill="1" applyBorder="1" applyAlignment="1">
      <alignment horizontal="center" vertical="top" wrapText="1"/>
    </xf>
    <xf numFmtId="3" fontId="4" fillId="5" borderId="39" xfId="0" applyNumberFormat="1" applyFont="1" applyFill="1" applyBorder="1" applyAlignment="1">
      <alignment horizontal="center" vertical="top" wrapText="1"/>
    </xf>
    <xf numFmtId="3" fontId="4" fillId="0" borderId="18" xfId="0" applyNumberFormat="1" applyFont="1" applyBorder="1" applyAlignment="1">
      <alignment vertical="top"/>
    </xf>
    <xf numFmtId="3" fontId="4" fillId="0" borderId="56" xfId="0" applyNumberFormat="1" applyFont="1" applyBorder="1" applyAlignment="1">
      <alignment vertical="top" wrapText="1"/>
    </xf>
    <xf numFmtId="3" fontId="4" fillId="0" borderId="39" xfId="0" applyNumberFormat="1" applyFont="1" applyBorder="1" applyAlignment="1">
      <alignment horizontal="center" vertical="top"/>
    </xf>
    <xf numFmtId="3" fontId="4" fillId="0" borderId="9" xfId="0" applyNumberFormat="1" applyFont="1" applyBorder="1" applyAlignment="1">
      <alignment horizontal="center" vertical="top"/>
    </xf>
    <xf numFmtId="3" fontId="4" fillId="0" borderId="17" xfId="0" applyNumberFormat="1" applyFont="1" applyBorder="1" applyAlignment="1">
      <alignment vertical="top"/>
    </xf>
    <xf numFmtId="3" fontId="4" fillId="0" borderId="65" xfId="0" applyNumberFormat="1" applyFont="1" applyBorder="1" applyAlignment="1">
      <alignment horizontal="center" vertical="top"/>
    </xf>
    <xf numFmtId="3" fontId="1" fillId="7" borderId="59" xfId="0" applyNumberFormat="1" applyFont="1" applyFill="1" applyBorder="1" applyAlignment="1">
      <alignment horizontal="center" vertical="top" wrapText="1"/>
    </xf>
    <xf numFmtId="3" fontId="1" fillId="7" borderId="39" xfId="0" applyNumberFormat="1" applyFont="1" applyFill="1" applyBorder="1" applyAlignment="1">
      <alignment horizontal="center" vertical="top" wrapText="1"/>
    </xf>
    <xf numFmtId="3" fontId="1" fillId="0" borderId="37" xfId="0" applyNumberFormat="1" applyFont="1" applyBorder="1" applyAlignment="1">
      <alignment vertical="top" wrapText="1"/>
    </xf>
    <xf numFmtId="3" fontId="1" fillId="7" borderId="0" xfId="0" applyNumberFormat="1" applyFont="1" applyFill="1" applyBorder="1" applyAlignment="1">
      <alignment vertical="top"/>
    </xf>
    <xf numFmtId="3" fontId="4" fillId="0" borderId="59" xfId="0" applyNumberFormat="1" applyFont="1" applyBorder="1" applyAlignment="1">
      <alignment horizontal="center" vertical="top"/>
    </xf>
    <xf numFmtId="3" fontId="2" fillId="0" borderId="3" xfId="0" applyNumberFormat="1" applyFont="1" applyBorder="1" applyAlignment="1">
      <alignment horizontal="center" vertical="top"/>
    </xf>
    <xf numFmtId="3" fontId="5" fillId="0" borderId="13" xfId="0" applyNumberFormat="1" applyFont="1" applyFill="1" applyBorder="1" applyAlignment="1">
      <alignment horizontal="center" vertical="top" wrapText="1"/>
    </xf>
    <xf numFmtId="3" fontId="4" fillId="5" borderId="57" xfId="0" applyNumberFormat="1" applyFont="1" applyFill="1" applyBorder="1" applyAlignment="1">
      <alignment horizontal="center" vertical="top"/>
    </xf>
    <xf numFmtId="3" fontId="1" fillId="0" borderId="4" xfId="0" applyNumberFormat="1" applyFont="1" applyBorder="1" applyAlignment="1">
      <alignment horizontal="center" vertical="top"/>
    </xf>
    <xf numFmtId="3" fontId="1" fillId="0" borderId="40" xfId="0" applyNumberFormat="1" applyFont="1" applyBorder="1" applyAlignment="1">
      <alignment vertical="top" wrapText="1"/>
    </xf>
    <xf numFmtId="3" fontId="2" fillId="0" borderId="13" xfId="0" applyNumberFormat="1" applyFont="1" applyFill="1" applyBorder="1" applyAlignment="1">
      <alignment vertical="top" textRotation="90" wrapText="1"/>
    </xf>
    <xf numFmtId="3" fontId="2" fillId="0" borderId="19" xfId="0" applyNumberFormat="1" applyFont="1" applyFill="1" applyBorder="1" applyAlignment="1">
      <alignment vertical="top" textRotation="90" wrapText="1"/>
    </xf>
    <xf numFmtId="3" fontId="1" fillId="0" borderId="18" xfId="0" applyNumberFormat="1" applyFont="1" applyBorder="1" applyAlignment="1">
      <alignment horizontal="center" vertical="top"/>
    </xf>
    <xf numFmtId="3" fontId="1" fillId="0" borderId="31" xfId="0" applyNumberFormat="1" applyFont="1" applyBorder="1" applyAlignment="1">
      <alignment horizontal="center" vertical="top"/>
    </xf>
    <xf numFmtId="3" fontId="2" fillId="0" borderId="38" xfId="0" applyNumberFormat="1" applyFont="1" applyBorder="1" applyAlignment="1">
      <alignment horizontal="center" vertical="top"/>
    </xf>
    <xf numFmtId="3" fontId="2" fillId="0" borderId="21" xfId="0" applyNumberFormat="1" applyFont="1" applyBorder="1" applyAlignment="1">
      <alignment horizontal="center" vertical="top"/>
    </xf>
    <xf numFmtId="3" fontId="1" fillId="0" borderId="66" xfId="0" applyNumberFormat="1" applyFont="1" applyBorder="1" applyAlignment="1">
      <alignment horizontal="center" vertical="top"/>
    </xf>
    <xf numFmtId="3" fontId="1" fillId="0" borderId="52" xfId="0" applyNumberFormat="1" applyFont="1" applyBorder="1" applyAlignment="1">
      <alignment horizontal="center" vertical="top"/>
    </xf>
    <xf numFmtId="3" fontId="1" fillId="0" borderId="36" xfId="0" applyNumberFormat="1" applyFont="1" applyBorder="1" applyAlignment="1">
      <alignment vertical="top" wrapText="1"/>
    </xf>
    <xf numFmtId="3" fontId="4" fillId="5" borderId="61" xfId="0" applyNumberFormat="1" applyFont="1" applyFill="1" applyBorder="1" applyAlignment="1">
      <alignment vertical="top" wrapText="1"/>
    </xf>
    <xf numFmtId="3" fontId="1" fillId="0" borderId="52" xfId="0" applyNumberFormat="1" applyFont="1" applyBorder="1" applyAlignment="1">
      <alignment horizontal="center" vertical="top" wrapText="1"/>
    </xf>
    <xf numFmtId="3" fontId="4" fillId="7" borderId="34" xfId="0" applyNumberFormat="1" applyFont="1" applyFill="1" applyBorder="1" applyAlignment="1">
      <alignment horizontal="center" vertical="top"/>
    </xf>
    <xf numFmtId="3" fontId="4" fillId="7" borderId="57" xfId="0" applyNumberFormat="1" applyFont="1" applyFill="1" applyBorder="1" applyAlignment="1">
      <alignment horizontal="center" vertical="top"/>
    </xf>
    <xf numFmtId="3" fontId="2" fillId="0" borderId="32" xfId="0" applyNumberFormat="1" applyFont="1" applyFill="1" applyBorder="1" applyAlignment="1">
      <alignment horizontal="center" vertical="top" textRotation="90" wrapText="1"/>
    </xf>
    <xf numFmtId="3" fontId="1" fillId="0" borderId="60" xfId="0" applyNumberFormat="1" applyFont="1" applyFill="1" applyBorder="1" applyAlignment="1">
      <alignment horizontal="center" vertical="top" wrapText="1"/>
    </xf>
    <xf numFmtId="3" fontId="4" fillId="7" borderId="33" xfId="0" applyNumberFormat="1" applyFont="1" applyFill="1" applyBorder="1" applyAlignment="1">
      <alignment horizontal="center" vertical="top"/>
    </xf>
    <xf numFmtId="3" fontId="1" fillId="0" borderId="61" xfId="0" applyNumberFormat="1" applyFont="1" applyBorder="1" applyAlignment="1">
      <alignment vertical="top" wrapText="1"/>
    </xf>
    <xf numFmtId="3" fontId="1" fillId="7" borderId="36" xfId="0" applyNumberFormat="1" applyFont="1" applyFill="1" applyBorder="1" applyAlignment="1">
      <alignment vertical="top" wrapText="1"/>
    </xf>
    <xf numFmtId="3" fontId="4" fillId="0" borderId="33" xfId="0" applyNumberFormat="1" applyFont="1" applyBorder="1" applyAlignment="1">
      <alignment horizontal="center" vertical="top"/>
    </xf>
    <xf numFmtId="3" fontId="4" fillId="0" borderId="51" xfId="0" applyNumberFormat="1" applyFont="1" applyFill="1" applyBorder="1" applyAlignment="1">
      <alignment horizontal="center" vertical="top" wrapText="1"/>
    </xf>
    <xf numFmtId="3" fontId="1" fillId="7" borderId="1" xfId="0" applyNumberFormat="1" applyFont="1" applyFill="1" applyBorder="1" applyAlignment="1">
      <alignment vertical="top" wrapText="1"/>
    </xf>
    <xf numFmtId="3" fontId="2" fillId="0" borderId="32" xfId="0" applyNumberFormat="1" applyFont="1" applyFill="1" applyBorder="1" applyAlignment="1">
      <alignment horizontal="center" vertical="top"/>
    </xf>
    <xf numFmtId="49" fontId="5" fillId="3" borderId="12" xfId="0" applyNumberFormat="1" applyFont="1" applyFill="1" applyBorder="1" applyAlignment="1">
      <alignment vertical="top"/>
    </xf>
    <xf numFmtId="49" fontId="2" fillId="3" borderId="23" xfId="0" applyNumberFormat="1" applyFont="1" applyFill="1" applyBorder="1" applyAlignment="1">
      <alignment horizontal="center" vertical="top"/>
    </xf>
    <xf numFmtId="49" fontId="2" fillId="3" borderId="22" xfId="0" applyNumberFormat="1" applyFont="1" applyFill="1" applyBorder="1" applyAlignment="1">
      <alignment vertical="top"/>
    </xf>
    <xf numFmtId="49" fontId="2" fillId="2" borderId="13" xfId="0" applyNumberFormat="1" applyFont="1" applyFill="1" applyBorder="1" applyAlignment="1">
      <alignment vertical="top"/>
    </xf>
    <xf numFmtId="49" fontId="2" fillId="3" borderId="40" xfId="0" applyNumberFormat="1" applyFont="1" applyFill="1" applyBorder="1" applyAlignment="1">
      <alignment vertical="top"/>
    </xf>
    <xf numFmtId="49" fontId="2" fillId="2" borderId="18" xfId="0" applyNumberFormat="1" applyFont="1" applyFill="1" applyBorder="1" applyAlignment="1">
      <alignment vertical="top"/>
    </xf>
    <xf numFmtId="3" fontId="1" fillId="7" borderId="37" xfId="0" applyNumberFormat="1" applyFont="1" applyFill="1" applyBorder="1" applyAlignment="1">
      <alignment vertical="top" wrapText="1"/>
    </xf>
    <xf numFmtId="3" fontId="4" fillId="7" borderId="32" xfId="0" applyNumberFormat="1" applyFont="1" applyFill="1" applyBorder="1" applyAlignment="1">
      <alignment horizontal="center" vertical="top"/>
    </xf>
    <xf numFmtId="3" fontId="4" fillId="7" borderId="31" xfId="0" applyNumberFormat="1" applyFont="1" applyFill="1" applyBorder="1" applyAlignment="1">
      <alignment horizontal="center" vertical="top"/>
    </xf>
    <xf numFmtId="3" fontId="1" fillId="5" borderId="42" xfId="0" applyNumberFormat="1" applyFont="1" applyFill="1" applyBorder="1" applyAlignment="1">
      <alignment vertical="top" wrapText="1"/>
    </xf>
    <xf numFmtId="3" fontId="4" fillId="7" borderId="39" xfId="0" applyNumberFormat="1" applyFont="1" applyFill="1" applyBorder="1" applyAlignment="1">
      <alignment horizontal="center" vertical="top"/>
    </xf>
    <xf numFmtId="3" fontId="4" fillId="7" borderId="60" xfId="0" applyNumberFormat="1" applyFont="1" applyFill="1" applyBorder="1" applyAlignment="1">
      <alignment horizontal="center" vertical="top"/>
    </xf>
    <xf numFmtId="3" fontId="1" fillId="7" borderId="53" xfId="0" applyNumberFormat="1" applyFont="1" applyFill="1" applyBorder="1" applyAlignment="1">
      <alignment horizontal="left" vertical="top" wrapText="1"/>
    </xf>
    <xf numFmtId="3" fontId="4" fillId="5" borderId="32" xfId="0" applyNumberFormat="1" applyFont="1" applyFill="1" applyBorder="1" applyAlignment="1">
      <alignment horizontal="center" vertical="top"/>
    </xf>
    <xf numFmtId="3" fontId="1" fillId="0" borderId="2" xfId="0" applyNumberFormat="1" applyFont="1" applyFill="1" applyBorder="1" applyAlignment="1">
      <alignment horizontal="center" vertical="top" wrapText="1"/>
    </xf>
    <xf numFmtId="3" fontId="4" fillId="0" borderId="9" xfId="0" applyNumberFormat="1" applyFont="1" applyFill="1" applyBorder="1" applyAlignment="1">
      <alignment horizontal="center" vertical="top" wrapText="1"/>
    </xf>
    <xf numFmtId="3" fontId="1" fillId="0" borderId="22" xfId="0" applyNumberFormat="1" applyFont="1" applyBorder="1" applyAlignment="1">
      <alignment vertical="top" wrapText="1"/>
    </xf>
    <xf numFmtId="3" fontId="1" fillId="0" borderId="19" xfId="0" applyNumberFormat="1" applyFont="1" applyBorder="1" applyAlignment="1">
      <alignment horizontal="center" vertical="top"/>
    </xf>
    <xf numFmtId="49" fontId="1" fillId="0" borderId="0" xfId="0" applyNumberFormat="1" applyFont="1" applyBorder="1" applyAlignment="1">
      <alignment horizontal="center" vertical="top" wrapText="1"/>
    </xf>
    <xf numFmtId="3" fontId="4" fillId="0" borderId="0" xfId="0" applyNumberFormat="1" applyFont="1" applyAlignment="1">
      <alignment horizontal="center" vertical="top"/>
    </xf>
    <xf numFmtId="164" fontId="1" fillId="0" borderId="3"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7" borderId="16" xfId="0" applyNumberFormat="1" applyFont="1" applyFill="1" applyBorder="1" applyAlignment="1">
      <alignment horizontal="center" vertical="top"/>
    </xf>
    <xf numFmtId="164" fontId="1" fillId="7" borderId="10"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7" borderId="8"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4" fillId="7" borderId="7"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7" borderId="17" xfId="0" applyNumberFormat="1" applyFont="1" applyFill="1" applyBorder="1" applyAlignment="1">
      <alignment horizontal="center" vertical="top"/>
    </xf>
    <xf numFmtId="164" fontId="1" fillId="7" borderId="7" xfId="0" applyNumberFormat="1" applyFont="1" applyFill="1" applyBorder="1" applyAlignment="1">
      <alignment horizontal="center" vertical="top"/>
    </xf>
    <xf numFmtId="164" fontId="1" fillId="7" borderId="24"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164" fontId="5" fillId="8" borderId="47" xfId="0" applyNumberFormat="1" applyFont="1" applyFill="1" applyBorder="1" applyAlignment="1">
      <alignment horizontal="center" vertical="top"/>
    </xf>
    <xf numFmtId="164" fontId="2" fillId="8" borderId="47"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2" fillId="8" borderId="55" xfId="0" applyNumberFormat="1" applyFont="1" applyFill="1" applyBorder="1" applyAlignment="1">
      <alignment horizontal="center" vertical="top"/>
    </xf>
    <xf numFmtId="164" fontId="4" fillId="0" borderId="2" xfId="0" applyNumberFormat="1" applyFont="1" applyFill="1" applyBorder="1" applyAlignment="1">
      <alignment horizontal="center" vertical="top" wrapText="1"/>
    </xf>
    <xf numFmtId="164" fontId="1" fillId="0" borderId="8"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1" fillId="0" borderId="24" xfId="0" applyNumberFormat="1" applyFont="1" applyFill="1" applyBorder="1" applyAlignment="1">
      <alignment horizontal="center" vertical="top"/>
    </xf>
    <xf numFmtId="164" fontId="2" fillId="8" borderId="50"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2" fillId="2" borderId="12" xfId="0" applyNumberFormat="1" applyFont="1" applyFill="1" applyBorder="1" applyAlignment="1">
      <alignment horizontal="center" vertical="top"/>
    </xf>
    <xf numFmtId="164" fontId="2" fillId="2" borderId="23" xfId="0" applyNumberFormat="1" applyFont="1" applyFill="1" applyBorder="1" applyAlignment="1">
      <alignment horizontal="center" vertical="top"/>
    </xf>
    <xf numFmtId="164" fontId="2" fillId="4" borderId="56" xfId="0" applyNumberFormat="1" applyFont="1" applyFill="1" applyBorder="1" applyAlignment="1">
      <alignment horizontal="center" vertical="top"/>
    </xf>
    <xf numFmtId="164" fontId="2" fillId="4" borderId="20" xfId="0" applyNumberFormat="1" applyFont="1" applyFill="1" applyBorder="1" applyAlignment="1">
      <alignment horizontal="center" vertical="top"/>
    </xf>
    <xf numFmtId="164" fontId="4" fillId="0" borderId="5"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64" fontId="4" fillId="0" borderId="55" xfId="0" applyNumberFormat="1" applyFont="1" applyFill="1" applyBorder="1" applyAlignment="1">
      <alignment horizontal="center" vertical="top" wrapText="1"/>
    </xf>
    <xf numFmtId="164" fontId="5" fillId="8" borderId="23" xfId="0" applyNumberFormat="1" applyFont="1" applyFill="1" applyBorder="1" applyAlignment="1">
      <alignment horizontal="center" vertical="top" wrapText="1"/>
    </xf>
    <xf numFmtId="164" fontId="1" fillId="0" borderId="0" xfId="0" applyNumberFormat="1" applyFont="1" applyBorder="1" applyAlignment="1">
      <alignment vertical="top"/>
    </xf>
    <xf numFmtId="164" fontId="1" fillId="0" borderId="0" xfId="0" applyNumberFormat="1" applyFont="1" applyAlignment="1">
      <alignment vertical="top"/>
    </xf>
    <xf numFmtId="164" fontId="1" fillId="0" borderId="0" xfId="0" applyNumberFormat="1" applyFont="1" applyBorder="1" applyAlignment="1">
      <alignment horizontal="center" vertical="top"/>
    </xf>
    <xf numFmtId="164" fontId="4" fillId="7" borderId="17" xfId="0" applyNumberFormat="1" applyFont="1" applyFill="1" applyBorder="1" applyAlignment="1">
      <alignment horizontal="center" vertical="top"/>
    </xf>
    <xf numFmtId="3" fontId="1" fillId="7" borderId="32" xfId="0" applyNumberFormat="1" applyFont="1" applyFill="1" applyBorder="1" applyAlignment="1">
      <alignment horizontal="center" vertical="top" wrapText="1"/>
    </xf>
    <xf numFmtId="164" fontId="1" fillId="7" borderId="28" xfId="0" applyNumberFormat="1" applyFont="1" applyFill="1" applyBorder="1" applyAlignment="1">
      <alignment horizontal="center" vertical="top"/>
    </xf>
    <xf numFmtId="164" fontId="1" fillId="5" borderId="10" xfId="0" applyNumberFormat="1" applyFont="1" applyFill="1" applyBorder="1" applyAlignment="1">
      <alignment horizontal="center" vertical="top"/>
    </xf>
    <xf numFmtId="3" fontId="2" fillId="0" borderId="0" xfId="0" applyNumberFormat="1" applyFont="1" applyFill="1" applyBorder="1" applyAlignment="1">
      <alignment horizontal="center" vertical="top" wrapText="1"/>
    </xf>
    <xf numFmtId="3" fontId="1" fillId="5" borderId="35" xfId="0" applyNumberFormat="1" applyFont="1" applyFill="1" applyBorder="1" applyAlignment="1">
      <alignment vertical="top" wrapText="1"/>
    </xf>
    <xf numFmtId="3" fontId="1" fillId="0" borderId="30" xfId="0" applyNumberFormat="1" applyFont="1" applyBorder="1" applyAlignment="1">
      <alignment horizontal="center" vertical="top"/>
    </xf>
    <xf numFmtId="3" fontId="1" fillId="7" borderId="41" xfId="0" applyNumberFormat="1" applyFont="1" applyFill="1" applyBorder="1" applyAlignment="1">
      <alignment vertical="top" wrapText="1"/>
    </xf>
    <xf numFmtId="3" fontId="1" fillId="7" borderId="60" xfId="0" applyNumberFormat="1" applyFont="1" applyFill="1" applyBorder="1" applyAlignment="1">
      <alignment horizontal="center" vertical="top" wrapText="1"/>
    </xf>
    <xf numFmtId="3" fontId="4" fillId="0" borderId="27" xfId="0" applyNumberFormat="1" applyFont="1" applyBorder="1" applyAlignment="1">
      <alignment horizontal="center" vertical="top" wrapText="1"/>
    </xf>
    <xf numFmtId="3" fontId="5" fillId="0" borderId="18" xfId="0" applyNumberFormat="1" applyFont="1" applyBorder="1" applyAlignment="1">
      <alignment horizontal="center" vertical="top"/>
    </xf>
    <xf numFmtId="3" fontId="4" fillId="7" borderId="53" xfId="0" applyNumberFormat="1" applyFont="1" applyFill="1" applyBorder="1" applyAlignment="1">
      <alignment horizontal="center" vertical="top"/>
    </xf>
    <xf numFmtId="3" fontId="5" fillId="7" borderId="57" xfId="0" applyNumberFormat="1" applyFont="1" applyFill="1" applyBorder="1" applyAlignment="1">
      <alignment horizontal="center" vertical="top"/>
    </xf>
    <xf numFmtId="3" fontId="4" fillId="0" borderId="0" xfId="0" applyNumberFormat="1" applyFont="1" applyBorder="1" applyAlignment="1">
      <alignment horizontal="center" vertical="top" wrapText="1"/>
    </xf>
    <xf numFmtId="3" fontId="5" fillId="7" borderId="29" xfId="0" applyNumberFormat="1" applyFont="1" applyFill="1" applyBorder="1" applyAlignment="1">
      <alignment horizontal="left" vertical="top" wrapText="1"/>
    </xf>
    <xf numFmtId="164" fontId="4" fillId="0" borderId="9" xfId="0" applyNumberFormat="1" applyFont="1" applyFill="1" applyBorder="1" applyAlignment="1">
      <alignment horizontal="center" vertical="top"/>
    </xf>
    <xf numFmtId="3" fontId="4" fillId="0" borderId="74"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1" fillId="0" borderId="32" xfId="0" applyNumberFormat="1" applyFont="1" applyBorder="1" applyAlignment="1">
      <alignment horizontal="center" vertical="top"/>
    </xf>
    <xf numFmtId="164" fontId="1" fillId="7" borderId="15" xfId="0" applyNumberFormat="1" applyFont="1" applyFill="1" applyBorder="1" applyAlignment="1">
      <alignment horizontal="center" vertical="top"/>
    </xf>
    <xf numFmtId="3" fontId="8" fillId="0" borderId="0" xfId="0" applyNumberFormat="1" applyFont="1" applyBorder="1" applyAlignment="1">
      <alignment vertical="top"/>
    </xf>
    <xf numFmtId="164" fontId="2" fillId="4" borderId="75" xfId="0" applyNumberFormat="1" applyFont="1" applyFill="1" applyBorder="1" applyAlignment="1">
      <alignment horizontal="center" vertical="top"/>
    </xf>
    <xf numFmtId="164" fontId="1" fillId="7" borderId="18" xfId="0" applyNumberFormat="1" applyFont="1" applyFill="1" applyBorder="1" applyAlignment="1">
      <alignment horizontal="center" vertical="top"/>
    </xf>
    <xf numFmtId="164" fontId="2" fillId="3" borderId="19" xfId="0" applyNumberFormat="1" applyFont="1" applyFill="1" applyBorder="1" applyAlignment="1">
      <alignment horizontal="center" vertical="top"/>
    </xf>
    <xf numFmtId="164" fontId="5" fillId="4" borderId="23" xfId="0" applyNumberFormat="1" applyFont="1" applyFill="1" applyBorder="1" applyAlignment="1">
      <alignment horizontal="center" vertical="top" wrapText="1"/>
    </xf>
    <xf numFmtId="3" fontId="1" fillId="7" borderId="18" xfId="0" applyNumberFormat="1" applyFont="1" applyFill="1" applyBorder="1" applyAlignment="1">
      <alignment vertical="top" wrapText="1"/>
    </xf>
    <xf numFmtId="164" fontId="1" fillId="7" borderId="57" xfId="0" applyNumberFormat="1" applyFont="1" applyFill="1" applyBorder="1" applyAlignment="1">
      <alignment horizontal="center" vertical="top"/>
    </xf>
    <xf numFmtId="164" fontId="1" fillId="0" borderId="27"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3" fontId="1" fillId="5" borderId="65" xfId="0" applyNumberFormat="1" applyFont="1" applyFill="1" applyBorder="1" applyAlignment="1">
      <alignment vertical="top" wrapText="1"/>
    </xf>
    <xf numFmtId="3" fontId="1" fillId="5" borderId="17" xfId="0" applyNumberFormat="1" applyFont="1" applyFill="1" applyBorder="1" applyAlignment="1">
      <alignment vertical="top" wrapText="1"/>
    </xf>
    <xf numFmtId="3" fontId="1" fillId="7" borderId="17" xfId="0" applyNumberFormat="1" applyFont="1" applyFill="1" applyBorder="1" applyAlignment="1">
      <alignment vertical="top" wrapText="1"/>
    </xf>
    <xf numFmtId="3" fontId="1" fillId="7" borderId="61" xfId="0" applyNumberFormat="1" applyFont="1" applyFill="1" applyBorder="1" applyAlignment="1">
      <alignment vertical="top" wrapText="1"/>
    </xf>
    <xf numFmtId="3" fontId="2" fillId="0" borderId="31" xfId="0" applyNumberFormat="1" applyFont="1" applyBorder="1" applyAlignment="1">
      <alignment vertical="top"/>
    </xf>
    <xf numFmtId="3" fontId="1" fillId="0" borderId="66" xfId="0" applyNumberFormat="1" applyFont="1" applyBorder="1" applyAlignment="1">
      <alignment horizontal="center" vertical="top" wrapText="1"/>
    </xf>
    <xf numFmtId="3" fontId="4" fillId="0" borderId="66" xfId="0" applyNumberFormat="1" applyFont="1" applyFill="1" applyBorder="1" applyAlignment="1">
      <alignment horizontal="center" vertical="top" wrapText="1"/>
    </xf>
    <xf numFmtId="3" fontId="1" fillId="7" borderId="66" xfId="0" applyNumberFormat="1" applyFont="1" applyFill="1" applyBorder="1" applyAlignment="1">
      <alignment horizontal="center" vertical="top"/>
    </xf>
    <xf numFmtId="3" fontId="1" fillId="7" borderId="53" xfId="0" applyNumberFormat="1" applyFont="1" applyFill="1" applyBorder="1" applyAlignment="1">
      <alignment horizontal="center" vertical="top" wrapText="1"/>
    </xf>
    <xf numFmtId="164" fontId="1" fillId="7" borderId="5" xfId="0" applyNumberFormat="1" applyFont="1" applyFill="1" applyBorder="1" applyAlignment="1">
      <alignment horizontal="center" vertical="top"/>
    </xf>
    <xf numFmtId="3" fontId="4" fillId="7" borderId="52" xfId="0" applyNumberFormat="1" applyFont="1" applyFill="1" applyBorder="1" applyAlignment="1">
      <alignment horizontal="center" vertical="top" wrapText="1"/>
    </xf>
    <xf numFmtId="3" fontId="1" fillId="0" borderId="56" xfId="0" applyNumberFormat="1" applyFont="1" applyFill="1" applyBorder="1" applyAlignment="1">
      <alignment horizontal="left" vertical="top" wrapText="1"/>
    </xf>
    <xf numFmtId="3" fontId="2" fillId="0" borderId="32" xfId="0" applyNumberFormat="1" applyFont="1" applyBorder="1" applyAlignment="1">
      <alignment vertical="top"/>
    </xf>
    <xf numFmtId="49" fontId="2" fillId="3" borderId="20" xfId="0" applyNumberFormat="1" applyFont="1" applyFill="1" applyBorder="1" applyAlignment="1">
      <alignment vertical="top"/>
    </xf>
    <xf numFmtId="164" fontId="4" fillId="7" borderId="28" xfId="0" applyNumberFormat="1" applyFont="1" applyFill="1" applyBorder="1" applyAlignment="1">
      <alignment horizontal="center" vertical="top"/>
    </xf>
    <xf numFmtId="3" fontId="4" fillId="7" borderId="44" xfId="0" applyNumberFormat="1" applyFont="1" applyFill="1" applyBorder="1" applyAlignment="1">
      <alignment horizontal="center" vertical="top" wrapText="1"/>
    </xf>
    <xf numFmtId="3" fontId="1" fillId="0" borderId="62" xfId="0" applyNumberFormat="1" applyFont="1" applyBorder="1" applyAlignment="1">
      <alignment vertical="top" wrapText="1"/>
    </xf>
    <xf numFmtId="3" fontId="1" fillId="7" borderId="42" xfId="0" applyNumberFormat="1" applyFont="1" applyFill="1" applyBorder="1" applyAlignment="1">
      <alignment horizontal="center" vertical="top" wrapText="1"/>
    </xf>
    <xf numFmtId="164" fontId="1" fillId="7" borderId="62" xfId="0" applyNumberFormat="1" applyFont="1" applyFill="1" applyBorder="1" applyAlignment="1">
      <alignment horizontal="center" vertical="top"/>
    </xf>
    <xf numFmtId="3" fontId="1" fillId="7" borderId="62" xfId="0" applyNumberFormat="1" applyFont="1" applyFill="1" applyBorder="1" applyAlignment="1">
      <alignment vertical="top" wrapText="1"/>
    </xf>
    <xf numFmtId="3" fontId="4" fillId="7" borderId="66" xfId="0" applyNumberFormat="1" applyFont="1" applyFill="1" applyBorder="1" applyAlignment="1">
      <alignment horizontal="center" vertical="top" wrapText="1"/>
    </xf>
    <xf numFmtId="3" fontId="4" fillId="5" borderId="51" xfId="0" applyNumberFormat="1" applyFont="1" applyFill="1" applyBorder="1" applyAlignment="1">
      <alignment horizontal="center" vertical="top" wrapText="1"/>
    </xf>
    <xf numFmtId="3" fontId="4" fillId="7"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51" xfId="0" applyNumberFormat="1" applyFont="1" applyBorder="1" applyAlignment="1">
      <alignment horizontal="center" vertical="top"/>
    </xf>
    <xf numFmtId="3" fontId="1" fillId="7" borderId="33" xfId="0" applyNumberFormat="1" applyFont="1" applyFill="1" applyBorder="1" applyAlignment="1">
      <alignment horizontal="center" vertical="top"/>
    </xf>
    <xf numFmtId="3" fontId="1" fillId="0" borderId="33" xfId="0" applyNumberFormat="1" applyFont="1" applyBorder="1" applyAlignment="1">
      <alignment horizontal="center" vertical="top"/>
    </xf>
    <xf numFmtId="3" fontId="4" fillId="5" borderId="32" xfId="0" applyNumberFormat="1" applyFont="1" applyFill="1" applyBorder="1" applyAlignment="1">
      <alignment horizontal="center" vertical="top" wrapText="1"/>
    </xf>
    <xf numFmtId="3" fontId="1" fillId="0" borderId="51" xfId="0" applyNumberFormat="1" applyFont="1" applyBorder="1" applyAlignment="1">
      <alignment horizontal="center" vertical="top" wrapText="1"/>
    </xf>
    <xf numFmtId="3" fontId="4" fillId="7" borderId="32"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wrapText="1"/>
    </xf>
    <xf numFmtId="3" fontId="1" fillId="0" borderId="53" xfId="0" applyNumberFormat="1" applyFont="1" applyBorder="1" applyAlignment="1">
      <alignment horizontal="center" vertical="top"/>
    </xf>
    <xf numFmtId="3" fontId="1" fillId="7" borderId="51" xfId="0" applyNumberFormat="1" applyFont="1" applyFill="1" applyBorder="1" applyAlignment="1">
      <alignment horizontal="center" vertical="top"/>
    </xf>
    <xf numFmtId="3" fontId="4" fillId="7" borderId="33" xfId="0" applyNumberFormat="1" applyFont="1" applyFill="1" applyBorder="1" applyAlignment="1">
      <alignment horizontal="center" vertical="top" wrapText="1"/>
    </xf>
    <xf numFmtId="3" fontId="5" fillId="7" borderId="67" xfId="0" applyNumberFormat="1" applyFont="1" applyFill="1" applyBorder="1" applyAlignment="1">
      <alignment horizontal="center" vertical="top" wrapText="1"/>
    </xf>
    <xf numFmtId="3" fontId="1" fillId="5" borderId="56" xfId="0" applyNumberFormat="1" applyFont="1" applyFill="1" applyBorder="1" applyAlignment="1">
      <alignment vertical="top" wrapText="1"/>
    </xf>
    <xf numFmtId="3" fontId="1" fillId="0" borderId="26" xfId="0" applyNumberFormat="1" applyFont="1" applyFill="1" applyBorder="1" applyAlignment="1">
      <alignment horizontal="center" vertical="top" wrapText="1"/>
    </xf>
    <xf numFmtId="3" fontId="4" fillId="7" borderId="5" xfId="0" applyNumberFormat="1" applyFont="1" applyFill="1" applyBorder="1" applyAlignment="1">
      <alignment horizontal="center" vertical="top" wrapText="1"/>
    </xf>
    <xf numFmtId="3" fontId="1" fillId="0" borderId="7" xfId="0" applyNumberFormat="1" applyFont="1" applyBorder="1" applyAlignment="1">
      <alignment horizontal="center" vertical="top" wrapText="1"/>
    </xf>
    <xf numFmtId="3" fontId="4" fillId="7" borderId="53" xfId="0" applyNumberFormat="1" applyFont="1" applyFill="1" applyBorder="1" applyAlignment="1">
      <alignment horizontal="center" vertical="top" wrapText="1"/>
    </xf>
    <xf numFmtId="164" fontId="1" fillId="7" borderId="3" xfId="0" applyNumberFormat="1" applyFont="1" applyFill="1" applyBorder="1" applyAlignment="1">
      <alignment horizontal="center" vertical="top"/>
    </xf>
    <xf numFmtId="164" fontId="1" fillId="5" borderId="27" xfId="0" applyNumberFormat="1" applyFont="1" applyFill="1" applyBorder="1" applyAlignment="1">
      <alignment horizontal="center" vertical="top" wrapText="1"/>
    </xf>
    <xf numFmtId="3" fontId="1" fillId="0" borderId="64" xfId="0" applyNumberFormat="1" applyFont="1" applyBorder="1" applyAlignment="1">
      <alignment horizontal="center" vertical="top"/>
    </xf>
    <xf numFmtId="3" fontId="1" fillId="0" borderId="68" xfId="0" applyNumberFormat="1" applyFont="1" applyBorder="1" applyAlignment="1">
      <alignment horizontal="center" vertical="top"/>
    </xf>
    <xf numFmtId="3" fontId="1" fillId="0" borderId="46" xfId="0" applyNumberFormat="1" applyFont="1" applyBorder="1" applyAlignment="1">
      <alignment horizontal="center" vertical="top"/>
    </xf>
    <xf numFmtId="3" fontId="1" fillId="0" borderId="71" xfId="0" applyNumberFormat="1" applyFont="1" applyBorder="1" applyAlignment="1">
      <alignment horizontal="center" vertical="top"/>
    </xf>
    <xf numFmtId="164" fontId="2" fillId="3" borderId="12" xfId="0" applyNumberFormat="1" applyFont="1" applyFill="1" applyBorder="1" applyAlignment="1">
      <alignment horizontal="center" vertical="top"/>
    </xf>
    <xf numFmtId="164" fontId="2" fillId="8" borderId="55" xfId="0" applyNumberFormat="1" applyFont="1" applyFill="1" applyBorder="1" applyAlignment="1">
      <alignment horizontal="center" vertical="top" wrapText="1"/>
    </xf>
    <xf numFmtId="164" fontId="4" fillId="7" borderId="62" xfId="0" applyNumberFormat="1" applyFont="1" applyFill="1" applyBorder="1" applyAlignment="1">
      <alignment horizontal="center" vertical="top"/>
    </xf>
    <xf numFmtId="3" fontId="2" fillId="5" borderId="43" xfId="0" applyNumberFormat="1" applyFont="1" applyFill="1" applyBorder="1" applyAlignment="1">
      <alignment horizontal="center" vertical="top"/>
    </xf>
    <xf numFmtId="164" fontId="1" fillId="5" borderId="24" xfId="0" applyNumberFormat="1" applyFont="1" applyFill="1" applyBorder="1" applyAlignment="1">
      <alignment horizontal="center" vertical="top"/>
    </xf>
    <xf numFmtId="3" fontId="3" fillId="0" borderId="0" xfId="0" applyNumberFormat="1" applyFont="1"/>
    <xf numFmtId="164" fontId="1" fillId="0" borderId="16"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164" fontId="1" fillId="5" borderId="61" xfId="0" applyNumberFormat="1" applyFont="1" applyFill="1" applyBorder="1" applyAlignment="1">
      <alignment horizontal="center" vertical="top" wrapText="1"/>
    </xf>
    <xf numFmtId="3" fontId="1" fillId="7" borderId="20" xfId="0" applyNumberFormat="1" applyFont="1" applyFill="1" applyBorder="1" applyAlignment="1">
      <alignment vertical="top" wrapText="1"/>
    </xf>
    <xf numFmtId="3" fontId="1" fillId="0" borderId="35" xfId="0" applyNumberFormat="1" applyFont="1" applyBorder="1" applyAlignment="1">
      <alignment horizontal="left" vertical="top" wrapText="1"/>
    </xf>
    <xf numFmtId="3" fontId="1" fillId="0" borderId="58" xfId="0" applyNumberFormat="1" applyFont="1" applyBorder="1" applyAlignment="1">
      <alignment horizontal="center" vertical="top" wrapText="1"/>
    </xf>
    <xf numFmtId="164" fontId="2" fillId="4" borderId="74" xfId="0" applyNumberFormat="1" applyFont="1" applyFill="1" applyBorder="1" applyAlignment="1">
      <alignment horizontal="center" vertical="top" wrapText="1"/>
    </xf>
    <xf numFmtId="164" fontId="2" fillId="4" borderId="9" xfId="0" applyNumberFormat="1" applyFont="1" applyFill="1" applyBorder="1" applyAlignment="1">
      <alignment horizontal="center" vertical="top" wrapText="1"/>
    </xf>
    <xf numFmtId="3" fontId="4" fillId="0" borderId="0" xfId="0" applyNumberFormat="1" applyFont="1" applyAlignment="1">
      <alignment horizontal="center" vertical="top" wrapText="1"/>
    </xf>
    <xf numFmtId="164" fontId="1" fillId="0" borderId="0" xfId="0" applyNumberFormat="1" applyFont="1" applyAlignment="1">
      <alignment horizontal="center" vertical="top"/>
    </xf>
    <xf numFmtId="3" fontId="2" fillId="5" borderId="21" xfId="0" applyNumberFormat="1" applyFont="1" applyFill="1" applyBorder="1" applyAlignment="1">
      <alignment horizontal="center" vertical="top"/>
    </xf>
    <xf numFmtId="3" fontId="2" fillId="0" borderId="63" xfId="0" applyNumberFormat="1" applyFont="1" applyFill="1" applyBorder="1" applyAlignment="1">
      <alignment horizontal="center" vertical="top" wrapText="1"/>
    </xf>
    <xf numFmtId="3" fontId="2" fillId="0" borderId="75" xfId="0" applyNumberFormat="1" applyFont="1" applyFill="1" applyBorder="1" applyAlignment="1">
      <alignment horizontal="center" vertical="top" wrapText="1"/>
    </xf>
    <xf numFmtId="3" fontId="1" fillId="0" borderId="20" xfId="0" applyNumberFormat="1" applyFont="1" applyBorder="1" applyAlignment="1">
      <alignment vertical="top" wrapText="1"/>
    </xf>
    <xf numFmtId="164" fontId="1" fillId="5" borderId="10" xfId="0" applyNumberFormat="1" applyFont="1" applyFill="1" applyBorder="1" applyAlignment="1">
      <alignment horizontal="center" vertical="top" wrapText="1"/>
    </xf>
    <xf numFmtId="164" fontId="1" fillId="5" borderId="6" xfId="0" applyNumberFormat="1" applyFont="1" applyFill="1" applyBorder="1" applyAlignment="1">
      <alignment horizontal="center" vertical="top" wrapText="1"/>
    </xf>
    <xf numFmtId="3" fontId="1" fillId="7" borderId="21" xfId="0" applyNumberFormat="1" applyFont="1" applyFill="1" applyBorder="1" applyAlignment="1">
      <alignment horizontal="center" vertical="top"/>
    </xf>
    <xf numFmtId="3" fontId="4" fillId="0" borderId="64" xfId="0" applyNumberFormat="1" applyFont="1" applyBorder="1" applyAlignment="1">
      <alignment horizontal="center" vertical="top"/>
    </xf>
    <xf numFmtId="164" fontId="4" fillId="7" borderId="2" xfId="0" applyNumberFormat="1" applyFont="1" applyFill="1" applyBorder="1" applyAlignment="1">
      <alignment horizontal="center" vertical="top"/>
    </xf>
    <xf numFmtId="3" fontId="4" fillId="0" borderId="0" xfId="0" applyNumberFormat="1" applyFont="1" applyFill="1" applyBorder="1" applyAlignment="1">
      <alignment horizontal="center" vertical="top" wrapText="1"/>
    </xf>
    <xf numFmtId="3" fontId="5" fillId="8" borderId="34" xfId="0" applyNumberFormat="1" applyFont="1" applyFill="1" applyBorder="1" applyAlignment="1">
      <alignment horizontal="center" vertical="top" wrapText="1"/>
    </xf>
    <xf numFmtId="164" fontId="4" fillId="5" borderId="16" xfId="0" applyNumberFormat="1" applyFont="1" applyFill="1" applyBorder="1" applyAlignment="1">
      <alignment horizontal="center" vertical="top"/>
    </xf>
    <xf numFmtId="3" fontId="4" fillId="0" borderId="22" xfId="0" applyNumberFormat="1" applyFont="1" applyBorder="1" applyAlignment="1">
      <alignment vertical="top"/>
    </xf>
    <xf numFmtId="164" fontId="4" fillId="7" borderId="5" xfId="0" applyNumberFormat="1" applyFont="1" applyFill="1" applyBorder="1" applyAlignment="1">
      <alignment horizontal="center" vertical="top"/>
    </xf>
    <xf numFmtId="3" fontId="4" fillId="0" borderId="32" xfId="0" applyNumberFormat="1" applyFont="1" applyBorder="1" applyAlignment="1">
      <alignment horizontal="center" vertical="top"/>
    </xf>
    <xf numFmtId="3" fontId="4" fillId="5" borderId="33" xfId="0" applyNumberFormat="1" applyFont="1" applyFill="1" applyBorder="1" applyAlignment="1">
      <alignment horizontal="center" vertical="top" wrapText="1"/>
    </xf>
    <xf numFmtId="3" fontId="4" fillId="5" borderId="42" xfId="0" applyNumberFormat="1" applyFont="1" applyFill="1" applyBorder="1" applyAlignment="1">
      <alignment horizontal="center" vertical="top" wrapText="1"/>
    </xf>
    <xf numFmtId="3" fontId="4" fillId="5" borderId="57" xfId="0" applyNumberFormat="1" applyFont="1" applyFill="1" applyBorder="1" applyAlignment="1">
      <alignment horizontal="center" vertical="top" wrapText="1"/>
    </xf>
    <xf numFmtId="3" fontId="4" fillId="5" borderId="60" xfId="0" applyNumberFormat="1" applyFont="1" applyFill="1" applyBorder="1" applyAlignment="1">
      <alignment horizontal="center" vertical="top" wrapText="1"/>
    </xf>
    <xf numFmtId="164" fontId="4" fillId="7" borderId="0" xfId="0" applyNumberFormat="1" applyFont="1" applyFill="1" applyBorder="1" applyAlignment="1">
      <alignment horizontal="center" vertical="top"/>
    </xf>
    <xf numFmtId="3" fontId="4" fillId="0" borderId="40" xfId="0" applyNumberFormat="1" applyFont="1" applyBorder="1" applyAlignment="1">
      <alignment vertical="top"/>
    </xf>
    <xf numFmtId="164" fontId="5" fillId="8" borderId="61" xfId="0" applyNumberFormat="1" applyFont="1" applyFill="1" applyBorder="1" applyAlignment="1">
      <alignment horizontal="center" vertical="top"/>
    </xf>
    <xf numFmtId="3" fontId="4" fillId="0" borderId="22" xfId="0" applyNumberFormat="1" applyFont="1" applyFill="1" applyBorder="1" applyAlignment="1">
      <alignment vertical="top" wrapText="1"/>
    </xf>
    <xf numFmtId="3" fontId="4" fillId="0" borderId="40" xfId="0" applyNumberFormat="1" applyFont="1" applyFill="1" applyBorder="1" applyAlignment="1">
      <alignment vertical="top" wrapText="1"/>
    </xf>
    <xf numFmtId="164" fontId="4" fillId="7" borderId="8" xfId="0" applyNumberFormat="1" applyFont="1" applyFill="1" applyBorder="1" applyAlignment="1">
      <alignment horizontal="center" vertical="top"/>
    </xf>
    <xf numFmtId="3" fontId="4" fillId="0" borderId="33"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4" fillId="7" borderId="42" xfId="0" applyNumberFormat="1" applyFont="1" applyFill="1" applyBorder="1" applyAlignment="1">
      <alignment horizontal="center" vertical="top" wrapText="1"/>
    </xf>
    <xf numFmtId="3" fontId="4" fillId="7" borderId="60" xfId="0" applyNumberFormat="1" applyFont="1" applyFill="1" applyBorder="1" applyAlignment="1">
      <alignment horizontal="center" vertical="top" wrapText="1"/>
    </xf>
    <xf numFmtId="49" fontId="4" fillId="5" borderId="18" xfId="0" applyNumberFormat="1" applyFont="1" applyFill="1" applyBorder="1" applyAlignment="1">
      <alignment horizontal="center" vertical="top" wrapText="1"/>
    </xf>
    <xf numFmtId="49" fontId="4" fillId="5" borderId="0" xfId="0" applyNumberFormat="1" applyFont="1" applyFill="1" applyBorder="1" applyAlignment="1">
      <alignment horizontal="center" vertical="top" wrapText="1"/>
    </xf>
    <xf numFmtId="3" fontId="4" fillId="0" borderId="20" xfId="0" applyNumberFormat="1" applyFont="1" applyFill="1" applyBorder="1" applyAlignment="1">
      <alignment vertical="top" wrapText="1"/>
    </xf>
    <xf numFmtId="3" fontId="4" fillId="0" borderId="38" xfId="0" applyNumberFormat="1" applyFont="1" applyFill="1" applyBorder="1" applyAlignment="1">
      <alignment horizontal="center" vertical="top" wrapText="1"/>
    </xf>
    <xf numFmtId="3" fontId="4" fillId="0" borderId="32" xfId="0" applyNumberFormat="1" applyFont="1" applyBorder="1" applyAlignment="1">
      <alignment vertical="top"/>
    </xf>
    <xf numFmtId="3" fontId="4" fillId="0" borderId="31" xfId="0" applyNumberFormat="1" applyFont="1" applyBorder="1" applyAlignment="1">
      <alignment vertical="top"/>
    </xf>
    <xf numFmtId="3" fontId="4" fillId="0" borderId="17" xfId="0" applyNumberFormat="1" applyFont="1" applyFill="1" applyBorder="1" applyAlignment="1">
      <alignment vertical="top" wrapText="1"/>
    </xf>
    <xf numFmtId="3" fontId="4" fillId="0" borderId="42" xfId="0" applyNumberFormat="1" applyFont="1" applyBorder="1" applyAlignment="1">
      <alignment vertical="top"/>
    </xf>
    <xf numFmtId="3" fontId="4" fillId="0" borderId="53" xfId="0" applyNumberFormat="1" applyFont="1" applyBorder="1" applyAlignment="1">
      <alignment vertical="top"/>
    </xf>
    <xf numFmtId="3" fontId="4" fillId="0" borderId="60" xfId="0" applyNumberFormat="1" applyFont="1" applyBorder="1" applyAlignment="1">
      <alignment vertical="top"/>
    </xf>
    <xf numFmtId="164" fontId="4" fillId="7" borderId="27" xfId="0" applyNumberFormat="1" applyFont="1" applyFill="1" applyBorder="1" applyAlignment="1">
      <alignment horizontal="center" vertical="top"/>
    </xf>
    <xf numFmtId="164" fontId="4" fillId="7" borderId="6" xfId="0" applyNumberFormat="1" applyFont="1" applyFill="1" applyBorder="1" applyAlignment="1">
      <alignment horizontal="center" vertical="top"/>
    </xf>
    <xf numFmtId="3" fontId="4" fillId="5" borderId="16" xfId="0" applyNumberFormat="1" applyFont="1" applyFill="1" applyBorder="1" applyAlignment="1">
      <alignment horizontal="left" vertical="top"/>
    </xf>
    <xf numFmtId="3" fontId="4" fillId="0" borderId="30" xfId="0" applyNumberFormat="1" applyFont="1" applyFill="1" applyBorder="1" applyAlignment="1">
      <alignment horizontal="center" vertical="top" wrapText="1"/>
    </xf>
    <xf numFmtId="3" fontId="4" fillId="5" borderId="56" xfId="0" applyNumberFormat="1" applyFont="1" applyFill="1" applyBorder="1" applyAlignment="1">
      <alignment horizontal="left" vertical="top"/>
    </xf>
    <xf numFmtId="3" fontId="4" fillId="5" borderId="21" xfId="0" applyNumberFormat="1" applyFont="1" applyFill="1" applyBorder="1" applyAlignment="1">
      <alignment horizontal="center" vertical="top"/>
    </xf>
    <xf numFmtId="3" fontId="4" fillId="0" borderId="38" xfId="0" applyNumberFormat="1" applyFont="1" applyBorder="1" applyAlignment="1">
      <alignment horizontal="center" vertical="top" wrapText="1"/>
    </xf>
    <xf numFmtId="3" fontId="4" fillId="0" borderId="52" xfId="0" applyNumberFormat="1" applyFont="1" applyBorder="1" applyAlignment="1">
      <alignment horizontal="center" vertical="top" wrapText="1"/>
    </xf>
    <xf numFmtId="3" fontId="4" fillId="0" borderId="48" xfId="0" applyNumberFormat="1" applyFont="1" applyBorder="1" applyAlignment="1">
      <alignment horizontal="left" vertical="top" wrapText="1"/>
    </xf>
    <xf numFmtId="3" fontId="1" fillId="0" borderId="23" xfId="0" applyNumberFormat="1" applyFont="1" applyBorder="1" applyAlignment="1">
      <alignment horizontal="center" vertical="top"/>
    </xf>
    <xf numFmtId="164" fontId="1" fillId="7" borderId="31" xfId="0" applyNumberFormat="1" applyFont="1" applyFill="1" applyBorder="1" applyAlignment="1">
      <alignment horizontal="center" vertical="top"/>
    </xf>
    <xf numFmtId="3" fontId="1" fillId="0" borderId="60" xfId="0" applyNumberFormat="1" applyFont="1" applyBorder="1" applyAlignment="1">
      <alignment horizontal="center" vertical="top" wrapText="1"/>
    </xf>
    <xf numFmtId="164" fontId="1" fillId="0" borderId="17" xfId="0" applyNumberFormat="1" applyFont="1" applyBorder="1" applyAlignment="1">
      <alignment horizontal="center" vertical="top"/>
    </xf>
    <xf numFmtId="3" fontId="1" fillId="7" borderId="40" xfId="0" applyNumberFormat="1" applyFont="1" applyFill="1" applyBorder="1" applyAlignment="1">
      <alignment vertical="top" wrapText="1"/>
    </xf>
    <xf numFmtId="3" fontId="1" fillId="0" borderId="6" xfId="0" applyNumberFormat="1" applyFont="1" applyBorder="1" applyAlignment="1">
      <alignment horizontal="center" vertical="top"/>
    </xf>
    <xf numFmtId="3" fontId="1" fillId="7" borderId="33" xfId="0" applyNumberFormat="1" applyFont="1" applyFill="1" applyBorder="1" applyAlignment="1">
      <alignment horizontal="center" vertical="top" wrapText="1"/>
    </xf>
    <xf numFmtId="0" fontId="1" fillId="0" borderId="30" xfId="0" applyFont="1" applyBorder="1" applyAlignment="1">
      <alignment horizontal="center" vertical="top"/>
    </xf>
    <xf numFmtId="164" fontId="2" fillId="8" borderId="47" xfId="0" applyNumberFormat="1" applyFont="1" applyFill="1" applyBorder="1" applyAlignment="1">
      <alignment horizontal="center" vertical="top" wrapText="1"/>
    </xf>
    <xf numFmtId="0" fontId="12" fillId="7" borderId="19" xfId="0" applyFont="1" applyFill="1" applyBorder="1" applyAlignment="1">
      <alignment horizontal="center" vertical="top"/>
    </xf>
    <xf numFmtId="0" fontId="12" fillId="7" borderId="68" xfId="0" applyFont="1" applyFill="1" applyBorder="1" applyAlignment="1">
      <alignment horizontal="center" vertical="top"/>
    </xf>
    <xf numFmtId="0" fontId="12" fillId="7" borderId="21" xfId="0" applyFont="1" applyFill="1" applyBorder="1" applyAlignment="1">
      <alignment horizontal="center" vertical="top"/>
    </xf>
    <xf numFmtId="164" fontId="1" fillId="7" borderId="61" xfId="0" applyNumberFormat="1" applyFont="1" applyFill="1" applyBorder="1" applyAlignment="1">
      <alignment horizontal="center" vertical="top"/>
    </xf>
    <xf numFmtId="164" fontId="1" fillId="7" borderId="39" xfId="0" applyNumberFormat="1" applyFont="1" applyFill="1" applyBorder="1" applyAlignment="1">
      <alignment horizontal="center" vertical="top"/>
    </xf>
    <xf numFmtId="3" fontId="12" fillId="7" borderId="52" xfId="0" applyNumberFormat="1" applyFont="1" applyFill="1" applyBorder="1" applyAlignment="1">
      <alignment horizontal="center" vertical="top"/>
    </xf>
    <xf numFmtId="3" fontId="1" fillId="5" borderId="59" xfId="0" applyNumberFormat="1" applyFont="1" applyFill="1" applyBorder="1" applyAlignment="1">
      <alignment horizontal="center" vertical="top" wrapText="1"/>
    </xf>
    <xf numFmtId="164" fontId="1" fillId="7" borderId="6" xfId="0" applyNumberFormat="1" applyFont="1" applyFill="1" applyBorder="1" applyAlignment="1">
      <alignment horizontal="center" vertical="top"/>
    </xf>
    <xf numFmtId="3" fontId="1" fillId="7" borderId="59" xfId="0" applyNumberFormat="1" applyFont="1" applyFill="1" applyBorder="1" applyAlignment="1">
      <alignment vertical="top" wrapText="1"/>
    </xf>
    <xf numFmtId="3" fontId="1" fillId="5" borderId="61" xfId="0" applyNumberFormat="1" applyFont="1" applyFill="1" applyBorder="1" applyAlignment="1">
      <alignment vertical="top" wrapText="1"/>
    </xf>
    <xf numFmtId="3" fontId="1" fillId="0" borderId="39" xfId="0" applyNumberFormat="1" applyFont="1" applyBorder="1" applyAlignment="1">
      <alignment horizontal="center" vertical="top" wrapText="1"/>
    </xf>
    <xf numFmtId="3" fontId="1" fillId="5" borderId="66" xfId="0" applyNumberFormat="1" applyFont="1" applyFill="1" applyBorder="1" applyAlignment="1">
      <alignment horizontal="center" vertical="top" wrapText="1"/>
    </xf>
    <xf numFmtId="3" fontId="1" fillId="5" borderId="52" xfId="0" applyNumberFormat="1" applyFont="1" applyFill="1" applyBorder="1" applyAlignment="1">
      <alignment horizontal="center" vertical="top" wrapText="1"/>
    </xf>
    <xf numFmtId="3" fontId="1" fillId="0" borderId="19" xfId="0" applyNumberFormat="1" applyFont="1" applyFill="1" applyBorder="1" applyAlignment="1">
      <alignment vertical="top" wrapText="1"/>
    </xf>
    <xf numFmtId="3" fontId="1" fillId="0" borderId="49" xfId="0" applyNumberFormat="1" applyFont="1" applyFill="1" applyBorder="1" applyAlignment="1">
      <alignment vertical="top" wrapText="1"/>
    </xf>
    <xf numFmtId="3" fontId="2" fillId="5" borderId="19" xfId="0" applyNumberFormat="1" applyFont="1" applyFill="1" applyBorder="1" applyAlignment="1">
      <alignment horizontal="center" vertical="top"/>
    </xf>
    <xf numFmtId="3" fontId="1" fillId="0" borderId="16" xfId="0" applyNumberFormat="1" applyFont="1" applyBorder="1" applyAlignment="1">
      <alignment vertical="top" wrapText="1"/>
    </xf>
    <xf numFmtId="3" fontId="1" fillId="0" borderId="65" xfId="0" applyNumberFormat="1" applyFont="1" applyBorder="1" applyAlignment="1">
      <alignment vertical="top" wrapText="1"/>
    </xf>
    <xf numFmtId="3" fontId="1" fillId="0" borderId="18" xfId="0" applyNumberFormat="1" applyFont="1" applyFill="1" applyBorder="1" applyAlignment="1">
      <alignment vertical="top" wrapText="1"/>
    </xf>
    <xf numFmtId="3" fontId="1" fillId="0" borderId="69" xfId="0" applyNumberFormat="1" applyFont="1" applyBorder="1" applyAlignment="1">
      <alignment horizontal="center" vertical="top" wrapText="1"/>
    </xf>
    <xf numFmtId="3" fontId="1" fillId="7" borderId="13" xfId="0" applyNumberFormat="1" applyFont="1" applyFill="1" applyBorder="1" applyAlignment="1">
      <alignment horizontal="center" vertical="top" wrapText="1"/>
    </xf>
    <xf numFmtId="3" fontId="1" fillId="7" borderId="64" xfId="0" applyNumberFormat="1" applyFont="1" applyFill="1" applyBorder="1" applyAlignment="1">
      <alignment horizontal="center" vertical="top" wrapText="1"/>
    </xf>
    <xf numFmtId="3" fontId="1" fillId="7" borderId="38" xfId="0" applyNumberFormat="1" applyFont="1" applyFill="1" applyBorder="1" applyAlignment="1">
      <alignment horizontal="center" vertical="top" wrapText="1"/>
    </xf>
    <xf numFmtId="3" fontId="1" fillId="7" borderId="4" xfId="0" applyNumberFormat="1" applyFont="1" applyFill="1" applyBorder="1" applyAlignment="1">
      <alignment horizontal="center" vertical="top" wrapText="1"/>
    </xf>
    <xf numFmtId="3" fontId="1" fillId="7" borderId="46" xfId="0" applyNumberFormat="1" applyFont="1" applyFill="1" applyBorder="1" applyAlignment="1">
      <alignment horizontal="center" vertical="top" wrapText="1"/>
    </xf>
    <xf numFmtId="3" fontId="1" fillId="7" borderId="44"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1" fillId="7" borderId="29" xfId="0" applyNumberFormat="1" applyFont="1" applyFill="1" applyBorder="1" applyAlignment="1">
      <alignment horizontal="center" vertical="top" wrapText="1"/>
    </xf>
    <xf numFmtId="3" fontId="1" fillId="0" borderId="69" xfId="0" applyNumberFormat="1" applyFont="1" applyFill="1" applyBorder="1" applyAlignment="1">
      <alignment horizontal="center" vertical="top" wrapText="1"/>
    </xf>
    <xf numFmtId="164" fontId="2" fillId="8" borderId="45" xfId="0" applyNumberFormat="1" applyFont="1" applyFill="1" applyBorder="1" applyAlignment="1">
      <alignment horizontal="center" vertical="top" wrapText="1"/>
    </xf>
    <xf numFmtId="164" fontId="2" fillId="3" borderId="23"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180" wrapText="1"/>
    </xf>
    <xf numFmtId="3" fontId="1" fillId="0" borderId="3"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xf>
    <xf numFmtId="3" fontId="5" fillId="8" borderId="27" xfId="0" applyNumberFormat="1" applyFont="1" applyFill="1" applyBorder="1" applyAlignment="1">
      <alignment horizontal="center" vertical="top" wrapText="1"/>
    </xf>
    <xf numFmtId="3" fontId="5" fillId="7" borderId="27" xfId="0" applyNumberFormat="1" applyFont="1" applyFill="1" applyBorder="1" applyAlignment="1">
      <alignment horizontal="center" vertical="top"/>
    </xf>
    <xf numFmtId="3" fontId="4" fillId="7" borderId="31" xfId="0" applyNumberFormat="1" applyFont="1" applyFill="1" applyBorder="1" applyAlignment="1">
      <alignment horizontal="center" vertical="top" wrapText="1"/>
    </xf>
    <xf numFmtId="3" fontId="4" fillId="7" borderId="27" xfId="0" applyNumberFormat="1" applyFont="1" applyFill="1" applyBorder="1" applyAlignment="1">
      <alignment horizontal="center" vertical="top" wrapText="1"/>
    </xf>
    <xf numFmtId="164" fontId="5" fillId="8" borderId="33" xfId="0" applyNumberFormat="1" applyFont="1" applyFill="1" applyBorder="1" applyAlignment="1">
      <alignment horizontal="center" vertical="top"/>
    </xf>
    <xf numFmtId="164" fontId="1" fillId="7" borderId="34" xfId="0" applyNumberFormat="1" applyFont="1" applyFill="1" applyBorder="1" applyAlignment="1">
      <alignment horizontal="center" vertical="top"/>
    </xf>
    <xf numFmtId="164" fontId="2" fillId="8" borderId="2"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3" fontId="4" fillId="7" borderId="37" xfId="0" applyNumberFormat="1" applyFont="1" applyFill="1" applyBorder="1" applyAlignment="1">
      <alignment vertical="top" wrapText="1"/>
    </xf>
    <xf numFmtId="3" fontId="4" fillId="7" borderId="57" xfId="0" applyNumberFormat="1" applyFont="1" applyFill="1" applyBorder="1" applyAlignment="1">
      <alignment horizontal="center" vertical="top" wrapText="1"/>
    </xf>
    <xf numFmtId="3" fontId="10" fillId="7" borderId="66" xfId="0" applyNumberFormat="1" applyFont="1" applyFill="1" applyBorder="1" applyAlignment="1">
      <alignment horizontal="left" vertical="top" wrapText="1"/>
    </xf>
    <xf numFmtId="3" fontId="4" fillId="7" borderId="34" xfId="0" applyNumberFormat="1" applyFont="1" applyFill="1" applyBorder="1" applyAlignment="1">
      <alignment horizontal="center" vertical="top" wrapText="1"/>
    </xf>
    <xf numFmtId="3" fontId="4" fillId="5" borderId="18" xfId="0" applyNumberFormat="1" applyFont="1" applyFill="1" applyBorder="1" applyAlignment="1">
      <alignment vertical="top" wrapText="1"/>
    </xf>
    <xf numFmtId="3" fontId="5" fillId="0" borderId="32" xfId="0" applyNumberFormat="1" applyFont="1" applyFill="1" applyBorder="1" applyAlignment="1">
      <alignment horizontal="center" vertical="top" wrapText="1"/>
    </xf>
    <xf numFmtId="0" fontId="3" fillId="7" borderId="20" xfId="0" applyFont="1" applyFill="1" applyBorder="1" applyAlignment="1">
      <alignment vertical="top" wrapText="1"/>
    </xf>
    <xf numFmtId="49" fontId="4" fillId="7" borderId="68" xfId="0" applyNumberFormat="1" applyFont="1" applyFill="1" applyBorder="1" applyAlignment="1">
      <alignment horizontal="center" vertical="top"/>
    </xf>
    <xf numFmtId="0" fontId="3" fillId="7" borderId="19" xfId="0" applyFont="1" applyFill="1" applyBorder="1" applyAlignment="1">
      <alignment vertical="top"/>
    </xf>
    <xf numFmtId="164" fontId="2" fillId="8" borderId="36" xfId="0" applyNumberFormat="1" applyFont="1" applyFill="1" applyBorder="1" applyAlignment="1">
      <alignment horizontal="center" vertical="top"/>
    </xf>
    <xf numFmtId="164" fontId="1" fillId="7" borderId="8" xfId="0" applyNumberFormat="1" applyFont="1" applyFill="1" applyBorder="1" applyAlignment="1">
      <alignment horizontal="center" vertical="top" wrapText="1"/>
    </xf>
    <xf numFmtId="164" fontId="1" fillId="7" borderId="7" xfId="0" applyNumberFormat="1" applyFont="1" applyFill="1" applyBorder="1" applyAlignment="1">
      <alignment horizontal="center" vertical="top" wrapText="1"/>
    </xf>
    <xf numFmtId="164" fontId="2" fillId="8" borderId="0" xfId="0" applyNumberFormat="1" applyFont="1" applyFill="1" applyBorder="1" applyAlignment="1">
      <alignment horizontal="center" vertical="top" wrapText="1"/>
    </xf>
    <xf numFmtId="3" fontId="2" fillId="0" borderId="59" xfId="0" applyNumberFormat="1" applyFont="1" applyBorder="1" applyAlignment="1">
      <alignment vertical="top"/>
    </xf>
    <xf numFmtId="3" fontId="2" fillId="8" borderId="2" xfId="0" applyNumberFormat="1" applyFont="1" applyFill="1" applyBorder="1" applyAlignment="1">
      <alignment horizontal="center" vertical="top" wrapText="1"/>
    </xf>
    <xf numFmtId="164" fontId="1" fillId="7" borderId="57" xfId="0" applyNumberFormat="1" applyFont="1" applyFill="1" applyBorder="1" applyAlignment="1">
      <alignment horizontal="center" vertical="top" wrapText="1"/>
    </xf>
    <xf numFmtId="164" fontId="1" fillId="7" borderId="27" xfId="0" applyNumberFormat="1" applyFont="1" applyFill="1" applyBorder="1" applyAlignment="1">
      <alignment horizontal="center" vertical="top" wrapText="1"/>
    </xf>
    <xf numFmtId="3" fontId="2" fillId="0" borderId="57" xfId="0" applyNumberFormat="1" applyFont="1" applyBorder="1" applyAlignment="1">
      <alignment horizontal="center" vertical="top"/>
    </xf>
    <xf numFmtId="3" fontId="1" fillId="7" borderId="65" xfId="0" applyNumberFormat="1" applyFont="1" applyFill="1" applyBorder="1" applyAlignment="1">
      <alignment horizontal="left" vertical="top" wrapText="1"/>
    </xf>
    <xf numFmtId="3" fontId="1" fillId="7" borderId="56" xfId="0" applyNumberFormat="1" applyFont="1" applyFill="1" applyBorder="1" applyAlignment="1">
      <alignment vertical="top" wrapText="1"/>
    </xf>
    <xf numFmtId="3" fontId="1" fillId="7" borderId="19" xfId="0" applyNumberFormat="1" applyFont="1" applyFill="1" applyBorder="1" applyAlignment="1">
      <alignment horizontal="center" vertical="top" wrapText="1"/>
    </xf>
    <xf numFmtId="3" fontId="1" fillId="7" borderId="43" xfId="0" applyNumberFormat="1" applyFont="1" applyFill="1" applyBorder="1" applyAlignment="1">
      <alignment horizontal="center" vertical="top" wrapText="1"/>
    </xf>
    <xf numFmtId="3" fontId="1" fillId="7" borderId="21" xfId="0" applyNumberFormat="1" applyFont="1" applyFill="1" applyBorder="1" applyAlignment="1">
      <alignment horizontal="center" vertical="top" wrapText="1"/>
    </xf>
    <xf numFmtId="3" fontId="1" fillId="5" borderId="7" xfId="0" applyNumberFormat="1" applyFont="1" applyFill="1" applyBorder="1" applyAlignment="1">
      <alignment horizontal="center" vertical="top" wrapText="1"/>
    </xf>
    <xf numFmtId="164" fontId="1" fillId="0" borderId="62" xfId="0" applyNumberFormat="1" applyFont="1" applyBorder="1" applyAlignment="1">
      <alignment horizontal="center" vertical="top"/>
    </xf>
    <xf numFmtId="3" fontId="1" fillId="0" borderId="61" xfId="0" applyNumberFormat="1" applyFont="1" applyBorder="1" applyAlignment="1">
      <alignment horizontal="center" vertical="top"/>
    </xf>
    <xf numFmtId="3" fontId="1" fillId="0" borderId="9" xfId="0" applyNumberFormat="1" applyFont="1" applyBorder="1" applyAlignment="1">
      <alignment horizontal="center" vertical="top"/>
    </xf>
    <xf numFmtId="164" fontId="1" fillId="7" borderId="74" xfId="0" applyNumberFormat="1" applyFont="1" applyFill="1" applyBorder="1" applyAlignment="1">
      <alignment horizontal="center" vertical="top" wrapText="1"/>
    </xf>
    <xf numFmtId="3" fontId="1" fillId="0" borderId="5" xfId="0" applyNumberFormat="1" applyFont="1" applyBorder="1" applyAlignment="1">
      <alignment horizontal="center" vertical="top"/>
    </xf>
    <xf numFmtId="164" fontId="1" fillId="7" borderId="17" xfId="0" applyNumberFormat="1" applyFont="1" applyFill="1" applyBorder="1" applyAlignment="1">
      <alignment horizontal="center" vertical="top" wrapText="1"/>
    </xf>
    <xf numFmtId="164" fontId="1" fillId="0" borderId="8" xfId="0" applyNumberFormat="1" applyFont="1" applyBorder="1" applyAlignment="1">
      <alignment horizontal="center" vertical="top" wrapText="1"/>
    </xf>
    <xf numFmtId="3" fontId="1" fillId="0" borderId="65" xfId="0" applyNumberFormat="1" applyFont="1" applyFill="1" applyBorder="1" applyAlignment="1">
      <alignment horizontal="center" vertical="top" wrapText="1"/>
    </xf>
    <xf numFmtId="3" fontId="1" fillId="0" borderId="62" xfId="0" applyNumberFormat="1" applyFont="1" applyFill="1" applyBorder="1" applyAlignment="1">
      <alignment horizontal="center" vertical="top" wrapText="1"/>
    </xf>
    <xf numFmtId="3" fontId="1" fillId="5" borderId="57" xfId="0" applyNumberFormat="1" applyFont="1" applyFill="1" applyBorder="1" applyAlignment="1">
      <alignment horizontal="center" vertical="top"/>
    </xf>
    <xf numFmtId="3" fontId="1" fillId="5" borderId="34" xfId="0" applyNumberFormat="1" applyFont="1" applyFill="1" applyBorder="1" applyAlignment="1">
      <alignment horizontal="center" vertical="top"/>
    </xf>
    <xf numFmtId="3" fontId="1" fillId="5" borderId="52"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1" fillId="0" borderId="74" xfId="0" applyNumberFormat="1" applyFont="1" applyBorder="1" applyAlignment="1">
      <alignment horizontal="center" vertical="top"/>
    </xf>
    <xf numFmtId="3" fontId="2" fillId="0" borderId="0" xfId="0" applyNumberFormat="1" applyFont="1" applyFill="1" applyBorder="1" applyAlignment="1">
      <alignment vertical="top" textRotation="180" wrapText="1"/>
    </xf>
    <xf numFmtId="49" fontId="2" fillId="0" borderId="18" xfId="0" applyNumberFormat="1" applyFont="1" applyBorder="1" applyAlignment="1">
      <alignment horizontal="center" vertical="top"/>
    </xf>
    <xf numFmtId="0" fontId="1" fillId="0" borderId="17" xfId="0" applyFont="1" applyFill="1" applyBorder="1" applyAlignment="1">
      <alignment horizontal="center" vertical="top" wrapText="1"/>
    </xf>
    <xf numFmtId="164" fontId="1" fillId="5" borderId="7" xfId="0" applyNumberFormat="1" applyFont="1" applyFill="1" applyBorder="1" applyAlignment="1">
      <alignment horizontal="center" vertical="top"/>
    </xf>
    <xf numFmtId="3" fontId="1" fillId="7" borderId="28" xfId="0" applyNumberFormat="1" applyFont="1" applyFill="1" applyBorder="1" applyAlignment="1">
      <alignment horizontal="center" vertical="top"/>
    </xf>
    <xf numFmtId="0" fontId="1" fillId="0" borderId="62" xfId="0" applyFont="1" applyFill="1" applyBorder="1" applyAlignment="1">
      <alignment horizontal="center" vertical="top" wrapText="1"/>
    </xf>
    <xf numFmtId="0" fontId="1" fillId="0" borderId="36" xfId="0" applyFont="1" applyFill="1" applyBorder="1" applyAlignment="1">
      <alignment vertical="top" wrapText="1"/>
    </xf>
    <xf numFmtId="0" fontId="1" fillId="0" borderId="61" xfId="0" applyFont="1" applyFill="1" applyBorder="1" applyAlignment="1">
      <alignment horizontal="center" vertical="top" wrapText="1"/>
    </xf>
    <xf numFmtId="49" fontId="2" fillId="0" borderId="18" xfId="0" applyNumberFormat="1" applyFont="1" applyBorder="1" applyAlignment="1">
      <alignment horizontal="center" vertical="top" wrapText="1"/>
    </xf>
    <xf numFmtId="0" fontId="1" fillId="0" borderId="41" xfId="0" applyFont="1" applyFill="1" applyBorder="1" applyAlignment="1">
      <alignment vertical="top" wrapText="1"/>
    </xf>
    <xf numFmtId="49" fontId="2" fillId="2" borderId="67" xfId="0" applyNumberFormat="1" applyFont="1" applyFill="1" applyBorder="1" applyAlignment="1">
      <alignment horizontal="center" vertical="top"/>
    </xf>
    <xf numFmtId="49" fontId="2" fillId="0" borderId="32" xfId="0" applyNumberFormat="1" applyFont="1" applyBorder="1" applyAlignment="1">
      <alignment horizontal="center" vertical="top" wrapText="1"/>
    </xf>
    <xf numFmtId="3" fontId="2" fillId="0" borderId="43" xfId="0" applyNumberFormat="1" applyFont="1" applyFill="1" applyBorder="1" applyAlignment="1">
      <alignment vertical="top" textRotation="180" wrapText="1"/>
    </xf>
    <xf numFmtId="0" fontId="14" fillId="7" borderId="33" xfId="0" applyFont="1" applyFill="1" applyBorder="1" applyAlignment="1">
      <alignment horizontal="center" vertical="top" wrapText="1"/>
    </xf>
    <xf numFmtId="0" fontId="1" fillId="7" borderId="33" xfId="0" applyFont="1" applyFill="1" applyBorder="1" applyAlignment="1">
      <alignment vertical="top" wrapText="1"/>
    </xf>
    <xf numFmtId="3" fontId="2" fillId="7" borderId="29"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textRotation="90" wrapText="1"/>
    </xf>
    <xf numFmtId="3" fontId="2" fillId="0" borderId="13" xfId="0" applyNumberFormat="1" applyFont="1" applyFill="1" applyBorder="1" applyAlignment="1">
      <alignment horizontal="center" vertical="top"/>
    </xf>
    <xf numFmtId="3" fontId="2" fillId="7" borderId="16" xfId="0" applyNumberFormat="1" applyFont="1" applyFill="1" applyBorder="1" applyAlignment="1">
      <alignment horizontal="center" vertical="top" wrapText="1"/>
    </xf>
    <xf numFmtId="164" fontId="2" fillId="7" borderId="16" xfId="0" applyNumberFormat="1" applyFont="1" applyFill="1" applyBorder="1" applyAlignment="1">
      <alignment horizontal="center" vertical="top"/>
    </xf>
    <xf numFmtId="164" fontId="5" fillId="8" borderId="48" xfId="0" applyNumberFormat="1" applyFont="1" applyFill="1" applyBorder="1" applyAlignment="1">
      <alignment horizontal="center" vertical="top"/>
    </xf>
    <xf numFmtId="3" fontId="2" fillId="7" borderId="32" xfId="0" applyNumberFormat="1" applyFont="1" applyFill="1" applyBorder="1" applyAlignment="1">
      <alignment horizontal="center" vertical="top" wrapText="1"/>
    </xf>
    <xf numFmtId="3" fontId="4" fillId="7" borderId="61" xfId="0" applyNumberFormat="1" applyFont="1" applyFill="1" applyBorder="1" applyAlignment="1">
      <alignment horizontal="center" vertical="top" wrapText="1"/>
    </xf>
    <xf numFmtId="3" fontId="4" fillId="7" borderId="61" xfId="0" applyNumberFormat="1" applyFont="1" applyFill="1" applyBorder="1" applyAlignment="1">
      <alignment horizontal="left" vertical="top" wrapText="1"/>
    </xf>
    <xf numFmtId="3" fontId="1" fillId="5" borderId="42" xfId="0" applyNumberFormat="1" applyFont="1" applyFill="1" applyBorder="1" applyAlignment="1">
      <alignment horizontal="center" vertical="top" wrapText="1"/>
    </xf>
    <xf numFmtId="164" fontId="5" fillId="7" borderId="7" xfId="0" applyNumberFormat="1" applyFont="1" applyFill="1" applyBorder="1" applyAlignment="1">
      <alignment horizontal="center" vertical="top"/>
    </xf>
    <xf numFmtId="49" fontId="2" fillId="5" borderId="19" xfId="0" applyNumberFormat="1" applyFont="1" applyFill="1" applyBorder="1" applyAlignment="1">
      <alignment vertical="top"/>
    </xf>
    <xf numFmtId="49" fontId="2" fillId="5" borderId="67" xfId="0" applyNumberFormat="1" applyFont="1" applyFill="1" applyBorder="1" applyAlignment="1">
      <alignment horizontal="center" vertical="top"/>
    </xf>
    <xf numFmtId="49" fontId="2" fillId="3" borderId="40" xfId="0" applyNumberFormat="1" applyFont="1" applyFill="1" applyBorder="1" applyAlignment="1">
      <alignment horizontal="center" vertical="top"/>
    </xf>
    <xf numFmtId="49" fontId="5" fillId="3" borderId="56" xfId="0" applyNumberFormat="1" applyFont="1" applyFill="1" applyBorder="1" applyAlignment="1">
      <alignment horizontal="center" vertical="top"/>
    </xf>
    <xf numFmtId="3" fontId="2" fillId="5" borderId="38" xfId="0" applyNumberFormat="1" applyFont="1" applyFill="1" applyBorder="1" applyAlignment="1">
      <alignment horizontal="center" vertical="top"/>
    </xf>
    <xf numFmtId="3" fontId="2" fillId="5" borderId="31" xfId="0" applyNumberFormat="1" applyFont="1" applyFill="1" applyBorder="1" applyAlignment="1">
      <alignment horizontal="center" vertical="top"/>
    </xf>
    <xf numFmtId="3" fontId="1" fillId="0" borderId="5" xfId="0" applyNumberFormat="1" applyFont="1" applyFill="1" applyBorder="1" applyAlignment="1">
      <alignment horizontal="center" vertical="top" wrapText="1"/>
    </xf>
    <xf numFmtId="49" fontId="5" fillId="3" borderId="16" xfId="0" applyNumberFormat="1" applyFont="1" applyFill="1" applyBorder="1" applyAlignment="1">
      <alignment horizontal="center" vertical="top"/>
    </xf>
    <xf numFmtId="3" fontId="1" fillId="7" borderId="66" xfId="0" applyNumberFormat="1" applyFont="1" applyFill="1" applyBorder="1" applyAlignment="1">
      <alignment horizontal="left" vertical="top" wrapText="1"/>
    </xf>
    <xf numFmtId="3" fontId="4" fillId="0" borderId="13" xfId="0" applyNumberFormat="1" applyFont="1" applyBorder="1" applyAlignment="1">
      <alignment horizontal="center" vertical="top"/>
    </xf>
    <xf numFmtId="3" fontId="4" fillId="0" borderId="18" xfId="0" applyNumberFormat="1" applyFont="1" applyBorder="1" applyAlignment="1">
      <alignment horizontal="center" vertical="top"/>
    </xf>
    <xf numFmtId="3" fontId="4" fillId="0" borderId="38"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0" borderId="61"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xf>
    <xf numFmtId="3" fontId="1" fillId="0" borderId="47"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1" fillId="0" borderId="49" xfId="0" applyNumberFormat="1" applyFont="1" applyBorder="1" applyAlignment="1">
      <alignment horizontal="center" vertical="top" wrapText="1"/>
    </xf>
    <xf numFmtId="3" fontId="4" fillId="0" borderId="18" xfId="0" applyNumberFormat="1" applyFont="1" applyFill="1" applyBorder="1" applyAlignment="1">
      <alignment horizontal="center" vertical="top"/>
    </xf>
    <xf numFmtId="3" fontId="1" fillId="0" borderId="62" xfId="0" applyNumberFormat="1" applyFont="1" applyFill="1" applyBorder="1" applyAlignment="1">
      <alignment horizontal="left" vertical="top" wrapText="1"/>
    </xf>
    <xf numFmtId="3" fontId="1" fillId="0" borderId="59" xfId="0" applyNumberFormat="1" applyFont="1" applyBorder="1" applyAlignment="1">
      <alignment horizontal="center" vertical="top" wrapText="1"/>
    </xf>
    <xf numFmtId="3" fontId="1" fillId="0" borderId="42" xfId="0" applyNumberFormat="1" applyFont="1" applyBorder="1" applyAlignment="1">
      <alignment horizontal="center" vertical="top" wrapText="1"/>
    </xf>
    <xf numFmtId="3" fontId="2" fillId="0" borderId="67" xfId="0" applyNumberFormat="1" applyFont="1" applyFill="1" applyBorder="1" applyAlignment="1">
      <alignment horizontal="center" vertical="top" textRotation="90" wrapText="1"/>
    </xf>
    <xf numFmtId="3" fontId="1" fillId="7" borderId="17" xfId="0" applyNumberFormat="1" applyFont="1" applyFill="1" applyBorder="1" applyAlignment="1">
      <alignment horizontal="center" vertical="top" wrapText="1"/>
    </xf>
    <xf numFmtId="3" fontId="1" fillId="0" borderId="53" xfId="0" applyNumberFormat="1" applyFont="1" applyBorder="1" applyAlignment="1">
      <alignment horizontal="center" vertical="top" wrapText="1"/>
    </xf>
    <xf numFmtId="3" fontId="1" fillId="0" borderId="33" xfId="0" applyNumberFormat="1" applyFont="1" applyBorder="1" applyAlignment="1">
      <alignment horizontal="center" vertical="top" wrapText="1"/>
    </xf>
    <xf numFmtId="3" fontId="1" fillId="5" borderId="60" xfId="0" applyNumberFormat="1" applyFont="1" applyFill="1" applyBorder="1" applyAlignment="1">
      <alignment horizontal="center" vertical="top" wrapText="1"/>
    </xf>
    <xf numFmtId="0" fontId="14" fillId="7" borderId="42" xfId="0" applyFont="1" applyFill="1" applyBorder="1" applyAlignment="1">
      <alignment horizontal="center" vertical="top" wrapText="1"/>
    </xf>
    <xf numFmtId="0" fontId="4" fillId="7" borderId="42" xfId="0" applyFont="1" applyFill="1" applyBorder="1" applyAlignment="1">
      <alignment vertical="top" wrapText="1"/>
    </xf>
    <xf numFmtId="49" fontId="2" fillId="7" borderId="32" xfId="0" applyNumberFormat="1" applyFont="1" applyFill="1" applyBorder="1" applyAlignment="1">
      <alignment horizontal="center" vertical="top"/>
    </xf>
    <xf numFmtId="49" fontId="2" fillId="7" borderId="18" xfId="0"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0" fontId="1" fillId="7" borderId="42" xfId="0" applyFont="1" applyFill="1" applyBorder="1" applyAlignment="1">
      <alignment vertical="top" wrapText="1"/>
    </xf>
    <xf numFmtId="3" fontId="1" fillId="5" borderId="40" xfId="0" applyNumberFormat="1" applyFont="1" applyFill="1" applyBorder="1" applyAlignment="1">
      <alignment vertical="top" wrapText="1"/>
    </xf>
    <xf numFmtId="0" fontId="12" fillId="0" borderId="44" xfId="0" applyFont="1" applyBorder="1" applyAlignment="1">
      <alignment horizontal="center" vertical="top"/>
    </xf>
    <xf numFmtId="3" fontId="4" fillId="7" borderId="41" xfId="0" applyNumberFormat="1" applyFont="1" applyFill="1" applyBorder="1" applyAlignment="1">
      <alignment vertical="top" wrapText="1"/>
    </xf>
    <xf numFmtId="3" fontId="4" fillId="0" borderId="5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4" fillId="0" borderId="17" xfId="0" applyNumberFormat="1" applyFont="1" applyBorder="1" applyAlignment="1">
      <alignment horizontal="center" vertical="top"/>
    </xf>
    <xf numFmtId="3" fontId="4" fillId="0" borderId="17" xfId="0" applyNumberFormat="1" applyFont="1" applyFill="1" applyBorder="1" applyAlignment="1">
      <alignment horizontal="center" vertical="top"/>
    </xf>
    <xf numFmtId="3" fontId="1" fillId="0" borderId="16" xfId="0" applyNumberFormat="1" applyFont="1" applyBorder="1" applyAlignment="1">
      <alignment horizontal="center" vertical="top"/>
    </xf>
    <xf numFmtId="3" fontId="1" fillId="0" borderId="17" xfId="0" applyNumberFormat="1" applyFont="1" applyBorder="1" applyAlignment="1">
      <alignment horizontal="center" vertical="top"/>
    </xf>
    <xf numFmtId="3" fontId="1" fillId="7" borderId="16" xfId="0" applyNumberFormat="1" applyFont="1" applyFill="1" applyBorder="1" applyAlignment="1">
      <alignment horizontal="center" vertical="top"/>
    </xf>
    <xf numFmtId="164" fontId="2" fillId="3" borderId="72" xfId="0" applyNumberFormat="1" applyFont="1" applyFill="1" applyBorder="1" applyAlignment="1">
      <alignment horizontal="center" vertical="top"/>
    </xf>
    <xf numFmtId="3" fontId="4" fillId="0" borderId="74" xfId="0" applyNumberFormat="1" applyFont="1" applyFill="1" applyBorder="1" applyAlignment="1">
      <alignment horizontal="center" vertical="top" wrapText="1"/>
    </xf>
    <xf numFmtId="3" fontId="1" fillId="7" borderId="61"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2" fillId="8" borderId="65" xfId="0" applyNumberFormat="1" applyFont="1" applyFill="1" applyBorder="1" applyAlignment="1">
      <alignment horizontal="center" vertical="top" wrapText="1"/>
    </xf>
    <xf numFmtId="3" fontId="1" fillId="7" borderId="62" xfId="0" applyNumberFormat="1" applyFont="1" applyFill="1" applyBorder="1" applyAlignment="1">
      <alignment horizontal="center" vertical="top" wrapText="1"/>
    </xf>
    <xf numFmtId="164" fontId="4" fillId="0" borderId="73" xfId="0" applyNumberFormat="1" applyFont="1" applyFill="1" applyBorder="1" applyAlignment="1">
      <alignment horizontal="center" vertical="top"/>
    </xf>
    <xf numFmtId="164" fontId="4" fillId="7" borderId="8" xfId="0" applyNumberFormat="1" applyFont="1" applyFill="1" applyBorder="1" applyAlignment="1">
      <alignment horizontal="center" vertical="top" wrapText="1"/>
    </xf>
    <xf numFmtId="164" fontId="5" fillId="8" borderId="55" xfId="0" applyNumberFormat="1" applyFont="1" applyFill="1" applyBorder="1" applyAlignment="1">
      <alignment horizontal="center" vertical="top" wrapText="1"/>
    </xf>
    <xf numFmtId="164" fontId="1" fillId="7" borderId="5" xfId="0" applyNumberFormat="1" applyFont="1" applyFill="1" applyBorder="1" applyAlignment="1">
      <alignment horizontal="center" vertical="top" wrapText="1"/>
    </xf>
    <xf numFmtId="164" fontId="2" fillId="2" borderId="49" xfId="0" applyNumberFormat="1" applyFont="1" applyFill="1" applyBorder="1" applyAlignment="1">
      <alignment horizontal="center" vertical="top"/>
    </xf>
    <xf numFmtId="164" fontId="2" fillId="3" borderId="75" xfId="0" applyNumberFormat="1" applyFont="1" applyFill="1" applyBorder="1" applyAlignment="1">
      <alignment horizontal="center" vertical="top"/>
    </xf>
    <xf numFmtId="164" fontId="1" fillId="7" borderId="6" xfId="0" applyNumberFormat="1" applyFont="1" applyFill="1" applyBorder="1" applyAlignment="1">
      <alignment horizontal="center" vertical="top" wrapText="1"/>
    </xf>
    <xf numFmtId="3" fontId="4" fillId="7" borderId="47" xfId="0" applyNumberFormat="1" applyFont="1" applyFill="1" applyBorder="1" applyAlignment="1">
      <alignment horizontal="left" vertical="top" wrapText="1"/>
    </xf>
    <xf numFmtId="164" fontId="4" fillId="0" borderId="12" xfId="0" applyNumberFormat="1" applyFont="1" applyBorder="1" applyAlignment="1">
      <alignment horizontal="center" vertical="center" wrapText="1"/>
    </xf>
    <xf numFmtId="164" fontId="4" fillId="0" borderId="23" xfId="0" applyNumberFormat="1" applyFont="1" applyBorder="1" applyAlignment="1">
      <alignment horizontal="center" vertical="center" wrapText="1"/>
    </xf>
    <xf numFmtId="164" fontId="4" fillId="0" borderId="65" xfId="0" applyNumberFormat="1" applyFont="1" applyFill="1" applyBorder="1" applyAlignment="1">
      <alignment horizontal="center" vertical="top" wrapText="1"/>
    </xf>
    <xf numFmtId="164" fontId="4" fillId="0" borderId="62" xfId="0" applyNumberFormat="1" applyFont="1" applyFill="1" applyBorder="1" applyAlignment="1">
      <alignment horizontal="center" vertical="top" wrapText="1"/>
    </xf>
    <xf numFmtId="164" fontId="4" fillId="0" borderId="61" xfId="0" applyNumberFormat="1" applyFont="1" applyBorder="1" applyAlignment="1">
      <alignment horizontal="center" vertical="top" wrapText="1"/>
    </xf>
    <xf numFmtId="164" fontId="5" fillId="4" borderId="12" xfId="0" applyNumberFormat="1" applyFont="1" applyFill="1" applyBorder="1" applyAlignment="1">
      <alignment horizontal="center" vertical="top" wrapText="1"/>
    </xf>
    <xf numFmtId="164" fontId="4" fillId="0" borderId="47" xfId="0" applyNumberFormat="1" applyFont="1" applyFill="1" applyBorder="1" applyAlignment="1">
      <alignment horizontal="center" vertical="top" wrapText="1"/>
    </xf>
    <xf numFmtId="164" fontId="5" fillId="8" borderId="12" xfId="0" applyNumberFormat="1" applyFont="1" applyFill="1" applyBorder="1" applyAlignment="1">
      <alignment horizontal="center" vertical="top" wrapText="1"/>
    </xf>
    <xf numFmtId="164" fontId="4" fillId="0" borderId="0" xfId="0" applyNumberFormat="1" applyFont="1" applyBorder="1" applyAlignment="1">
      <alignment vertical="top"/>
    </xf>
    <xf numFmtId="3" fontId="6" fillId="0" borderId="18" xfId="0" applyNumberFormat="1" applyFont="1" applyFill="1" applyBorder="1" applyAlignment="1">
      <alignment horizontal="left" vertical="top" wrapText="1"/>
    </xf>
    <xf numFmtId="3" fontId="4" fillId="0" borderId="8" xfId="0" applyNumberFormat="1" applyFont="1" applyBorder="1" applyAlignment="1">
      <alignment vertical="top"/>
    </xf>
    <xf numFmtId="3" fontId="4" fillId="7" borderId="17" xfId="0" applyNumberFormat="1" applyFont="1" applyFill="1" applyBorder="1" applyAlignment="1">
      <alignment horizontal="center" vertical="top"/>
    </xf>
    <xf numFmtId="3" fontId="5" fillId="7" borderId="17" xfId="0" applyNumberFormat="1" applyFont="1" applyFill="1" applyBorder="1" applyAlignment="1">
      <alignment horizontal="center" vertical="top"/>
    </xf>
    <xf numFmtId="164" fontId="5" fillId="7" borderId="8" xfId="0" applyNumberFormat="1" applyFont="1" applyFill="1" applyBorder="1" applyAlignment="1">
      <alignment horizontal="center" vertical="top"/>
    </xf>
    <xf numFmtId="164" fontId="5" fillId="7" borderId="0" xfId="0" applyNumberFormat="1" applyFont="1" applyFill="1" applyBorder="1" applyAlignment="1">
      <alignment horizontal="center" vertical="top"/>
    </xf>
    <xf numFmtId="3" fontId="4" fillId="7" borderId="17" xfId="0" applyNumberFormat="1" applyFont="1" applyFill="1" applyBorder="1" applyAlignment="1">
      <alignment horizontal="center" vertical="top" wrapText="1"/>
    </xf>
    <xf numFmtId="3" fontId="4" fillId="0" borderId="41" xfId="0" applyNumberFormat="1" applyFont="1" applyBorder="1" applyAlignment="1">
      <alignment vertical="top"/>
    </xf>
    <xf numFmtId="3" fontId="4" fillId="7" borderId="51"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3" fontId="4" fillId="0" borderId="17" xfId="0" applyNumberFormat="1" applyFont="1" applyBorder="1" applyAlignment="1">
      <alignment vertical="top" wrapText="1"/>
    </xf>
    <xf numFmtId="3" fontId="4" fillId="5" borderId="61" xfId="0" applyNumberFormat="1" applyFont="1" applyFill="1" applyBorder="1" applyAlignment="1">
      <alignment horizontal="left" vertical="top"/>
    </xf>
    <xf numFmtId="3" fontId="4" fillId="5" borderId="62" xfId="0" applyNumberFormat="1" applyFont="1" applyFill="1" applyBorder="1" applyAlignment="1">
      <alignment horizontal="center" vertical="top"/>
    </xf>
    <xf numFmtId="3" fontId="4" fillId="5" borderId="53" xfId="0" applyNumberFormat="1" applyFont="1" applyFill="1" applyBorder="1" applyAlignment="1">
      <alignment horizontal="center" vertical="top"/>
    </xf>
    <xf numFmtId="3" fontId="1" fillId="7" borderId="57" xfId="0" applyNumberFormat="1" applyFont="1" applyFill="1" applyBorder="1" applyAlignment="1">
      <alignment vertical="top" wrapText="1"/>
    </xf>
    <xf numFmtId="3" fontId="4" fillId="0" borderId="36" xfId="0" applyNumberFormat="1" applyFont="1" applyBorder="1" applyAlignment="1">
      <alignment horizontal="left" vertical="top" wrapText="1"/>
    </xf>
    <xf numFmtId="3" fontId="4" fillId="0" borderId="61" xfId="0" applyNumberFormat="1" applyFont="1" applyBorder="1" applyAlignment="1">
      <alignment vertical="top" wrapText="1"/>
    </xf>
    <xf numFmtId="0" fontId="1" fillId="0" borderId="66" xfId="0" applyFont="1" applyBorder="1" applyAlignment="1">
      <alignment horizontal="center" vertical="top"/>
    </xf>
    <xf numFmtId="0" fontId="1" fillId="0" borderId="52" xfId="0" applyFont="1" applyBorder="1" applyAlignment="1">
      <alignment horizontal="center" vertical="top"/>
    </xf>
    <xf numFmtId="0" fontId="12" fillId="0" borderId="66" xfId="0" applyFont="1" applyBorder="1" applyAlignment="1">
      <alignment horizontal="center" vertical="top"/>
    </xf>
    <xf numFmtId="0" fontId="12" fillId="0" borderId="52" xfId="0" applyFont="1" applyBorder="1" applyAlignment="1">
      <alignment horizontal="center" vertical="top"/>
    </xf>
    <xf numFmtId="3" fontId="1" fillId="7" borderId="32" xfId="0" applyNumberFormat="1" applyFont="1" applyFill="1" applyBorder="1" applyAlignment="1">
      <alignment horizontal="left" vertical="top" wrapText="1"/>
    </xf>
    <xf numFmtId="3" fontId="5" fillId="0" borderId="31" xfId="0" applyNumberFormat="1" applyFont="1" applyBorder="1" applyAlignment="1">
      <alignment vertical="top"/>
    </xf>
    <xf numFmtId="3" fontId="5" fillId="0" borderId="32" xfId="0" applyNumberFormat="1" applyFont="1" applyBorder="1" applyAlignment="1">
      <alignment vertical="top"/>
    </xf>
    <xf numFmtId="3" fontId="5" fillId="0" borderId="53" xfId="0" applyNumberFormat="1" applyFont="1" applyBorder="1" applyAlignment="1">
      <alignment vertical="top"/>
    </xf>
    <xf numFmtId="3" fontId="5" fillId="0" borderId="38" xfId="0" applyNumberFormat="1" applyFont="1" applyBorder="1" applyAlignment="1">
      <alignment horizontal="center" vertical="top"/>
    </xf>
    <xf numFmtId="3" fontId="5" fillId="0" borderId="21" xfId="0" applyNumberFormat="1" applyFont="1" applyBorder="1" applyAlignment="1">
      <alignment horizontal="center" vertical="top"/>
    </xf>
    <xf numFmtId="3" fontId="5" fillId="0" borderId="53" xfId="0" applyNumberFormat="1" applyFont="1" applyFill="1" applyBorder="1" applyAlignment="1">
      <alignment horizontal="center" vertical="top" wrapText="1"/>
    </xf>
    <xf numFmtId="3" fontId="5" fillId="0" borderId="32" xfId="0" applyNumberFormat="1" applyFont="1" applyFill="1" applyBorder="1" applyAlignment="1">
      <alignment vertical="top"/>
    </xf>
    <xf numFmtId="3" fontId="5" fillId="5" borderId="38" xfId="0" applyNumberFormat="1" applyFont="1" applyFill="1" applyBorder="1" applyAlignment="1">
      <alignment horizontal="center" vertical="top"/>
    </xf>
    <xf numFmtId="3" fontId="5" fillId="5" borderId="31" xfId="0" applyNumberFormat="1" applyFont="1" applyFill="1" applyBorder="1" applyAlignment="1">
      <alignment horizontal="center" vertical="top"/>
    </xf>
    <xf numFmtId="3" fontId="5" fillId="5" borderId="21" xfId="0" applyNumberFormat="1" applyFont="1" applyFill="1" applyBorder="1" applyAlignment="1">
      <alignment horizontal="center" vertical="top"/>
    </xf>
    <xf numFmtId="3" fontId="5" fillId="0" borderId="64" xfId="0" applyNumberFormat="1" applyFont="1" applyBorder="1" applyAlignment="1">
      <alignment horizontal="center" vertical="top"/>
    </xf>
    <xf numFmtId="3" fontId="5" fillId="7" borderId="32" xfId="0" applyNumberFormat="1" applyFont="1" applyFill="1" applyBorder="1" applyAlignment="1">
      <alignment horizontal="center" vertical="top" wrapText="1"/>
    </xf>
    <xf numFmtId="3" fontId="5" fillId="0" borderId="0" xfId="0" applyNumberFormat="1" applyFont="1" applyAlignment="1">
      <alignment horizontal="center" vertical="top"/>
    </xf>
    <xf numFmtId="3" fontId="1" fillId="0" borderId="17" xfId="0" applyNumberFormat="1" applyFont="1" applyBorder="1" applyAlignment="1">
      <alignment horizontal="left" vertical="top" wrapText="1"/>
    </xf>
    <xf numFmtId="3" fontId="5" fillId="0" borderId="18" xfId="0" applyNumberFormat="1" applyFont="1" applyBorder="1" applyAlignment="1">
      <alignment vertical="top"/>
    </xf>
    <xf numFmtId="49" fontId="1" fillId="7" borderId="59" xfId="0" applyNumberFormat="1" applyFont="1" applyFill="1" applyBorder="1" applyAlignment="1">
      <alignment horizontal="center" vertical="top"/>
    </xf>
    <xf numFmtId="49" fontId="1" fillId="7" borderId="28"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2" fillId="7" borderId="17" xfId="0" applyNumberFormat="1" applyFont="1" applyFill="1" applyBorder="1" applyAlignment="1">
      <alignment horizontal="center" vertical="top" wrapText="1"/>
    </xf>
    <xf numFmtId="164" fontId="2" fillId="7" borderId="8" xfId="0" applyNumberFormat="1" applyFont="1" applyFill="1" applyBorder="1" applyAlignment="1">
      <alignment horizontal="center" vertical="top"/>
    </xf>
    <xf numFmtId="164" fontId="2" fillId="7" borderId="7" xfId="0" applyNumberFormat="1" applyFont="1" applyFill="1" applyBorder="1" applyAlignment="1">
      <alignment horizontal="center" vertical="top"/>
    </xf>
    <xf numFmtId="3" fontId="1" fillId="0" borderId="0" xfId="0" applyNumberFormat="1" applyFont="1" applyFill="1" applyBorder="1" applyAlignment="1">
      <alignment vertical="top" wrapText="1"/>
    </xf>
    <xf numFmtId="164" fontId="1" fillId="7" borderId="16" xfId="0" applyNumberFormat="1" applyFont="1" applyFill="1" applyBorder="1" applyAlignment="1">
      <alignment horizontal="center" vertical="top" wrapText="1"/>
    </xf>
    <xf numFmtId="164" fontId="3" fillId="7" borderId="7" xfId="0" applyNumberFormat="1" applyFont="1" applyFill="1" applyBorder="1" applyAlignment="1">
      <alignment horizontal="center" vertical="top" wrapText="1"/>
    </xf>
    <xf numFmtId="3" fontId="4" fillId="7" borderId="16" xfId="0" applyNumberFormat="1" applyFont="1" applyFill="1" applyBorder="1" applyAlignment="1">
      <alignment horizontal="center" vertical="top" wrapText="1"/>
    </xf>
    <xf numFmtId="164" fontId="4" fillId="7" borderId="10" xfId="0" applyNumberFormat="1" applyFont="1" applyFill="1" applyBorder="1" applyAlignment="1">
      <alignment horizontal="center" vertical="top"/>
    </xf>
    <xf numFmtId="3" fontId="2" fillId="0" borderId="0" xfId="0" applyNumberFormat="1" applyFont="1" applyFill="1" applyBorder="1" applyAlignment="1">
      <alignment horizontal="center" vertical="top" textRotation="90" wrapText="1"/>
    </xf>
    <xf numFmtId="164" fontId="1" fillId="0" borderId="7" xfId="0" applyNumberFormat="1" applyFont="1" applyBorder="1" applyAlignment="1">
      <alignment horizontal="center" vertical="top"/>
    </xf>
    <xf numFmtId="3" fontId="5" fillId="8" borderId="55" xfId="0" applyNumberFormat="1" applyFont="1" applyFill="1" applyBorder="1" applyAlignment="1">
      <alignment horizontal="center" vertical="top" wrapText="1"/>
    </xf>
    <xf numFmtId="3" fontId="2" fillId="5" borderId="29" xfId="0" applyNumberFormat="1" applyFont="1" applyFill="1" applyBorder="1" applyAlignment="1">
      <alignment vertical="top" wrapText="1"/>
    </xf>
    <xf numFmtId="3" fontId="1" fillId="0" borderId="62" xfId="0" applyNumberFormat="1" applyFont="1" applyFill="1" applyBorder="1" applyAlignment="1">
      <alignment horizontal="center" vertical="top"/>
    </xf>
    <xf numFmtId="3" fontId="4" fillId="7" borderId="40" xfId="0" applyNumberFormat="1" applyFont="1" applyFill="1" applyBorder="1" applyAlignment="1">
      <alignment vertical="top" wrapText="1"/>
    </xf>
    <xf numFmtId="3" fontId="1" fillId="7" borderId="62" xfId="0" applyNumberFormat="1" applyFont="1" applyFill="1" applyBorder="1" applyAlignment="1">
      <alignment horizontal="left" vertical="top" wrapText="1"/>
    </xf>
    <xf numFmtId="3" fontId="1" fillId="7" borderId="7" xfId="0" applyNumberFormat="1" applyFont="1" applyFill="1" applyBorder="1" applyAlignment="1">
      <alignment horizontal="center" vertical="top"/>
    </xf>
    <xf numFmtId="3" fontId="2" fillId="5" borderId="42" xfId="0" applyNumberFormat="1" applyFont="1" applyFill="1" applyBorder="1" applyAlignment="1">
      <alignment horizontal="center" vertical="top" wrapText="1"/>
    </xf>
    <xf numFmtId="3" fontId="4" fillId="0" borderId="65" xfId="0" applyNumberFormat="1" applyFont="1" applyFill="1" applyBorder="1" applyAlignment="1">
      <alignment horizontal="center" vertical="top" wrapText="1"/>
    </xf>
    <xf numFmtId="3" fontId="1" fillId="0" borderId="62" xfId="0" applyNumberFormat="1" applyFont="1" applyBorder="1" applyAlignment="1">
      <alignment horizontal="left" vertical="top" wrapText="1"/>
    </xf>
    <xf numFmtId="3" fontId="1" fillId="7" borderId="13" xfId="0" applyNumberFormat="1" applyFont="1" applyFill="1" applyBorder="1" applyAlignment="1">
      <alignment vertical="top" wrapText="1"/>
    </xf>
    <xf numFmtId="3" fontId="4" fillId="0" borderId="61" xfId="0" applyNumberFormat="1" applyFont="1" applyBorder="1" applyAlignment="1">
      <alignment horizontal="center" vertical="top"/>
    </xf>
    <xf numFmtId="3" fontId="1" fillId="0" borderId="5" xfId="0" applyNumberFormat="1" applyFont="1" applyBorder="1" applyAlignment="1">
      <alignment horizontal="center" vertical="top" wrapText="1"/>
    </xf>
    <xf numFmtId="3" fontId="1" fillId="7" borderId="39" xfId="0" applyNumberFormat="1" applyFont="1" applyFill="1" applyBorder="1" applyAlignment="1">
      <alignment horizontal="center" vertical="top"/>
    </xf>
    <xf numFmtId="164" fontId="2" fillId="2" borderId="1" xfId="0" applyNumberFormat="1" applyFont="1" applyFill="1" applyBorder="1" applyAlignment="1">
      <alignment horizontal="center" vertical="top"/>
    </xf>
    <xf numFmtId="164" fontId="2" fillId="3" borderId="20" xfId="0" applyNumberFormat="1" applyFont="1" applyFill="1" applyBorder="1" applyAlignment="1">
      <alignment horizontal="center" vertical="top"/>
    </xf>
    <xf numFmtId="3" fontId="4" fillId="5" borderId="8" xfId="0" applyNumberFormat="1" applyFont="1" applyFill="1" applyBorder="1" applyAlignment="1">
      <alignment horizontal="center" vertical="top"/>
    </xf>
    <xf numFmtId="3" fontId="4" fillId="7" borderId="8" xfId="0" applyNumberFormat="1" applyFont="1" applyFill="1" applyBorder="1" applyAlignment="1">
      <alignment horizontal="center" vertical="top"/>
    </xf>
    <xf numFmtId="3" fontId="5" fillId="7" borderId="8" xfId="0" applyNumberFormat="1" applyFont="1" applyFill="1" applyBorder="1" applyAlignment="1">
      <alignment horizontal="center" vertical="top" wrapText="1"/>
    </xf>
    <xf numFmtId="3" fontId="4" fillId="7" borderId="2" xfId="0" applyNumberFormat="1" applyFont="1" applyFill="1" applyBorder="1" applyAlignment="1">
      <alignment horizontal="center" vertical="top" wrapText="1"/>
    </xf>
    <xf numFmtId="49" fontId="5" fillId="5" borderId="68"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0" fontId="1" fillId="7" borderId="59" xfId="0" applyFont="1" applyFill="1" applyBorder="1" applyAlignment="1">
      <alignment vertical="top" wrapText="1"/>
    </xf>
    <xf numFmtId="3" fontId="1" fillId="5" borderId="51" xfId="0" applyNumberFormat="1" applyFont="1" applyFill="1" applyBorder="1" applyAlignment="1">
      <alignment horizontal="center" vertical="top"/>
    </xf>
    <xf numFmtId="3" fontId="2" fillId="0" borderId="32" xfId="0" applyNumberFormat="1" applyFont="1" applyFill="1" applyBorder="1" applyAlignment="1">
      <alignment vertical="top" textRotation="180" wrapText="1"/>
    </xf>
    <xf numFmtId="3" fontId="1" fillId="5" borderId="59" xfId="0" applyNumberFormat="1" applyFont="1" applyFill="1" applyBorder="1" applyAlignment="1">
      <alignment vertical="top" wrapText="1"/>
    </xf>
    <xf numFmtId="164" fontId="1" fillId="7" borderId="61" xfId="0" applyNumberFormat="1" applyFont="1" applyFill="1" applyBorder="1" applyAlignment="1">
      <alignment horizontal="center" vertical="top" wrapText="1"/>
    </xf>
    <xf numFmtId="49" fontId="2" fillId="2" borderId="75" xfId="0" applyNumberFormat="1" applyFont="1" applyFill="1" applyBorder="1" applyAlignment="1">
      <alignment horizontal="center" vertical="top"/>
    </xf>
    <xf numFmtId="3" fontId="2" fillId="5" borderId="64" xfId="0" applyNumberFormat="1" applyFont="1" applyFill="1" applyBorder="1" applyAlignment="1">
      <alignment vertical="top" wrapText="1"/>
    </xf>
    <xf numFmtId="3" fontId="2" fillId="5" borderId="32" xfId="0" applyNumberFormat="1" applyFont="1" applyFill="1" applyBorder="1" applyAlignment="1">
      <alignment vertical="top" wrapText="1"/>
    </xf>
    <xf numFmtId="3" fontId="4" fillId="0" borderId="17" xfId="0" applyNumberFormat="1" applyFont="1" applyFill="1" applyBorder="1" applyAlignment="1">
      <alignment horizontal="center" vertical="top" wrapText="1"/>
    </xf>
    <xf numFmtId="3" fontId="1" fillId="7" borderId="15" xfId="0" applyNumberFormat="1" applyFont="1" applyFill="1" applyBorder="1" applyAlignment="1">
      <alignment horizontal="center" vertical="top"/>
    </xf>
    <xf numFmtId="3" fontId="2" fillId="5" borderId="29" xfId="0" applyNumberFormat="1" applyFont="1" applyFill="1" applyBorder="1" applyAlignment="1">
      <alignment horizontal="center" vertical="top" wrapText="1"/>
    </xf>
    <xf numFmtId="3" fontId="4" fillId="0" borderId="9" xfId="0" applyNumberFormat="1" applyFont="1" applyBorder="1" applyAlignment="1">
      <alignment horizontal="center" vertical="top" wrapText="1"/>
    </xf>
    <xf numFmtId="3" fontId="1" fillId="0" borderId="74" xfId="0" applyNumberFormat="1" applyFont="1" applyBorder="1" applyAlignment="1">
      <alignment horizontal="left" vertical="top" wrapText="1"/>
    </xf>
    <xf numFmtId="49" fontId="2" fillId="0" borderId="68" xfId="0" applyNumberFormat="1" applyFont="1" applyBorder="1" applyAlignment="1">
      <alignment horizontal="center" vertical="top" wrapText="1"/>
    </xf>
    <xf numFmtId="3" fontId="4" fillId="0" borderId="19" xfId="0" applyNumberFormat="1" applyFont="1" applyFill="1" applyBorder="1" applyAlignment="1">
      <alignment horizontal="left" vertical="top" wrapText="1"/>
    </xf>
    <xf numFmtId="3" fontId="1" fillId="7" borderId="37" xfId="0" applyNumberFormat="1" applyFont="1" applyFill="1" applyBorder="1" applyAlignment="1">
      <alignment horizontal="left" vertical="top" wrapText="1"/>
    </xf>
    <xf numFmtId="49" fontId="2" fillId="5" borderId="32" xfId="0" applyNumberFormat="1" applyFont="1" applyFill="1" applyBorder="1" applyAlignment="1">
      <alignment horizontal="center" vertical="top"/>
    </xf>
    <xf numFmtId="3" fontId="2" fillId="7" borderId="18" xfId="0" applyNumberFormat="1" applyFont="1" applyFill="1" applyBorder="1" applyAlignment="1">
      <alignment horizontal="left" vertical="top" wrapText="1"/>
    </xf>
    <xf numFmtId="3" fontId="4" fillId="5" borderId="7" xfId="0" applyNumberFormat="1" applyFont="1" applyFill="1" applyBorder="1" applyAlignment="1">
      <alignment horizontal="center" vertical="top" wrapText="1"/>
    </xf>
    <xf numFmtId="3" fontId="4" fillId="0" borderId="44" xfId="0" applyNumberFormat="1" applyFont="1" applyBorder="1" applyAlignment="1">
      <alignment horizontal="center" vertical="top"/>
    </xf>
    <xf numFmtId="49" fontId="4" fillId="5" borderId="31" xfId="0" applyNumberFormat="1" applyFont="1" applyFill="1" applyBorder="1" applyAlignment="1">
      <alignment horizontal="center" vertical="top" wrapText="1"/>
    </xf>
    <xf numFmtId="3" fontId="4" fillId="7" borderId="21" xfId="0" applyNumberFormat="1" applyFont="1" applyFill="1" applyBorder="1" applyAlignment="1">
      <alignment horizontal="center" vertical="top" wrapText="1"/>
    </xf>
    <xf numFmtId="3" fontId="1" fillId="7" borderId="72" xfId="0" applyNumberFormat="1" applyFont="1" applyFill="1" applyBorder="1" applyAlignment="1">
      <alignment horizontal="center" vertical="top"/>
    </xf>
    <xf numFmtId="3" fontId="1" fillId="0" borderId="31" xfId="0" applyNumberFormat="1" applyFont="1" applyFill="1" applyBorder="1" applyAlignment="1">
      <alignment horizontal="center" vertical="top"/>
    </xf>
    <xf numFmtId="3" fontId="1" fillId="5" borderId="39" xfId="0" applyNumberFormat="1" applyFont="1" applyFill="1" applyBorder="1" applyAlignment="1">
      <alignment horizontal="center" vertical="top" wrapText="1"/>
    </xf>
    <xf numFmtId="3" fontId="1" fillId="7" borderId="30" xfId="0" applyNumberFormat="1" applyFont="1" applyFill="1" applyBorder="1" applyAlignment="1">
      <alignment horizontal="center" vertical="top" wrapText="1"/>
    </xf>
    <xf numFmtId="3" fontId="1" fillId="0" borderId="30" xfId="0" applyNumberFormat="1" applyFont="1" applyFill="1" applyBorder="1" applyAlignment="1">
      <alignment horizontal="center" vertical="top"/>
    </xf>
    <xf numFmtId="3" fontId="4" fillId="7" borderId="28" xfId="0" applyNumberFormat="1" applyFont="1" applyFill="1" applyBorder="1" applyAlignment="1">
      <alignment horizontal="center" vertical="top" wrapText="1"/>
    </xf>
    <xf numFmtId="3" fontId="4" fillId="7" borderId="15" xfId="0" applyNumberFormat="1" applyFont="1" applyFill="1" applyBorder="1" applyAlignment="1">
      <alignment horizontal="center" vertical="top" wrapText="1"/>
    </xf>
    <xf numFmtId="0" fontId="14" fillId="7" borderId="31" xfId="0" applyFont="1" applyFill="1" applyBorder="1" applyAlignment="1">
      <alignment horizontal="center" vertical="top" wrapText="1"/>
    </xf>
    <xf numFmtId="0" fontId="14" fillId="7" borderId="60" xfId="0" applyFont="1" applyFill="1" applyBorder="1" applyAlignment="1">
      <alignment horizontal="center" vertical="top" wrapText="1"/>
    </xf>
    <xf numFmtId="49" fontId="1" fillId="7" borderId="60" xfId="0" applyNumberFormat="1" applyFont="1" applyFill="1" applyBorder="1" applyAlignment="1">
      <alignment horizontal="center" vertical="center" wrapText="1"/>
    </xf>
    <xf numFmtId="49" fontId="4" fillId="7" borderId="21"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3" fontId="1" fillId="5" borderId="7"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0" borderId="73" xfId="0" applyNumberFormat="1" applyFont="1" applyBorder="1" applyAlignment="1">
      <alignment horizontal="center" vertical="top" wrapText="1"/>
    </xf>
    <xf numFmtId="3" fontId="1" fillId="0" borderId="26" xfId="0" applyNumberFormat="1" applyFont="1" applyBorder="1" applyAlignment="1">
      <alignment horizontal="center" vertical="top" wrapText="1"/>
    </xf>
    <xf numFmtId="3" fontId="1" fillId="5" borderId="38" xfId="0" applyNumberFormat="1" applyFont="1" applyFill="1" applyBorder="1" applyAlignment="1">
      <alignment horizontal="center" vertical="top"/>
    </xf>
    <xf numFmtId="3" fontId="1" fillId="0" borderId="38" xfId="0" applyNumberFormat="1" applyFont="1" applyBorder="1" applyAlignment="1">
      <alignment horizontal="center" vertical="top" wrapText="1"/>
    </xf>
    <xf numFmtId="49" fontId="4" fillId="0" borderId="0" xfId="0" applyNumberFormat="1" applyFont="1" applyAlignment="1">
      <alignment vertical="top"/>
    </xf>
    <xf numFmtId="49" fontId="4" fillId="5" borderId="18" xfId="0" applyNumberFormat="1" applyFont="1" applyFill="1" applyBorder="1" applyAlignment="1">
      <alignment vertical="top"/>
    </xf>
    <xf numFmtId="49" fontId="4" fillId="5" borderId="32" xfId="0" applyNumberFormat="1" applyFont="1" applyFill="1" applyBorder="1" applyAlignment="1">
      <alignment horizontal="center" vertical="top"/>
    </xf>
    <xf numFmtId="49" fontId="4" fillId="5" borderId="32" xfId="0" applyNumberFormat="1" applyFont="1" applyFill="1" applyBorder="1" applyAlignment="1">
      <alignment vertical="top"/>
    </xf>
    <xf numFmtId="49" fontId="4" fillId="5" borderId="68" xfId="0" applyNumberFormat="1" applyFont="1" applyFill="1" applyBorder="1" applyAlignment="1">
      <alignment vertical="top"/>
    </xf>
    <xf numFmtId="49" fontId="4" fillId="5" borderId="68" xfId="0" applyNumberFormat="1" applyFont="1" applyFill="1" applyBorder="1" applyAlignment="1">
      <alignment horizontal="center" vertical="top"/>
    </xf>
    <xf numFmtId="49" fontId="4" fillId="7" borderId="32" xfId="0" applyNumberFormat="1" applyFont="1" applyFill="1" applyBorder="1" applyAlignment="1">
      <alignment horizontal="center" vertical="top"/>
    </xf>
    <xf numFmtId="49" fontId="4" fillId="0" borderId="0" xfId="0" applyNumberFormat="1" applyFont="1" applyBorder="1" applyAlignment="1">
      <alignment vertical="top"/>
    </xf>
    <xf numFmtId="49" fontId="4" fillId="5" borderId="71" xfId="0" applyNumberFormat="1" applyFont="1" applyFill="1" applyBorder="1" applyAlignment="1">
      <alignment horizontal="center" vertical="top"/>
    </xf>
    <xf numFmtId="49" fontId="4" fillId="5" borderId="13" xfId="0" applyNumberFormat="1" applyFont="1" applyFill="1" applyBorder="1" applyAlignment="1">
      <alignment vertical="top"/>
    </xf>
    <xf numFmtId="49" fontId="4" fillId="5" borderId="64" xfId="0" applyNumberFormat="1" applyFont="1" applyFill="1" applyBorder="1" applyAlignment="1">
      <alignment horizontal="center" vertical="top"/>
    </xf>
    <xf numFmtId="49" fontId="4" fillId="5" borderId="33" xfId="0" applyNumberFormat="1" applyFont="1" applyFill="1" applyBorder="1" applyAlignment="1">
      <alignment horizontal="center" vertical="top"/>
    </xf>
    <xf numFmtId="49" fontId="4" fillId="5" borderId="19" xfId="0" applyNumberFormat="1" applyFont="1" applyFill="1" applyBorder="1" applyAlignment="1">
      <alignment vertical="top"/>
    </xf>
    <xf numFmtId="49" fontId="4" fillId="0" borderId="68" xfId="0" applyNumberFormat="1" applyFont="1" applyBorder="1" applyAlignment="1">
      <alignment horizontal="center" vertical="top" wrapText="1"/>
    </xf>
    <xf numFmtId="49" fontId="4" fillId="5" borderId="59" xfId="0" applyNumberFormat="1" applyFont="1" applyFill="1" applyBorder="1" applyAlignment="1">
      <alignment vertical="top"/>
    </xf>
    <xf numFmtId="49" fontId="4" fillId="5" borderId="66" xfId="0" applyNumberFormat="1" applyFont="1" applyFill="1" applyBorder="1" applyAlignment="1">
      <alignment vertical="top"/>
    </xf>
    <xf numFmtId="49" fontId="4" fillId="5" borderId="66" xfId="0" applyNumberFormat="1" applyFont="1" applyFill="1" applyBorder="1" applyAlignment="1">
      <alignment horizontal="center" vertical="top"/>
    </xf>
    <xf numFmtId="3" fontId="5" fillId="0" borderId="57" xfId="0" applyNumberFormat="1" applyFont="1" applyFill="1" applyBorder="1" applyAlignment="1">
      <alignment horizontal="center" vertical="top" wrapText="1"/>
    </xf>
    <xf numFmtId="3" fontId="5" fillId="7" borderId="53" xfId="0" applyNumberFormat="1" applyFont="1" applyFill="1" applyBorder="1" applyAlignment="1">
      <alignment horizontal="center" vertical="top" wrapText="1"/>
    </xf>
    <xf numFmtId="3" fontId="5" fillId="7" borderId="42" xfId="0" applyNumberFormat="1" applyFont="1" applyFill="1" applyBorder="1" applyAlignment="1">
      <alignment vertical="top" wrapText="1"/>
    </xf>
    <xf numFmtId="164" fontId="1" fillId="0" borderId="41" xfId="0" applyNumberFormat="1" applyFont="1" applyFill="1" applyBorder="1" applyAlignment="1">
      <alignment horizontal="center" vertical="top"/>
    </xf>
    <xf numFmtId="3" fontId="1" fillId="5" borderId="41" xfId="0" applyNumberFormat="1" applyFont="1" applyFill="1" applyBorder="1" applyAlignment="1">
      <alignment vertical="top" wrapText="1"/>
    </xf>
    <xf numFmtId="3" fontId="2" fillId="8" borderId="61" xfId="0" applyNumberFormat="1" applyFont="1" applyFill="1" applyBorder="1" applyAlignment="1">
      <alignment horizontal="center" vertical="top" wrapText="1"/>
    </xf>
    <xf numFmtId="164" fontId="4" fillId="0" borderId="74" xfId="0" applyNumberFormat="1" applyFont="1" applyBorder="1" applyAlignment="1">
      <alignment horizontal="center" vertical="center" wrapText="1"/>
    </xf>
    <xf numFmtId="3" fontId="1" fillId="7" borderId="74" xfId="0" applyNumberFormat="1" applyFont="1" applyFill="1" applyBorder="1" applyAlignment="1">
      <alignment vertical="top" wrapText="1"/>
    </xf>
    <xf numFmtId="3" fontId="5" fillId="5" borderId="40" xfId="0" applyNumberFormat="1" applyFont="1" applyFill="1" applyBorder="1" applyAlignment="1">
      <alignment horizontal="left" vertical="top" wrapText="1"/>
    </xf>
    <xf numFmtId="3" fontId="4" fillId="7" borderId="15" xfId="0" applyNumberFormat="1" applyFont="1" applyFill="1" applyBorder="1" applyAlignment="1">
      <alignment horizontal="center" vertical="top"/>
    </xf>
    <xf numFmtId="3" fontId="2" fillId="5" borderId="42" xfId="0" applyNumberFormat="1" applyFont="1" applyFill="1" applyBorder="1" applyAlignment="1">
      <alignment vertical="top" wrapText="1"/>
    </xf>
    <xf numFmtId="3" fontId="2" fillId="0" borderId="53" xfId="0" applyNumberFormat="1" applyFont="1" applyFill="1" applyBorder="1" applyAlignment="1">
      <alignment horizontal="center" vertical="top" textRotation="180" wrapText="1"/>
    </xf>
    <xf numFmtId="3" fontId="1" fillId="0" borderId="57" xfId="0" applyNumberFormat="1" applyFont="1" applyFill="1" applyBorder="1" applyAlignment="1">
      <alignment horizontal="center" vertical="top" wrapText="1"/>
    </xf>
    <xf numFmtId="164" fontId="1" fillId="7" borderId="2" xfId="0" applyNumberFormat="1" applyFont="1" applyFill="1" applyBorder="1" applyAlignment="1">
      <alignment horizontal="center" vertical="top"/>
    </xf>
    <xf numFmtId="164" fontId="1" fillId="0" borderId="2" xfId="0" applyNumberFormat="1" applyFont="1" applyBorder="1" applyAlignment="1">
      <alignment horizontal="center" vertical="top"/>
    </xf>
    <xf numFmtId="164" fontId="1" fillId="0" borderId="9" xfId="0" applyNumberFormat="1" applyFont="1" applyFill="1" applyBorder="1" applyAlignment="1">
      <alignment horizontal="center" vertical="top"/>
    </xf>
    <xf numFmtId="164" fontId="5" fillId="8" borderId="55" xfId="0" applyNumberFormat="1" applyFont="1" applyFill="1" applyBorder="1" applyAlignment="1">
      <alignment horizontal="center" vertical="top"/>
    </xf>
    <xf numFmtId="164" fontId="2" fillId="8" borderId="6" xfId="0" applyNumberFormat="1" applyFont="1" applyFill="1" applyBorder="1" applyAlignment="1">
      <alignment horizontal="center" vertical="top"/>
    </xf>
    <xf numFmtId="164" fontId="4" fillId="7" borderId="6" xfId="0" applyNumberFormat="1" applyFont="1" applyFill="1" applyBorder="1" applyAlignment="1">
      <alignment horizontal="center" vertical="top" wrapText="1"/>
    </xf>
    <xf numFmtId="164" fontId="4" fillId="7" borderId="5" xfId="0" applyNumberFormat="1" applyFont="1" applyFill="1" applyBorder="1" applyAlignment="1">
      <alignment horizontal="center" vertical="top" wrapText="1"/>
    </xf>
    <xf numFmtId="164" fontId="5" fillId="8" borderId="2" xfId="0" applyNumberFormat="1" applyFont="1" applyFill="1" applyBorder="1" applyAlignment="1">
      <alignment horizontal="center" vertical="top"/>
    </xf>
    <xf numFmtId="164" fontId="4" fillId="7" borderId="2" xfId="0" applyNumberFormat="1" applyFont="1" applyFill="1" applyBorder="1" applyAlignment="1">
      <alignment horizontal="center" vertical="top" wrapText="1"/>
    </xf>
    <xf numFmtId="164" fontId="5" fillId="8" borderId="6" xfId="0" applyNumberFormat="1" applyFont="1" applyFill="1" applyBorder="1" applyAlignment="1">
      <alignment horizontal="center" vertical="top"/>
    </xf>
    <xf numFmtId="164" fontId="4" fillId="0" borderId="8" xfId="0" applyNumberFormat="1" applyFont="1" applyFill="1" applyBorder="1" applyAlignment="1">
      <alignment horizontal="center" vertical="top"/>
    </xf>
    <xf numFmtId="164" fontId="4" fillId="0" borderId="6" xfId="0" applyNumberFormat="1" applyFont="1" applyFill="1" applyBorder="1" applyAlignment="1">
      <alignment horizontal="center" vertical="top" wrapText="1"/>
    </xf>
    <xf numFmtId="49" fontId="4" fillId="5" borderId="42" xfId="0" applyNumberFormat="1" applyFont="1" applyFill="1" applyBorder="1" applyAlignment="1">
      <alignment vertical="top"/>
    </xf>
    <xf numFmtId="3" fontId="5" fillId="8" borderId="65" xfId="0" applyNumberFormat="1" applyFont="1" applyFill="1" applyBorder="1" applyAlignment="1">
      <alignment horizontal="center" vertical="top"/>
    </xf>
    <xf numFmtId="3" fontId="4" fillId="5" borderId="62" xfId="0" applyNumberFormat="1" applyFont="1" applyFill="1" applyBorder="1" applyAlignment="1">
      <alignment vertical="top" wrapText="1"/>
    </xf>
    <xf numFmtId="3" fontId="4" fillId="0" borderId="60" xfId="0" applyNumberFormat="1" applyFont="1" applyBorder="1" applyAlignment="1">
      <alignment horizontal="center" vertical="top" wrapText="1"/>
    </xf>
    <xf numFmtId="1" fontId="14" fillId="0" borderId="0" xfId="0" applyNumberFormat="1" applyFont="1" applyAlignment="1">
      <alignment horizontal="center" vertical="center" textRotation="90"/>
    </xf>
    <xf numFmtId="1" fontId="14" fillId="0" borderId="18" xfId="0" applyNumberFormat="1" applyFont="1" applyFill="1" applyBorder="1" applyAlignment="1">
      <alignment vertical="center" textRotation="90" wrapText="1"/>
    </xf>
    <xf numFmtId="1" fontId="14" fillId="0" borderId="42" xfId="0" applyNumberFormat="1" applyFont="1" applyFill="1" applyBorder="1" applyAlignment="1">
      <alignment vertical="center" textRotation="90" wrapText="1"/>
    </xf>
    <xf numFmtId="1" fontId="14" fillId="0" borderId="32" xfId="0" applyNumberFormat="1" applyFont="1" applyFill="1" applyBorder="1" applyAlignment="1">
      <alignment horizontal="center" vertical="center" textRotation="90" wrapText="1"/>
    </xf>
    <xf numFmtId="1" fontId="14" fillId="0" borderId="64" xfId="0" applyNumberFormat="1" applyFont="1" applyFill="1" applyBorder="1" applyAlignment="1">
      <alignment horizontal="center" vertical="center" textRotation="90" wrapText="1"/>
    </xf>
    <xf numFmtId="1" fontId="14" fillId="0" borderId="66" xfId="0" applyNumberFormat="1" applyFont="1" applyFill="1" applyBorder="1" applyAlignment="1">
      <alignment horizontal="center" vertical="center" textRotation="90" wrapText="1"/>
    </xf>
    <xf numFmtId="1" fontId="14" fillId="0" borderId="68" xfId="0" applyNumberFormat="1" applyFont="1" applyFill="1" applyBorder="1" applyAlignment="1">
      <alignment horizontal="center" vertical="center" textRotation="90" wrapText="1"/>
    </xf>
    <xf numFmtId="1" fontId="14" fillId="5" borderId="58" xfId="0" applyNumberFormat="1" applyFont="1" applyFill="1" applyBorder="1" applyAlignment="1">
      <alignment horizontal="center" vertical="center" textRotation="90" wrapText="1"/>
    </xf>
    <xf numFmtId="1" fontId="14" fillId="7" borderId="32" xfId="0" applyNumberFormat="1" applyFont="1" applyFill="1" applyBorder="1" applyAlignment="1">
      <alignment horizontal="center" vertical="center" textRotation="90" wrapText="1"/>
    </xf>
    <xf numFmtId="1" fontId="14" fillId="0" borderId="0" xfId="0" applyNumberFormat="1" applyFont="1" applyBorder="1" applyAlignment="1">
      <alignment horizontal="center" vertical="center" textRotation="90"/>
    </xf>
    <xf numFmtId="1" fontId="14" fillId="0" borderId="29" xfId="0" applyNumberFormat="1" applyFont="1" applyFill="1" applyBorder="1" applyAlignment="1">
      <alignment horizontal="center" vertical="center" textRotation="90" wrapText="1"/>
    </xf>
    <xf numFmtId="3" fontId="2" fillId="0" borderId="29" xfId="0" applyNumberFormat="1" applyFont="1" applyFill="1" applyBorder="1" applyAlignment="1">
      <alignment horizontal="center" vertical="top" textRotation="90" wrapText="1"/>
    </xf>
    <xf numFmtId="1" fontId="14" fillId="7" borderId="66" xfId="0" applyNumberFormat="1" applyFont="1" applyFill="1" applyBorder="1" applyAlignment="1">
      <alignment horizontal="center" vertical="center" textRotation="90" wrapText="1"/>
    </xf>
    <xf numFmtId="1" fontId="14" fillId="7" borderId="59" xfId="0" applyNumberFormat="1" applyFont="1" applyFill="1" applyBorder="1" applyAlignment="1">
      <alignment vertical="center" textRotation="90"/>
    </xf>
    <xf numFmtId="1" fontId="14" fillId="7" borderId="18" xfId="0" applyNumberFormat="1" applyFont="1" applyFill="1" applyBorder="1" applyAlignment="1">
      <alignment vertical="center" textRotation="90"/>
    </xf>
    <xf numFmtId="1" fontId="14" fillId="7" borderId="66" xfId="0" applyNumberFormat="1" applyFont="1" applyFill="1" applyBorder="1" applyAlignment="1">
      <alignment vertical="center" textRotation="90"/>
    </xf>
    <xf numFmtId="3" fontId="1" fillId="7" borderId="16" xfId="0" applyNumberFormat="1" applyFont="1" applyFill="1" applyBorder="1" applyAlignment="1">
      <alignment horizontal="left" vertical="top" wrapText="1"/>
    </xf>
    <xf numFmtId="3" fontId="1" fillId="0" borderId="49" xfId="0" applyNumberFormat="1" applyFont="1" applyBorder="1" applyAlignment="1">
      <alignment horizontal="center" vertical="top"/>
    </xf>
    <xf numFmtId="164" fontId="1" fillId="7" borderId="56" xfId="0" applyNumberFormat="1" applyFont="1" applyFill="1" applyBorder="1" applyAlignment="1">
      <alignment horizontal="center" vertical="top"/>
    </xf>
    <xf numFmtId="164" fontId="1" fillId="7" borderId="49" xfId="0" applyNumberFormat="1" applyFont="1" applyFill="1" applyBorder="1" applyAlignment="1">
      <alignment horizontal="center" vertical="top"/>
    </xf>
    <xf numFmtId="3" fontId="4" fillId="0" borderId="49" xfId="0" applyNumberFormat="1" applyFont="1" applyBorder="1" applyAlignment="1">
      <alignment horizontal="center" vertical="top"/>
    </xf>
    <xf numFmtId="164" fontId="4" fillId="0" borderId="20" xfId="0" applyNumberFormat="1" applyFont="1" applyBorder="1" applyAlignment="1">
      <alignment horizontal="center" vertical="top"/>
    </xf>
    <xf numFmtId="3" fontId="4" fillId="0" borderId="6" xfId="0" applyNumberFormat="1" applyFont="1" applyBorder="1" applyAlignment="1">
      <alignment horizontal="center" vertical="top"/>
    </xf>
    <xf numFmtId="164" fontId="4" fillId="0" borderId="6" xfId="0" applyNumberFormat="1" applyFont="1" applyBorder="1" applyAlignment="1">
      <alignment horizontal="center" vertical="top"/>
    </xf>
    <xf numFmtId="0" fontId="4" fillId="0" borderId="0" xfId="0" applyFont="1" applyAlignment="1">
      <alignment vertical="top"/>
    </xf>
    <xf numFmtId="0" fontId="4" fillId="0" borderId="0" xfId="0" applyFont="1" applyAlignment="1">
      <alignment vertical="center"/>
    </xf>
    <xf numFmtId="0" fontId="4" fillId="0" borderId="0" xfId="0" applyNumberFormat="1" applyFont="1" applyAlignment="1">
      <alignment vertical="top"/>
    </xf>
    <xf numFmtId="0" fontId="4" fillId="0" borderId="0" xfId="0" applyFont="1" applyAlignment="1">
      <alignment horizontal="center" vertical="top"/>
    </xf>
    <xf numFmtId="164" fontId="4" fillId="7" borderId="26" xfId="0" applyNumberFormat="1" applyFont="1" applyFill="1" applyBorder="1" applyAlignment="1">
      <alignment horizontal="center" vertical="top"/>
    </xf>
    <xf numFmtId="164" fontId="1" fillId="7" borderId="28" xfId="0" applyNumberFormat="1" applyFont="1" applyFill="1" applyBorder="1" applyAlignment="1">
      <alignment horizontal="center" vertical="top" wrapText="1"/>
    </xf>
    <xf numFmtId="164" fontId="5" fillId="7" borderId="17" xfId="0" applyNumberFormat="1" applyFont="1" applyFill="1" applyBorder="1" applyAlignment="1">
      <alignment horizontal="center" vertical="top"/>
    </xf>
    <xf numFmtId="164" fontId="2" fillId="8" borderId="50" xfId="0" applyNumberFormat="1" applyFont="1" applyFill="1" applyBorder="1" applyAlignment="1">
      <alignment horizontal="center" vertical="top" wrapText="1"/>
    </xf>
    <xf numFmtId="164" fontId="4" fillId="7" borderId="42" xfId="0" applyNumberFormat="1" applyFont="1" applyFill="1" applyBorder="1" applyAlignment="1">
      <alignment horizontal="center" vertical="top"/>
    </xf>
    <xf numFmtId="164" fontId="4" fillId="7" borderId="59" xfId="0" applyNumberFormat="1" applyFont="1" applyFill="1" applyBorder="1" applyAlignment="1">
      <alignment horizontal="center" vertical="top"/>
    </xf>
    <xf numFmtId="164" fontId="4" fillId="7" borderId="18" xfId="0" applyNumberFormat="1" applyFont="1" applyFill="1" applyBorder="1" applyAlignment="1">
      <alignment horizontal="center" vertical="top"/>
    </xf>
    <xf numFmtId="164" fontId="5" fillId="7" borderId="18" xfId="0" applyNumberFormat="1" applyFont="1" applyFill="1" applyBorder="1" applyAlignment="1">
      <alignment horizontal="center" vertical="top"/>
    </xf>
    <xf numFmtId="164" fontId="1" fillId="7" borderId="42"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2" fillId="8" borderId="4" xfId="0" applyNumberFormat="1" applyFont="1" applyFill="1" applyBorder="1" applyAlignment="1">
      <alignment horizontal="center" vertical="top" wrapText="1"/>
    </xf>
    <xf numFmtId="164" fontId="1" fillId="7" borderId="13"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164" fontId="1" fillId="0" borderId="18" xfId="0" applyNumberFormat="1" applyFont="1" applyBorder="1" applyAlignment="1">
      <alignment horizontal="center" vertical="top"/>
    </xf>
    <xf numFmtId="164" fontId="2" fillId="2" borderId="11" xfId="0" applyNumberFormat="1" applyFont="1" applyFill="1" applyBorder="1" applyAlignment="1">
      <alignment horizontal="center" vertical="top"/>
    </xf>
    <xf numFmtId="164" fontId="2" fillId="3" borderId="11" xfId="0" applyNumberFormat="1" applyFont="1" applyFill="1" applyBorder="1" applyAlignment="1">
      <alignment horizontal="center" vertical="top"/>
    </xf>
    <xf numFmtId="3" fontId="4" fillId="0" borderId="7" xfId="0" applyNumberFormat="1" applyFont="1" applyBorder="1" applyAlignment="1">
      <alignment vertical="top"/>
    </xf>
    <xf numFmtId="0" fontId="4" fillId="7" borderId="60" xfId="0" applyFont="1" applyFill="1" applyBorder="1" applyAlignment="1">
      <alignment vertical="top" wrapText="1"/>
    </xf>
    <xf numFmtId="0" fontId="1" fillId="7" borderId="39" xfId="0" applyFont="1" applyFill="1" applyBorder="1" applyAlignment="1">
      <alignment vertical="top" wrapText="1"/>
    </xf>
    <xf numFmtId="3" fontId="1" fillId="7" borderId="69" xfId="0" applyNumberFormat="1" applyFont="1" applyFill="1" applyBorder="1" applyAlignment="1">
      <alignment horizontal="center" vertical="top" wrapText="1"/>
    </xf>
    <xf numFmtId="164" fontId="4" fillId="7" borderId="17" xfId="0" applyNumberFormat="1" applyFont="1" applyFill="1" applyBorder="1" applyAlignment="1">
      <alignment horizontal="center" vertical="top" wrapText="1"/>
    </xf>
    <xf numFmtId="164" fontId="5" fillId="8" borderId="47" xfId="0" applyNumberFormat="1" applyFont="1" applyFill="1" applyBorder="1" applyAlignment="1">
      <alignment horizontal="center" vertical="top" wrapText="1"/>
    </xf>
    <xf numFmtId="164" fontId="2" fillId="7" borderId="17"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4" fillId="7" borderId="18" xfId="0" applyNumberFormat="1" applyFont="1" applyFill="1" applyBorder="1" applyAlignment="1">
      <alignment horizontal="center" vertical="top" wrapText="1"/>
    </xf>
    <xf numFmtId="164" fontId="4" fillId="7" borderId="66" xfId="0" applyNumberFormat="1" applyFont="1" applyFill="1" applyBorder="1" applyAlignment="1">
      <alignment horizontal="center" vertical="top"/>
    </xf>
    <xf numFmtId="164" fontId="2" fillId="7" borderId="18" xfId="0" applyNumberFormat="1" applyFont="1" applyFill="1" applyBorder="1" applyAlignment="1">
      <alignment horizontal="center" vertical="top"/>
    </xf>
    <xf numFmtId="164" fontId="1" fillId="7" borderId="18" xfId="0" applyNumberFormat="1" applyFont="1" applyFill="1" applyBorder="1" applyAlignment="1">
      <alignment horizontal="center" vertical="top" wrapText="1"/>
    </xf>
    <xf numFmtId="164" fontId="2" fillId="2" borderId="56" xfId="0" applyNumberFormat="1" applyFont="1" applyFill="1" applyBorder="1" applyAlignment="1">
      <alignment horizontal="center" vertical="top"/>
    </xf>
    <xf numFmtId="164" fontId="1" fillId="5" borderId="13" xfId="0" applyNumberFormat="1" applyFont="1" applyFill="1" applyBorder="1" applyAlignment="1">
      <alignment horizontal="center" vertical="top" wrapText="1"/>
    </xf>
    <xf numFmtId="164" fontId="1" fillId="5" borderId="59" xfId="0" applyNumberFormat="1" applyFont="1" applyFill="1" applyBorder="1" applyAlignment="1">
      <alignment horizontal="center" vertical="top" wrapText="1"/>
    </xf>
    <xf numFmtId="164" fontId="2" fillId="2" borderId="19" xfId="0" applyNumberFormat="1" applyFont="1" applyFill="1" applyBorder="1" applyAlignment="1">
      <alignment horizontal="center" vertical="top"/>
    </xf>
    <xf numFmtId="164" fontId="2" fillId="3" borderId="56" xfId="0" applyNumberFormat="1" applyFont="1" applyFill="1" applyBorder="1" applyAlignment="1">
      <alignment horizontal="center" vertical="top"/>
    </xf>
    <xf numFmtId="164" fontId="1" fillId="7" borderId="59" xfId="0" applyNumberFormat="1" applyFont="1" applyFill="1" applyBorder="1" applyAlignment="1">
      <alignment horizontal="center" vertical="top" wrapText="1"/>
    </xf>
    <xf numFmtId="164" fontId="1" fillId="5" borderId="18" xfId="0" applyNumberFormat="1" applyFont="1" applyFill="1" applyBorder="1" applyAlignment="1">
      <alignment horizontal="center" vertical="top"/>
    </xf>
    <xf numFmtId="164" fontId="2" fillId="4" borderId="19" xfId="0" applyNumberFormat="1" applyFont="1" applyFill="1" applyBorder="1" applyAlignment="1">
      <alignment horizontal="center" vertical="top"/>
    </xf>
    <xf numFmtId="164" fontId="1" fillId="0" borderId="15" xfId="0" applyNumberFormat="1" applyFont="1" applyBorder="1" applyAlignment="1">
      <alignment horizontal="center" vertical="top"/>
    </xf>
    <xf numFmtId="164" fontId="4" fillId="0" borderId="45" xfId="0" applyNumberFormat="1" applyFont="1" applyFill="1" applyBorder="1" applyAlignment="1">
      <alignment horizontal="center" vertical="top" wrapText="1"/>
    </xf>
    <xf numFmtId="164" fontId="4" fillId="0" borderId="11" xfId="0" applyNumberFormat="1" applyFont="1" applyBorder="1" applyAlignment="1">
      <alignment horizontal="center" vertical="center" wrapText="1"/>
    </xf>
    <xf numFmtId="164" fontId="4" fillId="0" borderId="66" xfId="0" applyNumberFormat="1" applyFont="1" applyFill="1" applyBorder="1" applyAlignment="1">
      <alignment horizontal="center" vertical="top" wrapText="1"/>
    </xf>
    <xf numFmtId="164" fontId="4" fillId="0" borderId="42" xfId="0" applyNumberFormat="1" applyFont="1" applyFill="1" applyBorder="1" applyAlignment="1">
      <alignment horizontal="center" vertical="top" wrapText="1"/>
    </xf>
    <xf numFmtId="164" fontId="4" fillId="0" borderId="4" xfId="0" applyNumberFormat="1" applyFont="1" applyFill="1" applyBorder="1" applyAlignment="1">
      <alignment horizontal="center" vertical="top" wrapText="1"/>
    </xf>
    <xf numFmtId="164" fontId="5" fillId="8" borderId="11" xfId="0" applyNumberFormat="1" applyFont="1" applyFill="1" applyBorder="1" applyAlignment="1">
      <alignment horizontal="center" vertical="top" wrapText="1"/>
    </xf>
    <xf numFmtId="164" fontId="5" fillId="0" borderId="54" xfId="0" applyNumberFormat="1" applyFont="1" applyBorder="1" applyAlignment="1">
      <alignment horizontal="center" vertical="center" wrapText="1"/>
    </xf>
    <xf numFmtId="3" fontId="1" fillId="7" borderId="17" xfId="0" applyNumberFormat="1" applyFont="1" applyFill="1" applyBorder="1" applyAlignment="1">
      <alignment horizontal="left" vertical="top" wrapText="1"/>
    </xf>
    <xf numFmtId="3" fontId="2" fillId="8" borderId="28" xfId="0" applyNumberFormat="1" applyFont="1" applyFill="1" applyBorder="1" applyAlignment="1">
      <alignment horizontal="center" vertical="top" wrapText="1"/>
    </xf>
    <xf numFmtId="164" fontId="2" fillId="8" borderId="27" xfId="0" applyNumberFormat="1" applyFont="1" applyFill="1" applyBorder="1" applyAlignment="1">
      <alignment horizontal="center" vertical="top"/>
    </xf>
    <xf numFmtId="3" fontId="2" fillId="7" borderId="19" xfId="0" applyNumberFormat="1" applyFont="1" applyFill="1" applyBorder="1" applyAlignment="1">
      <alignment vertical="top" wrapText="1"/>
    </xf>
    <xf numFmtId="3" fontId="4" fillId="0" borderId="73" xfId="0" applyNumberFormat="1" applyFont="1" applyFill="1" applyBorder="1" applyAlignment="1">
      <alignment horizontal="center" vertical="top" wrapText="1"/>
    </xf>
    <xf numFmtId="3" fontId="2" fillId="8" borderId="26" xfId="0" applyNumberFormat="1" applyFont="1" applyFill="1" applyBorder="1" applyAlignment="1">
      <alignment horizontal="center" vertical="top"/>
    </xf>
    <xf numFmtId="3" fontId="1" fillId="7" borderId="28" xfId="0" applyNumberFormat="1" applyFont="1" applyFill="1" applyBorder="1" applyAlignment="1">
      <alignment horizontal="center" vertical="top" wrapText="1"/>
    </xf>
    <xf numFmtId="3" fontId="1" fillId="7" borderId="7" xfId="0" applyNumberFormat="1" applyFont="1" applyFill="1" applyBorder="1" applyAlignment="1">
      <alignment horizontal="center" vertical="top" wrapText="1"/>
    </xf>
    <xf numFmtId="3" fontId="1" fillId="0" borderId="28" xfId="0" applyNumberFormat="1" applyFont="1" applyFill="1" applyBorder="1" applyAlignment="1">
      <alignment horizontal="center" vertical="top" wrapText="1"/>
    </xf>
    <xf numFmtId="3" fontId="2" fillId="7" borderId="8" xfId="0" applyNumberFormat="1" applyFont="1" applyFill="1" applyBorder="1" applyAlignment="1">
      <alignment horizontal="center" vertical="top"/>
    </xf>
    <xf numFmtId="3" fontId="2" fillId="7" borderId="8" xfId="0" applyNumberFormat="1" applyFont="1" applyFill="1" applyBorder="1" applyAlignment="1">
      <alignment horizontal="center" vertical="top" wrapText="1"/>
    </xf>
    <xf numFmtId="3" fontId="2" fillId="0" borderId="18" xfId="0" applyNumberFormat="1" applyFont="1" applyBorder="1" applyAlignment="1">
      <alignment vertical="top"/>
    </xf>
    <xf numFmtId="3" fontId="2" fillId="0" borderId="0" xfId="0" applyNumberFormat="1" applyFont="1" applyFill="1" applyBorder="1" applyAlignment="1">
      <alignment vertical="top"/>
    </xf>
    <xf numFmtId="3" fontId="2" fillId="0" borderId="31" xfId="0" applyNumberFormat="1" applyFont="1" applyFill="1" applyBorder="1" applyAlignment="1">
      <alignment vertical="top"/>
    </xf>
    <xf numFmtId="164" fontId="4" fillId="0" borderId="7"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3" fontId="1" fillId="0" borderId="68" xfId="0" applyNumberFormat="1" applyFont="1" applyBorder="1" applyAlignment="1">
      <alignment vertical="top"/>
    </xf>
    <xf numFmtId="3" fontId="1" fillId="0" borderId="19" xfId="0" applyNumberFormat="1" applyFont="1" applyBorder="1" applyAlignment="1">
      <alignment vertical="top"/>
    </xf>
    <xf numFmtId="3" fontId="1" fillId="7" borderId="5" xfId="0" applyNumberFormat="1" applyFont="1" applyFill="1" applyBorder="1" applyAlignment="1">
      <alignment horizontal="center" vertical="top"/>
    </xf>
    <xf numFmtId="3" fontId="1" fillId="0" borderId="40" xfId="0" applyNumberFormat="1" applyFont="1" applyBorder="1" applyAlignment="1">
      <alignment horizontal="left" vertical="top" wrapText="1"/>
    </xf>
    <xf numFmtId="164" fontId="1" fillId="5" borderId="61" xfId="0" applyNumberFormat="1" applyFont="1" applyFill="1" applyBorder="1" applyAlignment="1">
      <alignment horizontal="center" vertical="top"/>
    </xf>
    <xf numFmtId="3" fontId="4" fillId="7" borderId="65" xfId="0" applyNumberFormat="1" applyFont="1" applyFill="1" applyBorder="1" applyAlignment="1">
      <alignment horizontal="center" vertical="top" wrapText="1"/>
    </xf>
    <xf numFmtId="3" fontId="1" fillId="5" borderId="18" xfId="0" applyNumberFormat="1" applyFont="1" applyFill="1" applyBorder="1" applyAlignment="1">
      <alignment horizontal="center" vertical="top"/>
    </xf>
    <xf numFmtId="164" fontId="1" fillId="5" borderId="26" xfId="0" applyNumberFormat="1" applyFont="1" applyFill="1" applyBorder="1" applyAlignment="1">
      <alignment horizontal="center" vertical="top"/>
    </xf>
    <xf numFmtId="0" fontId="1" fillId="0" borderId="65" xfId="0" applyFont="1" applyFill="1" applyBorder="1" applyAlignment="1">
      <alignment horizontal="center" vertical="top" wrapText="1"/>
    </xf>
    <xf numFmtId="164" fontId="1" fillId="7" borderId="2" xfId="0" applyNumberFormat="1" applyFont="1" applyFill="1" applyBorder="1" applyAlignment="1">
      <alignment horizontal="center" vertical="top" wrapText="1"/>
    </xf>
    <xf numFmtId="49" fontId="1" fillId="7" borderId="17" xfId="0" applyNumberFormat="1" applyFont="1" applyFill="1" applyBorder="1" applyAlignment="1">
      <alignment vertical="top" wrapText="1"/>
    </xf>
    <xf numFmtId="49" fontId="1" fillId="7" borderId="62" xfId="0" applyNumberFormat="1" applyFont="1" applyFill="1" applyBorder="1" applyAlignment="1">
      <alignment vertical="top" wrapText="1"/>
    </xf>
    <xf numFmtId="49" fontId="1" fillId="7" borderId="65" xfId="0" applyNumberFormat="1" applyFont="1" applyFill="1" applyBorder="1" applyAlignment="1">
      <alignment vertical="top" wrapText="1"/>
    </xf>
    <xf numFmtId="49" fontId="1" fillId="7" borderId="52" xfId="0" applyNumberFormat="1" applyFont="1" applyFill="1" applyBorder="1" applyAlignment="1">
      <alignment horizontal="center" vertical="top"/>
    </xf>
    <xf numFmtId="3" fontId="4" fillId="5" borderId="6" xfId="0" applyNumberFormat="1" applyFont="1" applyFill="1" applyBorder="1" applyAlignment="1">
      <alignment horizontal="center" vertical="top"/>
    </xf>
    <xf numFmtId="3" fontId="4" fillId="7" borderId="7"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textRotation="180" wrapText="1"/>
    </xf>
    <xf numFmtId="3" fontId="2" fillId="0" borderId="0" xfId="0" applyNumberFormat="1" applyFont="1" applyBorder="1" applyAlignment="1">
      <alignment horizontal="center" vertical="top"/>
    </xf>
    <xf numFmtId="3" fontId="1" fillId="0" borderId="17" xfId="0" applyNumberFormat="1" applyFont="1" applyFill="1" applyBorder="1" applyAlignment="1">
      <alignment horizontal="center" vertical="top"/>
    </xf>
    <xf numFmtId="49" fontId="1" fillId="7" borderId="31" xfId="0" applyNumberFormat="1" applyFont="1" applyFill="1" applyBorder="1" applyAlignment="1">
      <alignment horizontal="center" vertical="top"/>
    </xf>
    <xf numFmtId="3" fontId="1" fillId="5" borderId="6" xfId="0" applyNumberFormat="1" applyFont="1" applyFill="1" applyBorder="1" applyAlignment="1">
      <alignment horizontal="center" vertical="top"/>
    </xf>
    <xf numFmtId="164" fontId="1" fillId="0" borderId="6" xfId="0" applyNumberFormat="1" applyFont="1" applyBorder="1" applyAlignment="1">
      <alignment horizontal="center" vertical="top"/>
    </xf>
    <xf numFmtId="164" fontId="1" fillId="0" borderId="59" xfId="0" applyNumberFormat="1" applyFont="1" applyBorder="1" applyAlignment="1">
      <alignment horizontal="center" vertical="top"/>
    </xf>
    <xf numFmtId="164" fontId="2" fillId="8" borderId="46" xfId="0" applyNumberFormat="1" applyFont="1" applyFill="1" applyBorder="1" applyAlignment="1">
      <alignment horizontal="center" vertical="top"/>
    </xf>
    <xf numFmtId="164" fontId="2" fillId="2" borderId="14" xfId="0" applyNumberFormat="1" applyFont="1" applyFill="1" applyBorder="1" applyAlignment="1">
      <alignment horizontal="center" vertical="top"/>
    </xf>
    <xf numFmtId="164" fontId="2" fillId="3" borderId="14" xfId="0" applyNumberFormat="1" applyFont="1" applyFill="1" applyBorder="1" applyAlignment="1">
      <alignment horizontal="center" vertical="top"/>
    </xf>
    <xf numFmtId="3" fontId="2" fillId="0" borderId="70" xfId="0" applyNumberFormat="1" applyFont="1" applyFill="1" applyBorder="1" applyAlignment="1">
      <alignment vertical="top" textRotation="90" wrapText="1"/>
    </xf>
    <xf numFmtId="3" fontId="5" fillId="0" borderId="39" xfId="0" applyNumberFormat="1" applyFont="1" applyFill="1" applyBorder="1" applyAlignment="1">
      <alignment horizontal="center" vertical="top"/>
    </xf>
    <xf numFmtId="3" fontId="2" fillId="0" borderId="43" xfId="0" applyNumberFormat="1" applyFont="1" applyFill="1" applyBorder="1" applyAlignment="1">
      <alignment vertical="top" textRotation="90" wrapText="1"/>
    </xf>
    <xf numFmtId="3" fontId="5" fillId="8" borderId="47" xfId="0" applyNumberFormat="1" applyFont="1" applyFill="1" applyBorder="1" applyAlignment="1">
      <alignment horizontal="center" vertical="top" wrapText="1"/>
    </xf>
    <xf numFmtId="3" fontId="1" fillId="5" borderId="31" xfId="0" applyNumberFormat="1" applyFont="1" applyFill="1" applyBorder="1" applyAlignment="1">
      <alignment horizontal="center" vertical="top" wrapText="1"/>
    </xf>
    <xf numFmtId="164" fontId="1" fillId="7" borderId="26" xfId="0" applyNumberFormat="1" applyFont="1" applyFill="1" applyBorder="1" applyAlignment="1">
      <alignment horizontal="center" vertical="top"/>
    </xf>
    <xf numFmtId="164" fontId="1" fillId="7" borderId="27" xfId="0" applyNumberFormat="1" applyFont="1" applyFill="1" applyBorder="1" applyAlignment="1">
      <alignment horizontal="center" vertical="top"/>
    </xf>
    <xf numFmtId="3" fontId="1" fillId="5" borderId="62" xfId="0" applyNumberFormat="1" applyFont="1" applyFill="1" applyBorder="1" applyAlignment="1">
      <alignment vertical="top" wrapText="1"/>
    </xf>
    <xf numFmtId="3" fontId="1" fillId="5" borderId="27" xfId="0" applyNumberFormat="1" applyFont="1" applyFill="1" applyBorder="1" applyAlignment="1">
      <alignment horizontal="center" vertical="top" wrapText="1"/>
    </xf>
    <xf numFmtId="3" fontId="4" fillId="0" borderId="65" xfId="0" applyNumberFormat="1" applyFont="1" applyFill="1" applyBorder="1" applyAlignment="1">
      <alignment horizontal="center" vertical="top"/>
    </xf>
    <xf numFmtId="164" fontId="4" fillId="7" borderId="34" xfId="0" applyNumberFormat="1" applyFont="1" applyFill="1" applyBorder="1" applyAlignment="1">
      <alignment horizontal="center" vertical="top"/>
    </xf>
    <xf numFmtId="3" fontId="4" fillId="7" borderId="2" xfId="0" applyNumberFormat="1" applyFont="1" applyFill="1" applyBorder="1" applyAlignment="1">
      <alignment horizontal="center" vertical="top"/>
    </xf>
    <xf numFmtId="49" fontId="4" fillId="5" borderId="8" xfId="0" applyNumberFormat="1" applyFont="1" applyFill="1" applyBorder="1" applyAlignment="1">
      <alignment horizontal="center" vertical="top" wrapText="1"/>
    </xf>
    <xf numFmtId="3" fontId="4" fillId="0" borderId="2" xfId="0" applyNumberFormat="1" applyFont="1" applyFill="1" applyBorder="1" applyAlignment="1">
      <alignment horizontal="center" vertical="top" wrapText="1"/>
    </xf>
    <xf numFmtId="3" fontId="4" fillId="0" borderId="5" xfId="0" applyNumberFormat="1" applyFont="1" applyBorder="1" applyAlignment="1">
      <alignment vertical="top"/>
    </xf>
    <xf numFmtId="3" fontId="4" fillId="5" borderId="5" xfId="0" applyNumberFormat="1" applyFont="1" applyFill="1" applyBorder="1" applyAlignment="1">
      <alignment horizontal="center" vertical="top"/>
    </xf>
    <xf numFmtId="14" fontId="8" fillId="0" borderId="8" xfId="0" applyNumberFormat="1" applyFont="1" applyBorder="1" applyAlignment="1">
      <alignment horizontal="left" vertical="top" wrapText="1"/>
    </xf>
    <xf numFmtId="3" fontId="1" fillId="0" borderId="2" xfId="0" applyNumberFormat="1" applyFont="1" applyBorder="1" applyAlignment="1">
      <alignment horizontal="center" vertical="top" wrapText="1"/>
    </xf>
    <xf numFmtId="3" fontId="1" fillId="7" borderId="2" xfId="0" applyNumberFormat="1" applyFont="1" applyFill="1" applyBorder="1" applyAlignment="1">
      <alignment horizontal="center" vertical="top"/>
    </xf>
    <xf numFmtId="0" fontId="1" fillId="0" borderId="2" xfId="0" applyFont="1" applyBorder="1" applyAlignment="1">
      <alignment horizontal="center" vertical="top"/>
    </xf>
    <xf numFmtId="0" fontId="12" fillId="0" borderId="2" xfId="0" applyFont="1" applyBorder="1" applyAlignment="1">
      <alignment horizontal="center" vertical="top"/>
    </xf>
    <xf numFmtId="0" fontId="12" fillId="7" borderId="49" xfId="0" applyFont="1" applyFill="1" applyBorder="1" applyAlignment="1">
      <alignment horizontal="center" vertical="top"/>
    </xf>
    <xf numFmtId="164" fontId="1" fillId="0" borderId="66" xfId="0" applyNumberFormat="1" applyFont="1" applyBorder="1" applyAlignment="1">
      <alignment horizontal="center" vertical="top"/>
    </xf>
    <xf numFmtId="164" fontId="1" fillId="0" borderId="29" xfId="0" applyNumberFormat="1" applyFont="1" applyBorder="1" applyAlignment="1">
      <alignment horizontal="center" vertical="top"/>
    </xf>
    <xf numFmtId="164" fontId="1" fillId="0" borderId="42" xfId="0" applyNumberFormat="1" applyFont="1" applyBorder="1" applyAlignment="1">
      <alignment horizontal="center" vertical="top"/>
    </xf>
    <xf numFmtId="164" fontId="1" fillId="0" borderId="30" xfId="0" applyNumberFormat="1" applyFont="1" applyBorder="1" applyAlignment="1">
      <alignment horizontal="center" vertical="top"/>
    </xf>
    <xf numFmtId="164" fontId="1" fillId="0" borderId="52" xfId="0" applyNumberFormat="1" applyFont="1" applyBorder="1" applyAlignment="1">
      <alignment horizontal="center" vertical="top"/>
    </xf>
    <xf numFmtId="164" fontId="1" fillId="0" borderId="39" xfId="0" applyNumberFormat="1" applyFont="1" applyBorder="1" applyAlignment="1">
      <alignment horizontal="center" vertical="top"/>
    </xf>
    <xf numFmtId="164" fontId="4" fillId="0" borderId="6" xfId="0" applyNumberFormat="1" applyFont="1" applyFill="1" applyBorder="1" applyAlignment="1">
      <alignment horizontal="center" vertical="top"/>
    </xf>
    <xf numFmtId="3" fontId="1" fillId="7" borderId="30" xfId="0" applyNumberFormat="1" applyFont="1" applyFill="1" applyBorder="1" applyAlignment="1">
      <alignment horizontal="center" vertical="top"/>
    </xf>
    <xf numFmtId="164" fontId="1" fillId="7" borderId="12"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22" xfId="0" applyNumberFormat="1" applyFont="1" applyFill="1" applyBorder="1" applyAlignment="1">
      <alignment horizontal="center" vertical="top"/>
    </xf>
    <xf numFmtId="3" fontId="4" fillId="7" borderId="42" xfId="0" applyNumberFormat="1" applyFont="1" applyFill="1" applyBorder="1" applyAlignment="1">
      <alignment horizontal="center" vertical="top"/>
    </xf>
    <xf numFmtId="164" fontId="4" fillId="0" borderId="26" xfId="0" applyNumberFormat="1" applyFont="1" applyFill="1" applyBorder="1" applyAlignment="1">
      <alignment horizontal="center" vertical="top" wrapText="1"/>
    </xf>
    <xf numFmtId="3" fontId="5" fillId="0" borderId="30" xfId="0" applyNumberFormat="1" applyFont="1" applyBorder="1" applyAlignment="1">
      <alignment horizontal="center" vertical="top"/>
    </xf>
    <xf numFmtId="3" fontId="2" fillId="0" borderId="1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1" fillId="7" borderId="59" xfId="0" applyNumberFormat="1" applyFont="1" applyFill="1" applyBorder="1" applyAlignment="1">
      <alignment horizontal="left" vertical="top" wrapText="1"/>
    </xf>
    <xf numFmtId="3" fontId="2" fillId="2" borderId="12" xfId="0" applyNumberFormat="1" applyFont="1" applyFill="1" applyBorder="1" applyAlignment="1">
      <alignment horizontal="center" vertical="top"/>
    </xf>
    <xf numFmtId="3" fontId="2" fillId="2" borderId="72"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4" fillId="7" borderId="59" xfId="0" applyNumberFormat="1" applyFont="1" applyFill="1" applyBorder="1" applyAlignment="1">
      <alignment horizontal="left" vertical="top" wrapText="1"/>
    </xf>
    <xf numFmtId="49" fontId="2" fillId="3" borderId="16" xfId="0" applyNumberFormat="1" applyFont="1" applyFill="1" applyBorder="1" applyAlignment="1">
      <alignment horizontal="center" vertical="top"/>
    </xf>
    <xf numFmtId="49" fontId="2" fillId="3" borderId="56"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3" fontId="1" fillId="7" borderId="40" xfId="0" applyNumberFormat="1" applyFont="1" applyFill="1" applyBorder="1" applyAlignment="1">
      <alignment horizontal="left" vertical="top" wrapText="1"/>
    </xf>
    <xf numFmtId="3" fontId="1" fillId="7" borderId="41" xfId="0" applyNumberFormat="1" applyFont="1" applyFill="1" applyBorder="1" applyAlignment="1">
      <alignment horizontal="left" vertical="top" wrapText="1"/>
    </xf>
    <xf numFmtId="3" fontId="2" fillId="0" borderId="18" xfId="0" applyNumberFormat="1" applyFont="1" applyBorder="1" applyAlignment="1">
      <alignment horizontal="center" vertical="top"/>
    </xf>
    <xf numFmtId="3" fontId="1" fillId="5" borderId="41" xfId="0" applyNumberFormat="1" applyFont="1" applyFill="1" applyBorder="1" applyAlignment="1">
      <alignment horizontal="left" vertical="top" wrapText="1"/>
    </xf>
    <xf numFmtId="3" fontId="2" fillId="8" borderId="50"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7" borderId="42" xfId="0" applyNumberFormat="1" applyFont="1" applyFill="1" applyBorder="1" applyAlignment="1">
      <alignment horizontal="left" vertical="top" wrapText="1"/>
    </xf>
    <xf numFmtId="3" fontId="4" fillId="7" borderId="40"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4" fillId="7" borderId="18" xfId="0" applyNumberFormat="1" applyFont="1" applyFill="1" applyBorder="1" applyAlignment="1">
      <alignment horizontal="left" vertical="top" wrapText="1"/>
    </xf>
    <xf numFmtId="3" fontId="5" fillId="7" borderId="33" xfId="0" applyNumberFormat="1" applyFont="1" applyFill="1" applyBorder="1" applyAlignment="1">
      <alignment horizontal="center" vertical="top"/>
    </xf>
    <xf numFmtId="3" fontId="5" fillId="7" borderId="32"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2" fillId="0" borderId="21" xfId="0" applyNumberFormat="1" applyFont="1" applyFill="1" applyBorder="1" applyAlignment="1">
      <alignment horizontal="center" vertical="top"/>
    </xf>
    <xf numFmtId="3" fontId="1" fillId="0" borderId="59"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1" fillId="7" borderId="19"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4" fillId="0" borderId="31" xfId="0" applyNumberFormat="1" applyFont="1" applyFill="1" applyBorder="1" applyAlignment="1">
      <alignment horizontal="center" vertical="top"/>
    </xf>
    <xf numFmtId="3" fontId="5" fillId="0" borderId="32" xfId="0" applyNumberFormat="1" applyFont="1" applyFill="1" applyBorder="1" applyAlignment="1">
      <alignment horizontal="center" vertical="top"/>
    </xf>
    <xf numFmtId="3" fontId="4" fillId="0" borderId="37" xfId="0" applyNumberFormat="1" applyFont="1" applyBorder="1" applyAlignment="1">
      <alignment horizontal="left" vertical="top" wrapText="1"/>
    </xf>
    <xf numFmtId="3" fontId="4" fillId="7" borderId="0" xfId="0" applyNumberFormat="1" applyFont="1" applyFill="1" applyBorder="1" applyAlignment="1">
      <alignment horizontal="center" vertical="top" wrapText="1"/>
    </xf>
    <xf numFmtId="49" fontId="2" fillId="3" borderId="17"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5" borderId="37"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4" fillId="0" borderId="40" xfId="0" applyNumberFormat="1" applyFont="1" applyFill="1" applyBorder="1" applyAlignment="1">
      <alignment horizontal="left" vertical="top" wrapText="1"/>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1" fillId="0" borderId="26" xfId="0" applyNumberFormat="1" applyFont="1" applyBorder="1" applyAlignment="1">
      <alignment horizontal="center" vertical="center"/>
    </xf>
    <xf numFmtId="49" fontId="5" fillId="5" borderId="13"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5" borderId="64" xfId="0" applyNumberFormat="1" applyFont="1" applyFill="1" applyBorder="1" applyAlignment="1">
      <alignment horizontal="center" vertical="top"/>
    </xf>
    <xf numFmtId="49" fontId="2" fillId="5" borderId="68" xfId="0" applyNumberFormat="1" applyFont="1" applyFill="1" applyBorder="1" applyAlignment="1">
      <alignment horizontal="center" vertical="top"/>
    </xf>
    <xf numFmtId="49" fontId="4" fillId="5" borderId="13" xfId="0" applyNumberFormat="1" applyFont="1" applyFill="1" applyBorder="1" applyAlignment="1">
      <alignment horizontal="center" vertical="top"/>
    </xf>
    <xf numFmtId="49" fontId="4" fillId="5" borderId="19" xfId="0" applyNumberFormat="1" applyFont="1" applyFill="1" applyBorder="1" applyAlignment="1">
      <alignment horizontal="center" vertical="top"/>
    </xf>
    <xf numFmtId="49" fontId="4" fillId="5" borderId="59" xfId="0" applyNumberFormat="1" applyFont="1" applyFill="1" applyBorder="1" applyAlignment="1">
      <alignment horizontal="center" vertical="top"/>
    </xf>
    <xf numFmtId="49" fontId="4" fillId="5" borderId="42" xfId="0" applyNumberFormat="1" applyFont="1" applyFill="1" applyBorder="1" applyAlignment="1">
      <alignment horizontal="center" vertical="top"/>
    </xf>
    <xf numFmtId="49" fontId="4" fillId="5" borderId="18" xfId="0" applyNumberFormat="1" applyFont="1" applyFill="1" applyBorder="1" applyAlignment="1">
      <alignment horizontal="center" vertical="top"/>
    </xf>
    <xf numFmtId="3" fontId="4" fillId="0" borderId="8" xfId="0" applyNumberFormat="1" applyFont="1" applyBorder="1" applyAlignment="1">
      <alignment horizontal="center" vertical="top" wrapText="1"/>
    </xf>
    <xf numFmtId="3" fontId="4" fillId="0" borderId="5" xfId="0" applyNumberFormat="1" applyFont="1" applyBorder="1" applyAlignment="1">
      <alignment horizontal="center" vertical="top" wrapText="1"/>
    </xf>
    <xf numFmtId="49" fontId="4" fillId="0" borderId="59" xfId="0" applyNumberFormat="1" applyFont="1" applyBorder="1" applyAlignment="1">
      <alignment horizontal="center" vertical="top"/>
    </xf>
    <xf numFmtId="49" fontId="4" fillId="7" borderId="18" xfId="0" applyNumberFormat="1" applyFont="1" applyFill="1" applyBorder="1" applyAlignment="1">
      <alignment horizontal="center" vertical="top"/>
    </xf>
    <xf numFmtId="3" fontId="4" fillId="7" borderId="8"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3" fontId="4" fillId="0" borderId="10" xfId="0" applyNumberFormat="1" applyFont="1" applyBorder="1" applyAlignment="1">
      <alignment horizontal="center" vertical="top" wrapText="1"/>
    </xf>
    <xf numFmtId="1" fontId="14" fillId="0" borderId="42" xfId="0" applyNumberFormat="1" applyFont="1" applyFill="1" applyBorder="1" applyAlignment="1">
      <alignment horizontal="center" vertical="center" textRotation="90" wrapText="1"/>
    </xf>
    <xf numFmtId="164" fontId="4" fillId="7" borderId="0" xfId="0" applyNumberFormat="1" applyFont="1" applyFill="1" applyBorder="1" applyAlignment="1">
      <alignment horizontal="center" vertical="top" wrapText="1"/>
    </xf>
    <xf numFmtId="3" fontId="5" fillId="0" borderId="31" xfId="0" applyNumberFormat="1" applyFont="1" applyBorder="1" applyAlignment="1">
      <alignment horizontal="center" vertical="top"/>
    </xf>
    <xf numFmtId="1" fontId="14" fillId="7" borderId="59" xfId="0" applyNumberFormat="1" applyFont="1" applyFill="1" applyBorder="1" applyAlignment="1">
      <alignment horizontal="center" vertical="center" textRotation="90" wrapText="1"/>
    </xf>
    <xf numFmtId="3" fontId="5" fillId="0" borderId="38" xfId="0" applyNumberFormat="1" applyFont="1" applyFill="1" applyBorder="1" applyAlignment="1">
      <alignment horizontal="center" vertical="top"/>
    </xf>
    <xf numFmtId="3" fontId="5" fillId="0" borderId="21"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5" fillId="0" borderId="31" xfId="0" applyNumberFormat="1" applyFont="1" applyFill="1" applyBorder="1" applyAlignment="1">
      <alignment horizontal="center" vertical="top"/>
    </xf>
    <xf numFmtId="3" fontId="4" fillId="7" borderId="17" xfId="0" applyNumberFormat="1" applyFont="1" applyFill="1" applyBorder="1" applyAlignment="1">
      <alignment horizontal="left" vertical="top" wrapText="1"/>
    </xf>
    <xf numFmtId="3" fontId="1" fillId="7" borderId="8"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7" borderId="61"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wrapText="1"/>
    </xf>
    <xf numFmtId="3" fontId="1" fillId="5" borderId="49"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xf>
    <xf numFmtId="3" fontId="1" fillId="5" borderId="36" xfId="0" applyNumberFormat="1" applyFont="1" applyFill="1" applyBorder="1" applyAlignment="1">
      <alignment horizontal="left" vertical="top" wrapText="1"/>
    </xf>
    <xf numFmtId="3" fontId="1" fillId="5" borderId="66" xfId="0" applyNumberFormat="1" applyFont="1" applyFill="1" applyBorder="1" applyAlignment="1">
      <alignment horizontal="left" vertical="top" wrapText="1"/>
    </xf>
    <xf numFmtId="49" fontId="5" fillId="5" borderId="18" xfId="0" applyNumberFormat="1" applyFont="1" applyFill="1" applyBorder="1" applyAlignment="1">
      <alignment horizontal="center" vertical="top"/>
    </xf>
    <xf numFmtId="3" fontId="5" fillId="0" borderId="32" xfId="0" applyNumberFormat="1" applyFont="1" applyBorder="1" applyAlignment="1">
      <alignment horizontal="center" vertical="top"/>
    </xf>
    <xf numFmtId="1" fontId="14" fillId="0" borderId="18" xfId="0" applyNumberFormat="1" applyFont="1" applyFill="1" applyBorder="1" applyAlignment="1">
      <alignment horizontal="center" vertical="center" textRotation="90" wrapText="1"/>
    </xf>
    <xf numFmtId="49" fontId="4" fillId="5" borderId="18" xfId="0" applyNumberFormat="1" applyFont="1" applyFill="1" applyBorder="1" applyAlignment="1">
      <alignment horizontal="center" vertical="top"/>
    </xf>
    <xf numFmtId="3" fontId="4" fillId="0" borderId="8" xfId="0" applyNumberFormat="1" applyFont="1" applyBorder="1" applyAlignment="1">
      <alignment horizontal="center" vertical="top" wrapText="1"/>
    </xf>
    <xf numFmtId="3" fontId="19" fillId="0" borderId="0" xfId="0" applyNumberFormat="1" applyFont="1" applyBorder="1" applyAlignment="1">
      <alignment vertical="top"/>
    </xf>
    <xf numFmtId="3" fontId="20" fillId="0" borderId="0" xfId="0" applyNumberFormat="1" applyFont="1" applyBorder="1" applyAlignment="1">
      <alignment vertical="top"/>
    </xf>
    <xf numFmtId="3" fontId="18" fillId="0" borderId="0" xfId="0" applyNumberFormat="1" applyFont="1" applyBorder="1" applyAlignment="1">
      <alignment vertical="top"/>
    </xf>
    <xf numFmtId="164" fontId="18" fillId="0" borderId="0" xfId="0" applyNumberFormat="1" applyFont="1" applyBorder="1" applyAlignment="1">
      <alignment vertical="top"/>
    </xf>
    <xf numFmtId="164" fontId="19" fillId="0" borderId="0" xfId="0" applyNumberFormat="1" applyFont="1" applyBorder="1" applyAlignment="1">
      <alignment vertical="top"/>
    </xf>
    <xf numFmtId="164" fontId="18" fillId="7" borderId="0" xfId="0" applyNumberFormat="1" applyFont="1" applyFill="1" applyBorder="1" applyAlignment="1">
      <alignment horizontal="center" vertical="top" wrapText="1"/>
    </xf>
    <xf numFmtId="3" fontId="18" fillId="7" borderId="0" xfId="0" applyNumberFormat="1" applyFont="1" applyFill="1" applyBorder="1" applyAlignment="1">
      <alignment vertical="top"/>
    </xf>
    <xf numFmtId="164" fontId="18" fillId="0" borderId="0" xfId="0" applyNumberFormat="1" applyFont="1" applyBorder="1" applyAlignment="1">
      <alignment horizontal="center" vertical="top"/>
    </xf>
    <xf numFmtId="3" fontId="19" fillId="0" borderId="0" xfId="0" applyNumberFormat="1" applyFont="1" applyBorder="1" applyAlignment="1">
      <alignment horizontal="center" vertical="top"/>
    </xf>
    <xf numFmtId="164" fontId="19" fillId="7" borderId="0" xfId="0" applyNumberFormat="1" applyFont="1" applyFill="1" applyBorder="1" applyAlignment="1">
      <alignment vertical="top"/>
    </xf>
    <xf numFmtId="3" fontId="19" fillId="7" borderId="0" xfId="0" applyNumberFormat="1" applyFont="1" applyFill="1" applyBorder="1" applyAlignment="1">
      <alignment vertical="top"/>
    </xf>
    <xf numFmtId="164" fontId="19" fillId="0" borderId="0" xfId="0" applyNumberFormat="1" applyFont="1" applyBorder="1" applyAlignment="1">
      <alignment vertical="top" wrapText="1"/>
    </xf>
    <xf numFmtId="3" fontId="19" fillId="0" borderId="0" xfId="0" applyNumberFormat="1" applyFont="1" applyFill="1" applyBorder="1" applyAlignment="1">
      <alignment horizontal="left" vertical="center" wrapText="1"/>
    </xf>
    <xf numFmtId="3" fontId="19" fillId="0" borderId="0" xfId="0" applyNumberFormat="1" applyFont="1" applyFill="1" applyBorder="1" applyAlignment="1">
      <alignment horizontal="left" vertical="top" wrapText="1"/>
    </xf>
    <xf numFmtId="164" fontId="19" fillId="0" borderId="0" xfId="0" applyNumberFormat="1" applyFont="1" applyFill="1" applyBorder="1" applyAlignment="1">
      <alignment horizontal="left" vertical="top" wrapText="1"/>
    </xf>
    <xf numFmtId="3" fontId="19" fillId="0" borderId="0" xfId="0" applyNumberFormat="1" applyFont="1" applyFill="1" applyBorder="1" applyAlignment="1">
      <alignment vertical="top"/>
    </xf>
    <xf numFmtId="3" fontId="19" fillId="7" borderId="0" xfId="0" applyNumberFormat="1" applyFont="1" applyFill="1" applyBorder="1" applyAlignment="1">
      <alignment horizontal="center" vertical="top"/>
    </xf>
    <xf numFmtId="3" fontId="19" fillId="0" borderId="0" xfId="0" applyNumberFormat="1" applyFont="1" applyBorder="1" applyAlignment="1">
      <alignment horizontal="center" vertical="top" wrapText="1"/>
    </xf>
    <xf numFmtId="0" fontId="19" fillId="0" borderId="0" xfId="0" applyFont="1" applyBorder="1" applyAlignment="1">
      <alignment vertical="top"/>
    </xf>
    <xf numFmtId="3" fontId="21" fillId="0" borderId="0" xfId="0" applyNumberFormat="1" applyFont="1" applyBorder="1" applyAlignment="1">
      <alignment vertical="top"/>
    </xf>
    <xf numFmtId="3" fontId="19" fillId="0" borderId="0" xfId="0" applyNumberFormat="1" applyFont="1" applyAlignment="1">
      <alignment vertical="top"/>
    </xf>
    <xf numFmtId="164" fontId="1" fillId="7" borderId="66" xfId="0" applyNumberFormat="1" applyFont="1" applyFill="1" applyBorder="1" applyAlignment="1">
      <alignment horizontal="center" vertical="top"/>
    </xf>
    <xf numFmtId="3" fontId="22" fillId="0" borderId="59" xfId="0" applyNumberFormat="1" applyFont="1" applyFill="1" applyBorder="1" applyAlignment="1">
      <alignment horizontal="left" vertical="top" wrapText="1"/>
    </xf>
    <xf numFmtId="3" fontId="4" fillId="0" borderId="65" xfId="0" applyNumberFormat="1" applyFont="1" applyBorder="1" applyAlignment="1">
      <alignment horizontal="left" vertical="top" wrapText="1"/>
    </xf>
    <xf numFmtId="3" fontId="4" fillId="0" borderId="52" xfId="0" applyNumberFormat="1" applyFont="1" applyBorder="1" applyAlignment="1">
      <alignment horizontal="center" vertical="top"/>
    </xf>
    <xf numFmtId="3" fontId="5" fillId="0" borderId="53" xfId="0" applyNumberFormat="1" applyFont="1" applyBorder="1" applyAlignment="1">
      <alignment horizontal="center" vertical="top"/>
    </xf>
    <xf numFmtId="3" fontId="5" fillId="0" borderId="32" xfId="0" applyNumberFormat="1" applyFont="1" applyBorder="1" applyAlignment="1">
      <alignment horizontal="center" vertical="top"/>
    </xf>
    <xf numFmtId="49" fontId="2" fillId="3" borderId="6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42"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3" fontId="2" fillId="0" borderId="38" xfId="0" applyNumberFormat="1" applyFont="1" applyFill="1" applyBorder="1" applyAlignment="1">
      <alignment horizontal="center" vertical="top"/>
    </xf>
    <xf numFmtId="3" fontId="4" fillId="7" borderId="40" xfId="0" applyNumberFormat="1" applyFont="1" applyFill="1" applyBorder="1" applyAlignment="1">
      <alignment horizontal="left" vertical="top" wrapText="1"/>
    </xf>
    <xf numFmtId="3" fontId="1" fillId="5" borderId="41" xfId="0" applyNumberFormat="1" applyFont="1" applyFill="1" applyBorder="1" applyAlignment="1">
      <alignment horizontal="left" vertical="top" wrapText="1"/>
    </xf>
    <xf numFmtId="3" fontId="5" fillId="7" borderId="32" xfId="0" applyNumberFormat="1" applyFont="1" applyFill="1" applyBorder="1" applyAlignment="1">
      <alignment horizontal="center" vertical="top"/>
    </xf>
    <xf numFmtId="3" fontId="2" fillId="0" borderId="18" xfId="0" applyNumberFormat="1" applyFont="1" applyBorder="1" applyAlignment="1">
      <alignment horizontal="center" vertical="top"/>
    </xf>
    <xf numFmtId="3" fontId="2" fillId="0" borderId="42" xfId="0" applyNumberFormat="1" applyFont="1" applyBorder="1" applyAlignment="1">
      <alignment horizontal="center" vertical="top"/>
    </xf>
    <xf numFmtId="3" fontId="1" fillId="7" borderId="60" xfId="0" applyNumberFormat="1" applyFont="1" applyFill="1" applyBorder="1" applyAlignment="1">
      <alignment horizontal="center" vertical="top"/>
    </xf>
    <xf numFmtId="3" fontId="5" fillId="0" borderId="13" xfId="0" applyNumberFormat="1" applyFont="1" applyFill="1" applyBorder="1" applyAlignment="1">
      <alignment horizontal="left" vertical="top" wrapText="1"/>
    </xf>
    <xf numFmtId="3" fontId="1" fillId="0" borderId="16" xfId="0" applyNumberFormat="1" applyFont="1" applyBorder="1" applyAlignment="1">
      <alignment horizontal="left" vertical="top" wrapText="1"/>
    </xf>
    <xf numFmtId="3" fontId="1" fillId="5" borderId="36" xfId="0" applyNumberFormat="1" applyFont="1" applyFill="1" applyBorder="1" applyAlignment="1">
      <alignment horizontal="left" vertical="top" wrapText="1"/>
    </xf>
    <xf numFmtId="49" fontId="4" fillId="0" borderId="59" xfId="0" applyNumberFormat="1" applyFont="1" applyBorder="1" applyAlignment="1">
      <alignment horizontal="center" vertical="top"/>
    </xf>
    <xf numFmtId="1" fontId="14" fillId="0" borderId="42" xfId="0" applyNumberFormat="1" applyFont="1" applyFill="1" applyBorder="1" applyAlignment="1">
      <alignment horizontal="center" vertical="center" textRotation="90" wrapText="1"/>
    </xf>
    <xf numFmtId="3" fontId="1" fillId="0" borderId="8" xfId="0" applyNumberFormat="1" applyFont="1" applyBorder="1" applyAlignment="1">
      <alignment horizontal="center" vertical="top" wrapText="1"/>
    </xf>
    <xf numFmtId="1" fontId="14" fillId="0" borderId="13" xfId="0" applyNumberFormat="1" applyFont="1" applyFill="1" applyBorder="1" applyAlignment="1">
      <alignment horizontal="center" vertical="center" textRotation="90" wrapText="1"/>
    </xf>
    <xf numFmtId="49" fontId="4" fillId="5" borderId="59" xfId="0" applyNumberFormat="1" applyFont="1" applyFill="1" applyBorder="1" applyAlignment="1">
      <alignment horizontal="center" vertical="top"/>
    </xf>
    <xf numFmtId="49" fontId="4" fillId="5" borderId="18" xfId="0" applyNumberFormat="1" applyFont="1" applyFill="1" applyBorder="1" applyAlignment="1">
      <alignment horizontal="center" vertical="top"/>
    </xf>
    <xf numFmtId="49" fontId="4" fillId="5" borderId="42" xfId="0" applyNumberFormat="1" applyFont="1" applyFill="1" applyBorder="1" applyAlignment="1">
      <alignment horizontal="center" vertical="top"/>
    </xf>
    <xf numFmtId="3" fontId="4" fillId="0" borderId="8" xfId="0" applyNumberFormat="1" applyFont="1" applyBorder="1" applyAlignment="1">
      <alignment horizontal="center" vertical="top" wrapText="1"/>
    </xf>
    <xf numFmtId="3" fontId="4" fillId="0" borderId="5" xfId="0" applyNumberFormat="1" applyFont="1" applyBorder="1" applyAlignment="1">
      <alignment horizontal="center" vertical="top" wrapText="1"/>
    </xf>
    <xf numFmtId="49" fontId="2" fillId="3" borderId="22" xfId="0" applyNumberFormat="1" applyFont="1" applyFill="1" applyBorder="1" applyAlignment="1">
      <alignment horizontal="center" vertical="top"/>
    </xf>
    <xf numFmtId="49" fontId="4" fillId="5" borderId="13" xfId="0" applyNumberFormat="1" applyFont="1" applyFill="1" applyBorder="1" applyAlignment="1">
      <alignment horizontal="center" vertical="top"/>
    </xf>
    <xf numFmtId="49" fontId="2" fillId="3" borderId="17" xfId="0" applyNumberFormat="1" applyFont="1" applyFill="1" applyBorder="1" applyAlignment="1">
      <alignment vertical="top"/>
    </xf>
    <xf numFmtId="49" fontId="2" fillId="5" borderId="42" xfId="0" applyNumberFormat="1" applyFont="1" applyFill="1" applyBorder="1" applyAlignment="1">
      <alignment vertical="top"/>
    </xf>
    <xf numFmtId="3" fontId="5" fillId="0" borderId="42" xfId="0" applyNumberFormat="1" applyFont="1" applyFill="1" applyBorder="1" applyAlignment="1">
      <alignment vertical="top" textRotation="90" wrapText="1"/>
    </xf>
    <xf numFmtId="3" fontId="5" fillId="0" borderId="18" xfId="0" applyNumberFormat="1" applyFont="1" applyFill="1" applyBorder="1" applyAlignment="1">
      <alignment vertical="top" textRotation="90" wrapText="1"/>
    </xf>
    <xf numFmtId="164" fontId="4" fillId="7" borderId="15" xfId="0" applyNumberFormat="1" applyFont="1" applyFill="1" applyBorder="1" applyAlignment="1">
      <alignment horizontal="center" vertical="top"/>
    </xf>
    <xf numFmtId="49" fontId="1" fillId="7" borderId="18" xfId="0" applyNumberFormat="1" applyFont="1" applyFill="1" applyBorder="1" applyAlignment="1">
      <alignment horizontal="center" vertical="top"/>
    </xf>
    <xf numFmtId="49" fontId="1" fillId="7" borderId="7"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1" fillId="7" borderId="66" xfId="0" applyNumberFormat="1" applyFont="1" applyFill="1" applyBorder="1" applyAlignment="1">
      <alignment horizontal="center" vertical="top"/>
    </xf>
    <xf numFmtId="49" fontId="1" fillId="7" borderId="26" xfId="0" applyNumberFormat="1" applyFont="1" applyFill="1" applyBorder="1" applyAlignment="1">
      <alignment horizontal="center" vertical="top"/>
    </xf>
    <xf numFmtId="3" fontId="2" fillId="0" borderId="42" xfId="0" applyNumberFormat="1" applyFont="1" applyFill="1" applyBorder="1" applyAlignment="1">
      <alignment horizontal="center" vertical="top" textRotation="90" wrapText="1"/>
    </xf>
    <xf numFmtId="164" fontId="1" fillId="0" borderId="57" xfId="0" applyNumberFormat="1" applyFont="1" applyFill="1" applyBorder="1" applyAlignment="1">
      <alignment horizontal="center" vertical="top"/>
    </xf>
    <xf numFmtId="3" fontId="2" fillId="0" borderId="57" xfId="0" applyNumberFormat="1" applyFont="1" applyFill="1" applyBorder="1" applyAlignment="1">
      <alignment vertical="top" textRotation="180" wrapText="1"/>
    </xf>
    <xf numFmtId="3" fontId="5" fillId="0" borderId="31" xfId="0" applyNumberFormat="1" applyFont="1" applyFill="1" applyBorder="1" applyAlignment="1">
      <alignment vertical="top"/>
    </xf>
    <xf numFmtId="49" fontId="4" fillId="0" borderId="31" xfId="0" applyNumberFormat="1" applyFont="1" applyFill="1" applyBorder="1" applyAlignment="1">
      <alignment horizontal="center" vertical="top" wrapText="1"/>
    </xf>
    <xf numFmtId="3" fontId="1" fillId="0" borderId="62" xfId="0" applyNumberFormat="1" applyFont="1" applyBorder="1" applyAlignment="1">
      <alignment horizontal="center" vertical="top"/>
    </xf>
    <xf numFmtId="164" fontId="1" fillId="0" borderId="42" xfId="0" applyNumberFormat="1" applyFont="1" applyFill="1" applyBorder="1" applyAlignment="1">
      <alignment horizontal="center" vertical="top"/>
    </xf>
    <xf numFmtId="3" fontId="5" fillId="7" borderId="5" xfId="0" applyNumberFormat="1" applyFont="1" applyFill="1" applyBorder="1" applyAlignment="1">
      <alignment horizontal="center" vertical="top" wrapText="1"/>
    </xf>
    <xf numFmtId="164" fontId="5" fillId="7" borderId="62" xfId="0" applyNumberFormat="1" applyFont="1" applyFill="1" applyBorder="1" applyAlignment="1">
      <alignment horizontal="center" vertical="top"/>
    </xf>
    <xf numFmtId="164" fontId="5" fillId="7" borderId="42" xfId="0" applyNumberFormat="1" applyFont="1" applyFill="1" applyBorder="1" applyAlignment="1">
      <alignment horizontal="center" vertical="top"/>
    </xf>
    <xf numFmtId="49" fontId="1" fillId="7" borderId="17" xfId="0" applyNumberFormat="1" applyFont="1" applyFill="1" applyBorder="1" applyAlignment="1">
      <alignment horizontal="left" vertical="top" wrapText="1"/>
    </xf>
    <xf numFmtId="3" fontId="4" fillId="5" borderId="42" xfId="0" applyNumberFormat="1" applyFont="1" applyFill="1" applyBorder="1" applyAlignment="1">
      <alignment vertical="top" wrapText="1"/>
    </xf>
    <xf numFmtId="164" fontId="5" fillId="7" borderId="57" xfId="0" applyNumberFormat="1" applyFont="1" applyFill="1" applyBorder="1" applyAlignment="1">
      <alignment horizontal="center" vertical="top"/>
    </xf>
    <xf numFmtId="3" fontId="1" fillId="0" borderId="32" xfId="0" applyNumberFormat="1" applyFont="1" applyBorder="1" applyAlignment="1">
      <alignment vertical="top"/>
    </xf>
    <xf numFmtId="49" fontId="2" fillId="0" borderId="42" xfId="0" applyNumberFormat="1" applyFont="1" applyBorder="1" applyAlignment="1">
      <alignment horizontal="center" vertical="top" wrapText="1"/>
    </xf>
    <xf numFmtId="164" fontId="1" fillId="5" borderId="16" xfId="0" applyNumberFormat="1" applyFont="1" applyFill="1" applyBorder="1" applyAlignment="1">
      <alignment horizontal="center" vertical="top" wrapText="1"/>
    </xf>
    <xf numFmtId="164" fontId="1" fillId="5" borderId="3" xfId="0" applyNumberFormat="1" applyFont="1" applyFill="1" applyBorder="1" applyAlignment="1">
      <alignment horizontal="center" vertical="top" wrapText="1"/>
    </xf>
    <xf numFmtId="3" fontId="2" fillId="8" borderId="47" xfId="0" applyNumberFormat="1" applyFont="1" applyFill="1" applyBorder="1" applyAlignment="1">
      <alignment horizontal="center" vertical="top"/>
    </xf>
    <xf numFmtId="3" fontId="1" fillId="7" borderId="48" xfId="0" applyNumberFormat="1" applyFont="1" applyFill="1" applyBorder="1" applyAlignment="1">
      <alignment vertical="top" wrapText="1"/>
    </xf>
    <xf numFmtId="3" fontId="1" fillId="7" borderId="4" xfId="0" applyNumberFormat="1" applyFont="1" applyFill="1" applyBorder="1" applyAlignment="1">
      <alignment horizontal="center" vertical="top"/>
    </xf>
    <xf numFmtId="3" fontId="1" fillId="7" borderId="46" xfId="0" applyNumberFormat="1" applyFont="1" applyFill="1" applyBorder="1" applyAlignment="1">
      <alignment horizontal="center" vertical="top"/>
    </xf>
    <xf numFmtId="3" fontId="4" fillId="0" borderId="8" xfId="0" applyNumberFormat="1" applyFont="1" applyBorder="1" applyAlignment="1">
      <alignment vertical="top" wrapText="1"/>
    </xf>
    <xf numFmtId="164" fontId="4" fillId="0" borderId="5" xfId="0" applyNumberFormat="1" applyFont="1" applyFill="1" applyBorder="1" applyAlignment="1">
      <alignment horizontal="center" vertical="top"/>
    </xf>
    <xf numFmtId="49" fontId="5" fillId="3" borderId="41" xfId="0" applyNumberFormat="1" applyFont="1" applyFill="1" applyBorder="1" applyAlignment="1">
      <alignment vertical="top"/>
    </xf>
    <xf numFmtId="49" fontId="5" fillId="2" borderId="42" xfId="0" applyNumberFormat="1" applyFont="1" applyFill="1" applyBorder="1" applyAlignment="1">
      <alignment vertical="top"/>
    </xf>
    <xf numFmtId="49" fontId="5" fillId="5" borderId="42" xfId="0" applyNumberFormat="1" applyFont="1" applyFill="1" applyBorder="1" applyAlignment="1">
      <alignment vertical="top"/>
    </xf>
    <xf numFmtId="3" fontId="4" fillId="0" borderId="5" xfId="0" applyNumberFormat="1" applyFont="1" applyBorder="1" applyAlignment="1">
      <alignment vertical="top" wrapText="1"/>
    </xf>
    <xf numFmtId="3" fontId="4" fillId="5" borderId="65" xfId="0" applyNumberFormat="1" applyFont="1" applyFill="1" applyBorder="1" applyAlignment="1">
      <alignment vertical="top" wrapText="1"/>
    </xf>
    <xf numFmtId="3" fontId="1" fillId="0" borderId="31"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3" fontId="4" fillId="7" borderId="7" xfId="0" applyNumberFormat="1" applyFont="1" applyFill="1" applyBorder="1" applyAlignment="1">
      <alignment horizontal="center" vertical="top"/>
    </xf>
    <xf numFmtId="3" fontId="5" fillId="5" borderId="57" xfId="0" applyNumberFormat="1" applyFont="1" applyFill="1" applyBorder="1" applyAlignment="1">
      <alignment horizontal="center" vertical="top"/>
    </xf>
    <xf numFmtId="49" fontId="2" fillId="5" borderId="57" xfId="0" applyNumberFormat="1" applyFont="1" applyFill="1" applyBorder="1" applyAlignment="1">
      <alignment horizontal="center" vertical="top"/>
    </xf>
    <xf numFmtId="1" fontId="14" fillId="0" borderId="53" xfId="0" applyNumberFormat="1" applyFont="1" applyFill="1" applyBorder="1" applyAlignment="1">
      <alignment horizontal="center" vertical="center" textRotation="90" wrapText="1"/>
    </xf>
    <xf numFmtId="49" fontId="4" fillId="0" borderId="42" xfId="0" applyNumberFormat="1" applyFont="1" applyBorder="1" applyAlignment="1">
      <alignment horizontal="center" vertical="top" wrapText="1"/>
    </xf>
    <xf numFmtId="3" fontId="5" fillId="5" borderId="60" xfId="0" applyNumberFormat="1" applyFont="1" applyFill="1" applyBorder="1" applyAlignment="1">
      <alignment horizontal="center" vertical="top"/>
    </xf>
    <xf numFmtId="3" fontId="12" fillId="7" borderId="60" xfId="0" applyNumberFormat="1" applyFont="1" applyFill="1" applyBorder="1" applyAlignment="1">
      <alignment horizontal="left" vertical="top" wrapText="1"/>
    </xf>
    <xf numFmtId="3" fontId="16" fillId="7" borderId="18" xfId="0" applyNumberFormat="1" applyFont="1" applyFill="1" applyBorder="1" applyAlignment="1">
      <alignment horizontal="center" vertical="top"/>
    </xf>
    <xf numFmtId="3" fontId="16" fillId="7" borderId="32" xfId="0" applyNumberFormat="1" applyFont="1" applyFill="1" applyBorder="1" applyAlignment="1">
      <alignment horizontal="center" vertical="top"/>
    </xf>
    <xf numFmtId="3" fontId="1" fillId="0" borderId="66" xfId="0" applyNumberFormat="1" applyFont="1" applyFill="1" applyBorder="1" applyAlignment="1">
      <alignment horizontal="left" vertical="top" wrapText="1"/>
    </xf>
    <xf numFmtId="164" fontId="1" fillId="5" borderId="15" xfId="0" applyNumberFormat="1" applyFont="1" applyFill="1" applyBorder="1" applyAlignment="1">
      <alignment horizontal="center" vertical="top"/>
    </xf>
    <xf numFmtId="3" fontId="23" fillId="7" borderId="42" xfId="0" applyNumberFormat="1" applyFont="1" applyFill="1" applyBorder="1" applyAlignment="1">
      <alignment horizontal="center" vertical="top" wrapText="1"/>
    </xf>
    <xf numFmtId="3" fontId="23" fillId="7" borderId="53" xfId="0" applyNumberFormat="1" applyFont="1" applyFill="1" applyBorder="1" applyAlignment="1">
      <alignment horizontal="center" vertical="top" wrapText="1"/>
    </xf>
    <xf numFmtId="3" fontId="23" fillId="7" borderId="60" xfId="0" applyNumberFormat="1" applyFont="1" applyFill="1" applyBorder="1" applyAlignment="1">
      <alignment horizontal="center" vertical="top" wrapText="1"/>
    </xf>
    <xf numFmtId="164" fontId="15" fillId="7" borderId="61" xfId="0" applyNumberFormat="1" applyFont="1" applyFill="1" applyBorder="1" applyAlignment="1">
      <alignment horizontal="center" vertical="top"/>
    </xf>
    <xf numFmtId="3" fontId="1" fillId="7" borderId="52" xfId="0" applyNumberFormat="1" applyFont="1" applyFill="1" applyBorder="1" applyAlignment="1">
      <alignment horizontal="left" vertical="top" wrapText="1"/>
    </xf>
    <xf numFmtId="49" fontId="1" fillId="7" borderId="42" xfId="0" applyNumberFormat="1" applyFont="1" applyFill="1" applyBorder="1" applyAlignment="1">
      <alignment horizontal="center" vertical="top"/>
    </xf>
    <xf numFmtId="49" fontId="1" fillId="7" borderId="15" xfId="0" applyNumberFormat="1" applyFont="1" applyFill="1" applyBorder="1" applyAlignment="1">
      <alignment horizontal="center" vertical="top"/>
    </xf>
    <xf numFmtId="3" fontId="4" fillId="0" borderId="40" xfId="0" applyNumberFormat="1" applyFont="1" applyBorder="1" applyAlignment="1">
      <alignment horizontal="left" vertical="top" wrapText="1"/>
    </xf>
    <xf numFmtId="49" fontId="5" fillId="5" borderId="18" xfId="0" applyNumberFormat="1" applyFont="1" applyFill="1" applyBorder="1" applyAlignment="1">
      <alignment horizontal="center" vertical="top"/>
    </xf>
    <xf numFmtId="3" fontId="4" fillId="5" borderId="37" xfId="0" applyNumberFormat="1" applyFont="1" applyFill="1" applyBorder="1" applyAlignment="1">
      <alignment horizontal="left" vertical="top" wrapText="1"/>
    </xf>
    <xf numFmtId="49" fontId="5" fillId="5" borderId="13"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3" fontId="5" fillId="0" borderId="32" xfId="0" applyNumberFormat="1" applyFont="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3" fontId="1" fillId="7" borderId="59" xfId="0" applyNumberFormat="1" applyFont="1" applyFill="1" applyBorder="1" applyAlignment="1">
      <alignment horizontal="left" vertical="top" wrapText="1"/>
    </xf>
    <xf numFmtId="3" fontId="1" fillId="7" borderId="42"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1" xfId="0" applyNumberFormat="1" applyFont="1" applyBorder="1" applyAlignment="1">
      <alignment horizontal="center" vertical="top"/>
    </xf>
    <xf numFmtId="3" fontId="4" fillId="0" borderId="59" xfId="0" applyNumberFormat="1" applyFont="1" applyBorder="1" applyAlignment="1">
      <alignment horizontal="center" vertical="top" wrapText="1"/>
    </xf>
    <xf numFmtId="3" fontId="4" fillId="0" borderId="18" xfId="0" applyNumberFormat="1" applyFont="1" applyBorder="1" applyAlignment="1">
      <alignment horizontal="center" vertical="top" wrapText="1"/>
    </xf>
    <xf numFmtId="3" fontId="4" fillId="0" borderId="33" xfId="0" applyNumberFormat="1" applyFont="1" applyBorder="1" applyAlignment="1">
      <alignment horizontal="center" vertical="top" wrapText="1"/>
    </xf>
    <xf numFmtId="3" fontId="4" fillId="7" borderId="40"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1" fillId="0" borderId="59"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38"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2" borderId="12" xfId="0" applyNumberFormat="1" applyFont="1" applyFill="1" applyBorder="1" applyAlignment="1">
      <alignment horizontal="center" vertical="top"/>
    </xf>
    <xf numFmtId="3" fontId="1" fillId="0" borderId="42" xfId="0" applyNumberFormat="1" applyFont="1" applyFill="1" applyBorder="1" applyAlignment="1">
      <alignment horizontal="left" vertical="top" wrapText="1"/>
    </xf>
    <xf numFmtId="3" fontId="2" fillId="0" borderId="32" xfId="0" applyNumberFormat="1" applyFont="1" applyBorder="1" applyAlignment="1">
      <alignment horizontal="center" vertical="top"/>
    </xf>
    <xf numFmtId="49" fontId="2" fillId="2" borderId="18" xfId="0" applyNumberFormat="1" applyFont="1" applyFill="1" applyBorder="1" applyAlignment="1">
      <alignment horizontal="center" vertical="top"/>
    </xf>
    <xf numFmtId="3" fontId="1" fillId="5" borderId="41"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42"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0" borderId="16" xfId="0" applyNumberFormat="1" applyFont="1" applyBorder="1" applyAlignment="1">
      <alignment horizontal="left" vertical="top" wrapText="1"/>
    </xf>
    <xf numFmtId="3" fontId="1" fillId="0" borderId="0"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3" fontId="2" fillId="0" borderId="42" xfId="0" applyNumberFormat="1" applyFont="1" applyBorder="1" applyAlignment="1">
      <alignment horizontal="center" vertical="top"/>
    </xf>
    <xf numFmtId="49" fontId="2" fillId="3" borderId="16" xfId="0" applyNumberFormat="1" applyFont="1" applyFill="1" applyBorder="1" applyAlignment="1">
      <alignment horizontal="center" vertical="top"/>
    </xf>
    <xf numFmtId="49" fontId="2" fillId="3" borderId="5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3" fontId="4" fillId="7" borderId="0" xfId="0" applyNumberFormat="1" applyFont="1" applyFill="1" applyBorder="1" applyAlignment="1">
      <alignment horizontal="center" vertical="top" wrapText="1"/>
    </xf>
    <xf numFmtId="3" fontId="1" fillId="5" borderId="36" xfId="0" applyNumberFormat="1" applyFont="1" applyFill="1" applyBorder="1" applyAlignment="1">
      <alignment horizontal="left" vertical="top" wrapText="1"/>
    </xf>
    <xf numFmtId="3" fontId="1" fillId="7" borderId="61"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7" borderId="8" xfId="0" applyNumberFormat="1" applyFont="1" applyFill="1" applyBorder="1" applyAlignment="1">
      <alignment horizontal="center" vertical="top" wrapText="1"/>
    </xf>
    <xf numFmtId="3" fontId="1" fillId="7" borderId="5" xfId="0" applyNumberFormat="1" applyFont="1" applyFill="1" applyBorder="1" applyAlignment="1">
      <alignment horizontal="center" vertical="top" wrapText="1"/>
    </xf>
    <xf numFmtId="3" fontId="5" fillId="7" borderId="59" xfId="0" applyNumberFormat="1" applyFont="1" applyFill="1" applyBorder="1" applyAlignment="1">
      <alignment horizontal="left" vertical="top" wrapText="1"/>
    </xf>
    <xf numFmtId="3" fontId="4" fillId="0" borderId="8" xfId="0" applyNumberFormat="1" applyFont="1" applyBorder="1" applyAlignment="1">
      <alignment horizontal="center" vertical="top" wrapText="1"/>
    </xf>
    <xf numFmtId="3" fontId="4" fillId="0" borderId="6" xfId="0" applyNumberFormat="1" applyFont="1" applyBorder="1" applyAlignment="1">
      <alignment horizontal="center" vertical="top" wrapText="1"/>
    </xf>
    <xf numFmtId="3" fontId="4" fillId="7" borderId="37" xfId="0" applyNumberFormat="1" applyFont="1" applyFill="1" applyBorder="1" applyAlignment="1">
      <alignment horizontal="left" vertical="top" wrapText="1"/>
    </xf>
    <xf numFmtId="3" fontId="4" fillId="0" borderId="59" xfId="0" applyNumberFormat="1" applyFont="1" applyFill="1" applyBorder="1" applyAlignment="1">
      <alignment horizontal="center" vertical="top" wrapText="1"/>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5" borderId="64" xfId="0" applyNumberFormat="1" applyFont="1" applyFill="1" applyBorder="1" applyAlignment="1">
      <alignment horizontal="center" vertical="top"/>
    </xf>
    <xf numFmtId="49" fontId="2" fillId="5" borderId="68" xfId="0" applyNumberFormat="1" applyFont="1" applyFill="1" applyBorder="1" applyAlignment="1">
      <alignment horizontal="center" vertical="top"/>
    </xf>
    <xf numFmtId="164" fontId="4" fillId="7" borderId="0" xfId="0" applyNumberFormat="1" applyFont="1" applyFill="1" applyBorder="1" applyAlignment="1">
      <alignment vertical="top"/>
    </xf>
    <xf numFmtId="3" fontId="4" fillId="7" borderId="0" xfId="0" applyNumberFormat="1" applyFont="1" applyFill="1" applyBorder="1" applyAlignment="1">
      <alignment vertical="top"/>
    </xf>
    <xf numFmtId="164" fontId="1" fillId="0" borderId="27" xfId="0" applyNumberFormat="1" applyFont="1" applyBorder="1" applyAlignment="1">
      <alignment horizontal="center" vertical="top"/>
    </xf>
    <xf numFmtId="164" fontId="4" fillId="0" borderId="29"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3" fontId="1" fillId="0" borderId="0" xfId="0" applyNumberFormat="1" applyFont="1" applyFill="1" applyBorder="1" applyAlignment="1">
      <alignment horizontal="left" vertical="center" wrapText="1"/>
    </xf>
    <xf numFmtId="3" fontId="1" fillId="0" borderId="0" xfId="0" applyNumberFormat="1" applyFont="1" applyBorder="1" applyAlignment="1">
      <alignment vertical="top" wrapText="1"/>
    </xf>
    <xf numFmtId="3" fontId="1" fillId="0" borderId="0" xfId="0" applyNumberFormat="1" applyFont="1" applyFill="1" applyBorder="1" applyAlignment="1">
      <alignment horizontal="left" vertical="top" wrapText="1"/>
    </xf>
    <xf numFmtId="164" fontId="1" fillId="7" borderId="13" xfId="0" applyNumberFormat="1" applyFont="1" applyFill="1" applyBorder="1" applyAlignment="1">
      <alignment horizontal="center" vertical="top" wrapText="1"/>
    </xf>
    <xf numFmtId="164" fontId="1" fillId="7" borderId="3" xfId="0" applyNumberFormat="1" applyFont="1" applyFill="1" applyBorder="1" applyAlignment="1">
      <alignment horizontal="center" vertical="top" wrapText="1"/>
    </xf>
    <xf numFmtId="3" fontId="4" fillId="0" borderId="34" xfId="0" applyNumberFormat="1" applyFont="1" applyBorder="1" applyAlignment="1">
      <alignment horizontal="center" vertical="top" wrapText="1"/>
    </xf>
    <xf numFmtId="164" fontId="1" fillId="5" borderId="13" xfId="0" applyNumberFormat="1" applyFont="1" applyFill="1" applyBorder="1" applyAlignment="1">
      <alignment horizontal="center" vertical="top"/>
    </xf>
    <xf numFmtId="164" fontId="1" fillId="5" borderId="66"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164" fontId="4" fillId="0" borderId="59" xfId="0" applyNumberFormat="1" applyFont="1" applyBorder="1" applyAlignment="1">
      <alignment horizontal="center" vertical="top" wrapText="1"/>
    </xf>
    <xf numFmtId="164" fontId="4" fillId="7" borderId="35" xfId="0" applyNumberFormat="1" applyFont="1" applyFill="1" applyBorder="1" applyAlignment="1">
      <alignment horizontal="center" vertical="top"/>
    </xf>
    <xf numFmtId="164" fontId="4" fillId="0" borderId="73" xfId="0" applyNumberFormat="1" applyFont="1" applyBorder="1" applyAlignment="1">
      <alignment horizontal="center" vertical="top"/>
    </xf>
    <xf numFmtId="164" fontId="4" fillId="7" borderId="41" xfId="0" applyNumberFormat="1" applyFont="1" applyFill="1" applyBorder="1" applyAlignment="1">
      <alignment horizontal="center" vertical="top"/>
    </xf>
    <xf numFmtId="164" fontId="4" fillId="7" borderId="40" xfId="0" applyNumberFormat="1" applyFont="1" applyFill="1" applyBorder="1" applyAlignment="1">
      <alignment horizontal="center" vertical="top"/>
    </xf>
    <xf numFmtId="164" fontId="4" fillId="7" borderId="36"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164" fontId="4" fillId="0" borderId="7" xfId="0" applyNumberFormat="1" applyFont="1" applyBorder="1" applyAlignment="1">
      <alignment horizontal="center" vertical="top"/>
    </xf>
    <xf numFmtId="164" fontId="5" fillId="7" borderId="40" xfId="0" applyNumberFormat="1" applyFont="1" applyFill="1" applyBorder="1" applyAlignment="1">
      <alignment horizontal="center" vertical="top"/>
    </xf>
    <xf numFmtId="164" fontId="1" fillId="7" borderId="40"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164" fontId="1" fillId="0" borderId="40" xfId="0" applyNumberFormat="1" applyFont="1" applyBorder="1" applyAlignment="1">
      <alignment horizontal="center" vertical="top"/>
    </xf>
    <xf numFmtId="164" fontId="1" fillId="0" borderId="37" xfId="0" applyNumberFormat="1" applyFont="1" applyBorder="1" applyAlignment="1">
      <alignment horizontal="center" vertical="top"/>
    </xf>
    <xf numFmtId="164" fontId="1" fillId="5" borderId="22" xfId="0" applyNumberFormat="1" applyFont="1" applyFill="1" applyBorder="1" applyAlignment="1">
      <alignment horizontal="center" vertical="top"/>
    </xf>
    <xf numFmtId="164" fontId="1" fillId="5" borderId="36" xfId="0" applyNumberFormat="1" applyFont="1" applyFill="1" applyBorder="1" applyAlignment="1">
      <alignment horizontal="center" vertical="top"/>
    </xf>
    <xf numFmtId="164" fontId="2" fillId="8" borderId="44" xfId="0" applyNumberFormat="1" applyFont="1" applyFill="1" applyBorder="1" applyAlignment="1">
      <alignment horizontal="center" vertical="top"/>
    </xf>
    <xf numFmtId="164" fontId="4" fillId="7" borderId="22" xfId="0" applyNumberFormat="1" applyFont="1" applyFill="1" applyBorder="1" applyAlignment="1">
      <alignment horizontal="center" vertical="top"/>
    </xf>
    <xf numFmtId="164" fontId="2" fillId="2" borderId="76" xfId="0" applyNumberFormat="1" applyFont="1" applyFill="1" applyBorder="1" applyAlignment="1">
      <alignment horizontal="center" vertical="top"/>
    </xf>
    <xf numFmtId="164" fontId="2" fillId="3" borderId="21" xfId="0" applyNumberFormat="1" applyFont="1" applyFill="1" applyBorder="1" applyAlignment="1">
      <alignment horizontal="center" vertical="top"/>
    </xf>
    <xf numFmtId="164" fontId="2" fillId="4" borderId="21" xfId="0" applyNumberFormat="1" applyFont="1" applyFill="1" applyBorder="1" applyAlignment="1">
      <alignment horizontal="center" vertical="top"/>
    </xf>
    <xf numFmtId="164" fontId="2" fillId="4" borderId="58" xfId="0" applyNumberFormat="1" applyFont="1" applyFill="1" applyBorder="1" applyAlignment="1">
      <alignment horizontal="center" vertical="top" wrapText="1"/>
    </xf>
    <xf numFmtId="164" fontId="4" fillId="0" borderId="77" xfId="0" applyNumberFormat="1" applyFont="1" applyFill="1" applyBorder="1" applyAlignment="1">
      <alignment horizontal="center" vertical="top" wrapText="1"/>
    </xf>
    <xf numFmtId="164" fontId="5" fillId="4" borderId="54" xfId="0" applyNumberFormat="1" applyFont="1" applyFill="1" applyBorder="1" applyAlignment="1">
      <alignment horizontal="center" vertical="top" wrapText="1"/>
    </xf>
    <xf numFmtId="164" fontId="5" fillId="8" borderId="25" xfId="0" applyNumberFormat="1" applyFont="1" applyFill="1" applyBorder="1" applyAlignment="1">
      <alignment horizontal="center" vertical="top" wrapText="1"/>
    </xf>
    <xf numFmtId="164" fontId="2" fillId="4" borderId="29" xfId="0" applyNumberFormat="1" applyFont="1" applyFill="1" applyBorder="1" applyAlignment="1">
      <alignment horizontal="center" vertical="top" wrapText="1"/>
    </xf>
    <xf numFmtId="164" fontId="5" fillId="4" borderId="11" xfId="0" applyNumberFormat="1" applyFont="1" applyFill="1" applyBorder="1" applyAlignment="1">
      <alignment horizontal="center" vertical="top" wrapText="1"/>
    </xf>
    <xf numFmtId="164" fontId="4" fillId="7" borderId="5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5" fillId="5" borderId="66" xfId="0" applyNumberFormat="1" applyFont="1" applyFill="1" applyBorder="1" applyAlignment="1">
      <alignment vertical="top" wrapText="1"/>
    </xf>
    <xf numFmtId="164" fontId="25" fillId="7" borderId="13" xfId="0" applyNumberFormat="1" applyFont="1" applyFill="1" applyBorder="1" applyAlignment="1">
      <alignment horizontal="center" vertical="top"/>
    </xf>
    <xf numFmtId="164" fontId="25" fillId="7" borderId="24" xfId="0" applyNumberFormat="1" applyFont="1" applyFill="1" applyBorder="1" applyAlignment="1">
      <alignment horizontal="center" vertical="top"/>
    </xf>
    <xf numFmtId="3" fontId="4" fillId="7" borderId="41" xfId="0" applyNumberFormat="1" applyFont="1" applyFill="1" applyBorder="1" applyAlignment="1">
      <alignment horizontal="left" vertical="top" wrapText="1"/>
    </xf>
    <xf numFmtId="3" fontId="26" fillId="0" borderId="18" xfId="0" applyNumberFormat="1" applyFont="1" applyBorder="1" applyAlignment="1">
      <alignment vertical="top"/>
    </xf>
    <xf numFmtId="3" fontId="26" fillId="0" borderId="32" xfId="0" applyNumberFormat="1" applyFont="1" applyBorder="1" applyAlignment="1">
      <alignment vertical="top"/>
    </xf>
    <xf numFmtId="3" fontId="17" fillId="7" borderId="40" xfId="0" applyNumberFormat="1" applyFont="1" applyFill="1" applyBorder="1" applyAlignment="1">
      <alignment horizontal="left" vertical="top" wrapText="1"/>
    </xf>
    <xf numFmtId="3" fontId="17" fillId="7" borderId="18" xfId="0" applyNumberFormat="1" applyFont="1" applyFill="1" applyBorder="1" applyAlignment="1">
      <alignment horizontal="center" vertical="top" wrapText="1"/>
    </xf>
    <xf numFmtId="3" fontId="17" fillId="7" borderId="32" xfId="0" applyNumberFormat="1" applyFont="1" applyFill="1" applyBorder="1" applyAlignment="1">
      <alignment horizontal="center" vertical="top" wrapText="1"/>
    </xf>
    <xf numFmtId="3" fontId="17" fillId="7" borderId="31" xfId="0" applyNumberFormat="1" applyFont="1" applyFill="1" applyBorder="1" applyAlignment="1">
      <alignment horizontal="center" vertical="top" wrapText="1"/>
    </xf>
    <xf numFmtId="3" fontId="26" fillId="7" borderId="8" xfId="0" applyNumberFormat="1" applyFont="1" applyFill="1" applyBorder="1" applyAlignment="1">
      <alignment horizontal="center" vertical="top" wrapText="1"/>
    </xf>
    <xf numFmtId="164" fontId="26" fillId="7" borderId="17" xfId="0" applyNumberFormat="1" applyFont="1" applyFill="1" applyBorder="1" applyAlignment="1">
      <alignment horizontal="center" vertical="top"/>
    </xf>
    <xf numFmtId="164" fontId="26" fillId="7" borderId="18" xfId="0" applyNumberFormat="1" applyFont="1" applyFill="1" applyBorder="1" applyAlignment="1">
      <alignment horizontal="center" vertical="top"/>
    </xf>
    <xf numFmtId="3" fontId="17" fillId="7" borderId="0" xfId="0" applyNumberFormat="1" applyFont="1" applyFill="1" applyBorder="1" applyAlignment="1">
      <alignment horizontal="center" vertical="top"/>
    </xf>
    <xf numFmtId="3" fontId="17" fillId="7" borderId="32" xfId="0" applyNumberFormat="1" applyFont="1" applyFill="1" applyBorder="1" applyAlignment="1">
      <alignment horizontal="center" vertical="top"/>
    </xf>
    <xf numFmtId="3" fontId="17" fillId="7" borderId="31" xfId="0" applyNumberFormat="1" applyFont="1" applyFill="1" applyBorder="1" applyAlignment="1">
      <alignment horizontal="center" vertical="top"/>
    </xf>
    <xf numFmtId="3" fontId="17" fillId="7" borderId="37" xfId="0" applyNumberFormat="1" applyFont="1" applyFill="1" applyBorder="1" applyAlignment="1">
      <alignment horizontal="left" vertical="top" wrapText="1"/>
    </xf>
    <xf numFmtId="3" fontId="17" fillId="7" borderId="59" xfId="0" applyNumberFormat="1" applyFont="1" applyFill="1" applyBorder="1" applyAlignment="1">
      <alignment horizontal="center" vertical="top" wrapText="1"/>
    </xf>
    <xf numFmtId="3" fontId="17" fillId="7" borderId="33" xfId="0" applyNumberFormat="1" applyFont="1" applyFill="1" applyBorder="1" applyAlignment="1">
      <alignment horizontal="center" vertical="top" wrapText="1"/>
    </xf>
    <xf numFmtId="3" fontId="17" fillId="7" borderId="39" xfId="0" applyNumberFormat="1" applyFont="1" applyFill="1" applyBorder="1" applyAlignment="1">
      <alignment horizontal="center" vertical="top" wrapText="1"/>
    </xf>
    <xf numFmtId="3" fontId="17" fillId="7" borderId="57" xfId="0" applyNumberFormat="1" applyFont="1" applyFill="1" applyBorder="1" applyAlignment="1">
      <alignment horizontal="center" vertical="top"/>
    </xf>
    <xf numFmtId="3" fontId="17" fillId="7" borderId="53" xfId="0" applyNumberFormat="1" applyFont="1" applyFill="1" applyBorder="1" applyAlignment="1">
      <alignment horizontal="center" vertical="top"/>
    </xf>
    <xf numFmtId="3" fontId="17" fillId="7" borderId="60"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2" fillId="8" borderId="45"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2" fillId="5" borderId="18" xfId="0" applyNumberFormat="1" applyFont="1" applyFill="1" applyBorder="1" applyAlignment="1">
      <alignment horizontal="left" vertical="top" wrapText="1"/>
    </xf>
    <xf numFmtId="3" fontId="4" fillId="7" borderId="40" xfId="0" applyNumberFormat="1" applyFont="1" applyFill="1" applyBorder="1" applyAlignment="1">
      <alignment horizontal="left" vertical="top" wrapText="1"/>
    </xf>
    <xf numFmtId="3" fontId="4" fillId="0" borderId="32"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3" fontId="4" fillId="7" borderId="8" xfId="0" applyNumberFormat="1" applyFont="1" applyFill="1" applyBorder="1" applyAlignment="1">
      <alignment horizontal="left" vertical="top" wrapText="1"/>
    </xf>
    <xf numFmtId="3" fontId="4" fillId="7" borderId="8" xfId="0" applyNumberFormat="1" applyFont="1" applyFill="1" applyBorder="1" applyAlignment="1">
      <alignment horizontal="center" vertical="top" wrapText="1"/>
    </xf>
    <xf numFmtId="164" fontId="4" fillId="7" borderId="0" xfId="0" applyNumberFormat="1" applyFont="1" applyFill="1" applyBorder="1" applyAlignment="1">
      <alignment horizontal="center" vertical="top" wrapText="1"/>
    </xf>
    <xf numFmtId="3" fontId="1" fillId="7" borderId="8" xfId="0" applyNumberFormat="1" applyFont="1" applyFill="1" applyBorder="1" applyAlignment="1">
      <alignment horizontal="center" vertical="top" wrapText="1"/>
    </xf>
    <xf numFmtId="164" fontId="25" fillId="7" borderId="18" xfId="0" applyNumberFormat="1" applyFont="1" applyFill="1" applyBorder="1" applyAlignment="1">
      <alignment horizontal="center" vertical="top"/>
    </xf>
    <xf numFmtId="164" fontId="25" fillId="7" borderId="0" xfId="0" applyNumberFormat="1" applyFont="1" applyFill="1" applyBorder="1" applyAlignment="1">
      <alignment horizontal="center" vertical="top"/>
    </xf>
    <xf numFmtId="3" fontId="27" fillId="0" borderId="18" xfId="0" applyNumberFormat="1" applyFont="1" applyFill="1" applyBorder="1" applyAlignment="1">
      <alignment vertical="top" wrapText="1"/>
    </xf>
    <xf numFmtId="3" fontId="27" fillId="0" borderId="32" xfId="0" applyNumberFormat="1" applyFont="1" applyBorder="1" applyAlignment="1">
      <alignment horizontal="center" vertical="top"/>
    </xf>
    <xf numFmtId="3" fontId="25" fillId="0" borderId="17" xfId="0" applyNumberFormat="1" applyFont="1" applyFill="1" applyBorder="1" applyAlignment="1">
      <alignment horizontal="center" vertical="top"/>
    </xf>
    <xf numFmtId="164" fontId="25" fillId="7" borderId="40" xfId="0" applyNumberFormat="1" applyFont="1" applyFill="1" applyBorder="1" applyAlignment="1">
      <alignment horizontal="center" vertical="top"/>
    </xf>
    <xf numFmtId="3" fontId="25" fillId="7" borderId="17" xfId="0" applyNumberFormat="1" applyFont="1" applyFill="1" applyBorder="1" applyAlignment="1">
      <alignment horizontal="center" vertical="top"/>
    </xf>
    <xf numFmtId="49" fontId="5" fillId="5" borderId="67" xfId="0" applyNumberFormat="1" applyFont="1" applyFill="1" applyBorder="1" applyAlignment="1">
      <alignment vertical="top"/>
    </xf>
    <xf numFmtId="164" fontId="5" fillId="7" borderId="2" xfId="0" applyNumberFormat="1" applyFont="1" applyFill="1" applyBorder="1" applyAlignment="1">
      <alignment horizontal="center" vertical="top"/>
    </xf>
    <xf numFmtId="164" fontId="5" fillId="7" borderId="26" xfId="0" applyNumberFormat="1" applyFont="1" applyFill="1" applyBorder="1" applyAlignment="1">
      <alignment horizontal="center" vertical="top"/>
    </xf>
    <xf numFmtId="164" fontId="25" fillId="7" borderId="66" xfId="0" applyNumberFormat="1" applyFont="1" applyFill="1" applyBorder="1" applyAlignment="1">
      <alignment horizontal="center" vertical="top"/>
    </xf>
    <xf numFmtId="164" fontId="25" fillId="7" borderId="34" xfId="0" applyNumberFormat="1" applyFont="1" applyFill="1" applyBorder="1" applyAlignment="1">
      <alignment horizontal="center" vertical="top"/>
    </xf>
    <xf numFmtId="3" fontId="27" fillId="0" borderId="66" xfId="0" applyNumberFormat="1" applyFont="1" applyFill="1" applyBorder="1" applyAlignment="1">
      <alignment vertical="top" wrapText="1"/>
    </xf>
    <xf numFmtId="3" fontId="27" fillId="0" borderId="51" xfId="0" applyNumberFormat="1" applyFont="1" applyBorder="1" applyAlignment="1">
      <alignment horizontal="center" vertical="top"/>
    </xf>
    <xf numFmtId="3" fontId="25" fillId="7" borderId="65" xfId="0" applyNumberFormat="1" applyFont="1" applyFill="1" applyBorder="1" applyAlignment="1">
      <alignment horizontal="center" vertical="top"/>
    </xf>
    <xf numFmtId="164" fontId="27" fillId="7" borderId="36" xfId="0" applyNumberFormat="1" applyFont="1" applyFill="1" applyBorder="1" applyAlignment="1">
      <alignment horizontal="center" vertical="top"/>
    </xf>
    <xf numFmtId="3" fontId="25" fillId="0" borderId="36" xfId="0" applyNumberFormat="1" applyFont="1" applyBorder="1" applyAlignment="1">
      <alignment vertical="top" wrapText="1"/>
    </xf>
    <xf numFmtId="3" fontId="25" fillId="0" borderId="59" xfId="0" applyNumberFormat="1" applyFont="1" applyBorder="1" applyAlignment="1">
      <alignment horizontal="center" vertical="top"/>
    </xf>
    <xf numFmtId="3" fontId="25" fillId="0" borderId="33" xfId="0" applyNumberFormat="1" applyFont="1" applyBorder="1" applyAlignment="1">
      <alignment horizontal="center" vertical="top"/>
    </xf>
    <xf numFmtId="3" fontId="25" fillId="7" borderId="66" xfId="0" applyNumberFormat="1" applyFont="1" applyFill="1" applyBorder="1" applyAlignment="1">
      <alignment vertical="top" wrapText="1"/>
    </xf>
    <xf numFmtId="164" fontId="25" fillId="7" borderId="29" xfId="0" applyNumberFormat="1" applyFont="1" applyFill="1" applyBorder="1" applyAlignment="1">
      <alignment horizontal="center" vertical="top"/>
    </xf>
    <xf numFmtId="164" fontId="25" fillId="7" borderId="3" xfId="0" applyNumberFormat="1" applyFont="1" applyFill="1" applyBorder="1" applyAlignment="1">
      <alignment horizontal="center" vertical="top"/>
    </xf>
    <xf numFmtId="164" fontId="25" fillId="7" borderId="42" xfId="0" applyNumberFormat="1" applyFont="1" applyFill="1" applyBorder="1" applyAlignment="1">
      <alignment horizontal="center" vertical="top"/>
    </xf>
    <xf numFmtId="164" fontId="25" fillId="7" borderId="51" xfId="0" applyNumberFormat="1" applyFont="1" applyFill="1" applyBorder="1" applyAlignment="1">
      <alignment horizontal="center" vertical="top"/>
    </xf>
    <xf numFmtId="3" fontId="25" fillId="7" borderId="53" xfId="0" applyNumberFormat="1" applyFont="1" applyFill="1" applyBorder="1" applyAlignment="1">
      <alignment horizontal="center" vertical="top" wrapText="1"/>
    </xf>
    <xf numFmtId="3" fontId="27" fillId="7" borderId="60" xfId="0" applyNumberFormat="1" applyFont="1" applyFill="1" applyBorder="1" applyAlignment="1">
      <alignment horizontal="center" vertical="top" wrapText="1"/>
    </xf>
    <xf numFmtId="3" fontId="25" fillId="7" borderId="37" xfId="0" applyNumberFormat="1" applyFont="1" applyFill="1" applyBorder="1" applyAlignment="1">
      <alignment horizontal="left" vertical="top" wrapText="1"/>
    </xf>
    <xf numFmtId="3" fontId="25" fillId="7" borderId="59" xfId="0" applyNumberFormat="1" applyFont="1" applyFill="1" applyBorder="1" applyAlignment="1">
      <alignment horizontal="center" vertical="top" wrapText="1"/>
    </xf>
    <xf numFmtId="164" fontId="25" fillId="0" borderId="29" xfId="0" applyNumberFormat="1" applyFont="1" applyFill="1" applyBorder="1" applyAlignment="1">
      <alignment horizontal="center" vertical="top"/>
    </xf>
    <xf numFmtId="164" fontId="25" fillId="0" borderId="73" xfId="0" applyNumberFormat="1" applyFont="1" applyFill="1" applyBorder="1" applyAlignment="1">
      <alignment horizontal="center" vertical="top"/>
    </xf>
    <xf numFmtId="3" fontId="10" fillId="7" borderId="8" xfId="0" applyNumberFormat="1" applyFont="1" applyFill="1" applyBorder="1" applyAlignment="1">
      <alignment horizontal="center" vertical="top" wrapText="1"/>
    </xf>
    <xf numFmtId="164" fontId="10" fillId="7" borderId="17" xfId="0" applyNumberFormat="1" applyFont="1" applyFill="1" applyBorder="1" applyAlignment="1">
      <alignment horizontal="center" vertical="top" wrapText="1"/>
    </xf>
    <xf numFmtId="164" fontId="10" fillId="7" borderId="18" xfId="0" applyNumberFormat="1" applyFont="1" applyFill="1" applyBorder="1" applyAlignment="1">
      <alignment horizontal="center" vertical="top" wrapText="1"/>
    </xf>
    <xf numFmtId="3" fontId="4" fillId="0" borderId="36" xfId="0" applyNumberFormat="1" applyFont="1" applyFill="1" applyBorder="1" applyAlignment="1">
      <alignment vertical="top" wrapText="1"/>
    </xf>
    <xf numFmtId="3" fontId="4" fillId="7" borderId="66" xfId="0" applyNumberFormat="1" applyFont="1" applyFill="1" applyBorder="1" applyAlignment="1">
      <alignment vertical="top" wrapText="1"/>
    </xf>
    <xf numFmtId="3" fontId="27" fillId="7" borderId="32" xfId="0" applyNumberFormat="1" applyFont="1" applyFill="1" applyBorder="1" applyAlignment="1">
      <alignment horizontal="center" vertical="top"/>
    </xf>
    <xf numFmtId="164" fontId="26" fillId="7" borderId="0" xfId="0" applyNumberFormat="1" applyFont="1" applyFill="1" applyBorder="1" applyAlignment="1">
      <alignment horizontal="center" vertical="top"/>
    </xf>
    <xf numFmtId="164" fontId="17" fillId="7" borderId="8" xfId="0" applyNumberFormat="1" applyFont="1" applyFill="1" applyBorder="1" applyAlignment="1">
      <alignment horizontal="center" vertical="top"/>
    </xf>
    <xf numFmtId="164" fontId="26" fillId="7" borderId="8" xfId="0" applyNumberFormat="1" applyFont="1" applyFill="1" applyBorder="1" applyAlignment="1">
      <alignment horizontal="center" vertical="top"/>
    </xf>
    <xf numFmtId="164" fontId="5" fillId="7" borderId="5" xfId="0" applyNumberFormat="1" applyFont="1" applyFill="1" applyBorder="1" applyAlignment="1">
      <alignment horizontal="center" vertical="top"/>
    </xf>
    <xf numFmtId="164" fontId="3" fillId="7" borderId="2" xfId="0" applyNumberFormat="1" applyFont="1" applyFill="1" applyBorder="1" applyAlignment="1">
      <alignment horizontal="center" vertical="top" wrapText="1"/>
    </xf>
    <xf numFmtId="3" fontId="10" fillId="7" borderId="2" xfId="0" applyNumberFormat="1" applyFont="1" applyFill="1" applyBorder="1" applyAlignment="1">
      <alignment horizontal="center" vertical="top" wrapText="1"/>
    </xf>
    <xf numFmtId="164" fontId="10" fillId="7" borderId="65" xfId="0" applyNumberFormat="1" applyFont="1" applyFill="1" applyBorder="1" applyAlignment="1">
      <alignment horizontal="center" vertical="top"/>
    </xf>
    <xf numFmtId="164" fontId="29" fillId="7" borderId="66" xfId="0" applyNumberFormat="1" applyFont="1" applyFill="1" applyBorder="1" applyAlignment="1">
      <alignment horizontal="center" vertical="top"/>
    </xf>
    <xf numFmtId="164" fontId="29" fillId="7" borderId="34" xfId="0" applyNumberFormat="1" applyFont="1" applyFill="1" applyBorder="1" applyAlignment="1">
      <alignment horizontal="center" vertical="top"/>
    </xf>
    <xf numFmtId="164" fontId="29" fillId="7" borderId="59" xfId="0" applyNumberFormat="1" applyFont="1" applyFill="1" applyBorder="1" applyAlignment="1">
      <alignment horizontal="center" vertical="top"/>
    </xf>
    <xf numFmtId="164" fontId="10" fillId="7" borderId="66" xfId="0" applyNumberFormat="1" applyFont="1" applyFill="1" applyBorder="1" applyAlignment="1">
      <alignment horizontal="center" vertical="top"/>
    </xf>
    <xf numFmtId="164" fontId="10" fillId="7" borderId="17" xfId="0" applyNumberFormat="1" applyFont="1" applyFill="1" applyBorder="1" applyAlignment="1">
      <alignment horizontal="center" vertical="top"/>
    </xf>
    <xf numFmtId="164" fontId="10" fillId="7" borderId="18" xfId="0" applyNumberFormat="1" applyFont="1" applyFill="1" applyBorder="1" applyAlignment="1">
      <alignment horizontal="center" vertical="top"/>
    </xf>
    <xf numFmtId="164" fontId="10" fillId="7" borderId="0" xfId="0" applyNumberFormat="1" applyFont="1" applyFill="1" applyBorder="1" applyAlignment="1">
      <alignment horizontal="center" vertical="top"/>
    </xf>
    <xf numFmtId="164" fontId="10" fillId="7" borderId="8" xfId="0" applyNumberFormat="1" applyFont="1" applyFill="1" applyBorder="1" applyAlignment="1">
      <alignment horizontal="center" vertical="top"/>
    </xf>
    <xf numFmtId="164" fontId="10" fillId="7" borderId="61" xfId="0" applyNumberFormat="1" applyFont="1" applyFill="1" applyBorder="1" applyAlignment="1">
      <alignment horizontal="center" vertical="top" wrapText="1"/>
    </xf>
    <xf numFmtId="164" fontId="10" fillId="7" borderId="59" xfId="0" applyNumberFormat="1" applyFont="1" applyFill="1" applyBorder="1" applyAlignment="1">
      <alignment horizontal="center" vertical="top" wrapText="1"/>
    </xf>
    <xf numFmtId="3" fontId="30" fillId="7" borderId="51" xfId="0" applyNumberFormat="1" applyFont="1" applyFill="1" applyBorder="1" applyAlignment="1">
      <alignment horizontal="center" vertical="top"/>
    </xf>
    <xf numFmtId="3" fontId="10" fillId="5" borderId="8" xfId="0" applyNumberFormat="1" applyFont="1" applyFill="1" applyBorder="1" applyAlignment="1">
      <alignment horizontal="center" vertical="top"/>
    </xf>
    <xf numFmtId="3" fontId="5" fillId="5" borderId="10" xfId="0" applyNumberFormat="1" applyFont="1" applyFill="1" applyBorder="1" applyAlignment="1">
      <alignment horizontal="center" vertical="top"/>
    </xf>
    <xf numFmtId="164" fontId="5" fillId="0" borderId="13" xfId="0" applyNumberFormat="1" applyFont="1" applyFill="1" applyBorder="1" applyAlignment="1">
      <alignment horizontal="center" vertical="top"/>
    </xf>
    <xf numFmtId="164" fontId="5" fillId="0" borderId="3" xfId="0" applyNumberFormat="1" applyFont="1" applyFill="1" applyBorder="1" applyAlignment="1">
      <alignment horizontal="center" vertical="top"/>
    </xf>
    <xf numFmtId="164" fontId="5" fillId="0" borderId="10" xfId="0" applyNumberFormat="1" applyFont="1" applyFill="1" applyBorder="1" applyAlignment="1">
      <alignment horizontal="center" vertical="top"/>
    </xf>
    <xf numFmtId="3" fontId="5" fillId="5" borderId="2" xfId="0" applyNumberFormat="1" applyFont="1" applyFill="1" applyBorder="1" applyAlignment="1">
      <alignment horizontal="center" vertical="top"/>
    </xf>
    <xf numFmtId="164" fontId="5" fillId="0" borderId="66" xfId="0" applyNumberFormat="1" applyFont="1" applyFill="1" applyBorder="1" applyAlignment="1">
      <alignment horizontal="center" vertical="top"/>
    </xf>
    <xf numFmtId="164" fontId="5" fillId="0" borderId="34" xfId="0" applyNumberFormat="1" applyFont="1" applyFill="1" applyBorder="1" applyAlignment="1">
      <alignment horizontal="center" vertical="top"/>
    </xf>
    <xf numFmtId="164" fontId="5" fillId="0" borderId="2" xfId="0" applyNumberFormat="1" applyFont="1" applyFill="1" applyBorder="1" applyAlignment="1">
      <alignment horizontal="center" vertical="top"/>
    </xf>
    <xf numFmtId="164" fontId="5" fillId="0" borderId="65" xfId="0" applyNumberFormat="1" applyFont="1" applyFill="1" applyBorder="1" applyAlignment="1">
      <alignment horizontal="center" vertical="top"/>
    </xf>
    <xf numFmtId="164" fontId="17" fillId="7" borderId="2" xfId="0" applyNumberFormat="1" applyFont="1" applyFill="1" applyBorder="1" applyAlignment="1">
      <alignment horizontal="center" vertical="top"/>
    </xf>
    <xf numFmtId="3" fontId="10" fillId="7" borderId="2" xfId="0" applyNumberFormat="1" applyFont="1" applyFill="1" applyBorder="1" applyAlignment="1">
      <alignment horizontal="center" vertical="top"/>
    </xf>
    <xf numFmtId="164" fontId="10" fillId="7" borderId="65" xfId="0" applyNumberFormat="1" applyFont="1" applyFill="1" applyBorder="1" applyAlignment="1">
      <alignment horizontal="center" vertical="top" wrapText="1"/>
    </xf>
    <xf numFmtId="164" fontId="29" fillId="7" borderId="66" xfId="0" applyNumberFormat="1" applyFont="1" applyFill="1" applyBorder="1" applyAlignment="1">
      <alignment horizontal="center" vertical="top" wrapText="1"/>
    </xf>
    <xf numFmtId="3" fontId="10" fillId="7" borderId="6" xfId="0" applyNumberFormat="1" applyFont="1" applyFill="1" applyBorder="1" applyAlignment="1">
      <alignment horizontal="center" vertical="top"/>
    </xf>
    <xf numFmtId="164" fontId="29" fillId="7" borderId="59" xfId="0" applyNumberFormat="1" applyFont="1" applyFill="1" applyBorder="1" applyAlignment="1">
      <alignment horizontal="center" vertical="top" wrapText="1"/>
    </xf>
    <xf numFmtId="164" fontId="29" fillId="7" borderId="0" xfId="0" applyNumberFormat="1" applyFont="1" applyFill="1" applyBorder="1" applyAlignment="1">
      <alignment horizontal="center" vertical="top"/>
    </xf>
    <xf numFmtId="3" fontId="26" fillId="7" borderId="5" xfId="0" applyNumberFormat="1" applyFont="1" applyFill="1" applyBorder="1" applyAlignment="1">
      <alignment horizontal="center" vertical="top" wrapText="1"/>
    </xf>
    <xf numFmtId="164" fontId="26" fillId="7" borderId="62" xfId="0" applyNumberFormat="1" applyFont="1" applyFill="1" applyBorder="1" applyAlignment="1">
      <alignment horizontal="center" vertical="top"/>
    </xf>
    <xf numFmtId="164" fontId="26" fillId="7" borderId="42" xfId="0" applyNumberFormat="1" applyFont="1" applyFill="1" applyBorder="1" applyAlignment="1">
      <alignment horizontal="center" vertical="top"/>
    </xf>
    <xf numFmtId="164" fontId="26" fillId="7" borderId="57" xfId="0" applyNumberFormat="1" applyFont="1" applyFill="1" applyBorder="1" applyAlignment="1">
      <alignment horizontal="center" vertical="top"/>
    </xf>
    <xf numFmtId="164" fontId="26" fillId="7" borderId="5" xfId="0" applyNumberFormat="1" applyFont="1" applyFill="1" applyBorder="1" applyAlignment="1">
      <alignment horizontal="center" vertical="top"/>
    </xf>
    <xf numFmtId="164" fontId="29" fillId="7" borderId="18" xfId="0" applyNumberFormat="1" applyFont="1" applyFill="1" applyBorder="1" applyAlignment="1">
      <alignment horizontal="center" vertical="top" wrapText="1"/>
    </xf>
    <xf numFmtId="164" fontId="10" fillId="7" borderId="62" xfId="0" applyNumberFormat="1" applyFont="1" applyFill="1" applyBorder="1" applyAlignment="1">
      <alignment horizontal="center" vertical="top"/>
    </xf>
    <xf numFmtId="164" fontId="10" fillId="7" borderId="42" xfId="0" applyNumberFormat="1" applyFont="1" applyFill="1" applyBorder="1" applyAlignment="1">
      <alignment horizontal="center" vertical="top"/>
    </xf>
    <xf numFmtId="164" fontId="10" fillId="7" borderId="51" xfId="0" applyNumberFormat="1" applyFont="1" applyFill="1" applyBorder="1" applyAlignment="1">
      <alignment horizontal="center" vertical="top"/>
    </xf>
    <xf numFmtId="164" fontId="10" fillId="7" borderId="0" xfId="0" applyNumberFormat="1" applyFont="1" applyFill="1" applyBorder="1" applyAlignment="1">
      <alignment horizontal="center" vertical="top" wrapText="1"/>
    </xf>
    <xf numFmtId="164" fontId="29" fillId="7" borderId="0" xfId="0" applyNumberFormat="1" applyFont="1" applyFill="1" applyBorder="1" applyAlignment="1">
      <alignment horizontal="center" vertical="top" wrapText="1"/>
    </xf>
    <xf numFmtId="3" fontId="4" fillId="7" borderId="7" xfId="0" applyNumberFormat="1" applyFont="1" applyFill="1" applyBorder="1" applyAlignment="1">
      <alignment horizontal="left" vertical="top" wrapText="1"/>
    </xf>
    <xf numFmtId="164" fontId="10" fillId="0" borderId="17" xfId="0" applyNumberFormat="1" applyFont="1" applyFill="1" applyBorder="1" applyAlignment="1">
      <alignment horizontal="center" vertical="top"/>
    </xf>
    <xf numFmtId="164" fontId="10" fillId="0" borderId="18" xfId="0" applyNumberFormat="1" applyFont="1" applyFill="1" applyBorder="1" applyAlignment="1">
      <alignment horizontal="center" vertical="top"/>
    </xf>
    <xf numFmtId="49" fontId="1" fillId="0" borderId="67" xfId="0" applyNumberFormat="1" applyFont="1" applyBorder="1" applyAlignment="1">
      <alignment vertical="top"/>
    </xf>
    <xf numFmtId="3" fontId="10" fillId="7" borderId="8" xfId="0" applyNumberFormat="1" applyFont="1" applyFill="1" applyBorder="1" applyAlignment="1">
      <alignment horizontal="center" vertical="top"/>
    </xf>
    <xf numFmtId="3" fontId="10" fillId="7" borderId="6" xfId="0" applyNumberFormat="1" applyFont="1" applyFill="1" applyBorder="1" applyAlignment="1">
      <alignment horizontal="center" vertical="top" wrapText="1"/>
    </xf>
    <xf numFmtId="3" fontId="10" fillId="0" borderId="8" xfId="0" applyNumberFormat="1" applyFont="1" applyFill="1" applyBorder="1" applyAlignment="1">
      <alignment horizontal="center" vertical="top" wrapText="1"/>
    </xf>
    <xf numFmtId="3" fontId="10" fillId="0" borderId="5" xfId="0" applyNumberFormat="1" applyFont="1" applyFill="1" applyBorder="1" applyAlignment="1">
      <alignment horizontal="center" vertical="top" wrapText="1"/>
    </xf>
    <xf numFmtId="164" fontId="5" fillId="0" borderId="36" xfId="0" applyNumberFormat="1" applyFont="1" applyFill="1" applyBorder="1" applyAlignment="1">
      <alignment horizontal="center" vertical="top"/>
    </xf>
    <xf numFmtId="3" fontId="1" fillId="0" borderId="7" xfId="0" applyNumberFormat="1" applyFont="1" applyFill="1" applyBorder="1" applyAlignment="1">
      <alignment horizontal="left" vertical="top" wrapText="1"/>
    </xf>
    <xf numFmtId="3" fontId="2" fillId="0" borderId="7" xfId="0" applyNumberFormat="1" applyFont="1" applyBorder="1" applyAlignment="1">
      <alignment horizontal="center" vertical="top"/>
    </xf>
    <xf numFmtId="164" fontId="5" fillId="0" borderId="64" xfId="0" applyNumberFormat="1" applyFont="1" applyFill="1" applyBorder="1" applyAlignment="1">
      <alignment horizontal="center" vertical="top"/>
    </xf>
    <xf numFmtId="164" fontId="5" fillId="0" borderId="51" xfId="0" applyNumberFormat="1" applyFont="1" applyFill="1" applyBorder="1" applyAlignment="1">
      <alignment horizontal="center" vertical="top"/>
    </xf>
    <xf numFmtId="164" fontId="29" fillId="7" borderId="51" xfId="0" applyNumberFormat="1" applyFont="1" applyFill="1" applyBorder="1" applyAlignment="1">
      <alignment horizontal="center" vertical="top"/>
    </xf>
    <xf numFmtId="164" fontId="29" fillId="7" borderId="27" xfId="0" applyNumberFormat="1" applyFont="1" applyFill="1" applyBorder="1" applyAlignment="1">
      <alignment horizontal="center" vertical="top" wrapText="1"/>
    </xf>
    <xf numFmtId="164" fontId="29" fillId="7" borderId="51" xfId="0" applyNumberFormat="1" applyFont="1" applyFill="1" applyBorder="1" applyAlignment="1">
      <alignment horizontal="center" vertical="top" wrapText="1"/>
    </xf>
    <xf numFmtId="164" fontId="10" fillId="7" borderId="27" xfId="0" applyNumberFormat="1" applyFont="1" applyFill="1" applyBorder="1" applyAlignment="1">
      <alignment horizontal="center" vertical="top" wrapText="1"/>
    </xf>
    <xf numFmtId="3" fontId="4" fillId="0" borderId="3" xfId="0" applyNumberFormat="1" applyFont="1" applyFill="1" applyBorder="1" applyAlignment="1">
      <alignment horizontal="center" vertical="top"/>
    </xf>
    <xf numFmtId="3" fontId="4" fillId="0" borderId="0" xfId="0" applyNumberFormat="1" applyFont="1" applyFill="1" applyBorder="1" applyAlignment="1">
      <alignment horizontal="center" vertical="top"/>
    </xf>
    <xf numFmtId="3" fontId="1" fillId="7" borderId="70" xfId="0" applyNumberFormat="1" applyFont="1" applyFill="1" applyBorder="1" applyAlignment="1">
      <alignment vertical="top" wrapText="1"/>
    </xf>
    <xf numFmtId="3" fontId="1" fillId="7" borderId="67" xfId="0" applyNumberFormat="1" applyFont="1" applyFill="1" applyBorder="1" applyAlignment="1">
      <alignment horizontal="left" vertical="top" wrapText="1"/>
    </xf>
    <xf numFmtId="3" fontId="1" fillId="7" borderId="63" xfId="0" applyNumberFormat="1" applyFont="1" applyFill="1" applyBorder="1" applyAlignment="1">
      <alignment horizontal="left" vertical="top" wrapText="1"/>
    </xf>
    <xf numFmtId="3" fontId="2" fillId="5" borderId="32"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wrapText="1"/>
    </xf>
    <xf numFmtId="3" fontId="1" fillId="5" borderId="37" xfId="0" applyNumberFormat="1" applyFont="1" applyFill="1" applyBorder="1" applyAlignment="1">
      <alignment vertical="top" wrapText="1"/>
    </xf>
    <xf numFmtId="3" fontId="15" fillId="0" borderId="59" xfId="0" applyNumberFormat="1" applyFont="1" applyFill="1" applyBorder="1" applyAlignment="1">
      <alignment horizontal="center" vertical="top"/>
    </xf>
    <xf numFmtId="3" fontId="1" fillId="7" borderId="68" xfId="0" applyNumberFormat="1" applyFont="1" applyFill="1" applyBorder="1" applyAlignment="1">
      <alignment horizontal="center" vertical="top"/>
    </xf>
    <xf numFmtId="3" fontId="2" fillId="5" borderId="64" xfId="0" applyNumberFormat="1" applyFont="1" applyFill="1" applyBorder="1" applyAlignment="1">
      <alignment horizontal="center" vertical="top" wrapText="1"/>
    </xf>
    <xf numFmtId="164" fontId="10" fillId="0" borderId="65" xfId="0" applyNumberFormat="1" applyFont="1" applyFill="1" applyBorder="1" applyAlignment="1">
      <alignment horizontal="center" vertical="top"/>
    </xf>
    <xf numFmtId="164" fontId="10" fillId="0" borderId="66" xfId="0" applyNumberFormat="1" applyFont="1" applyFill="1" applyBorder="1" applyAlignment="1">
      <alignment horizontal="center" vertical="top"/>
    </xf>
    <xf numFmtId="164" fontId="10" fillId="0" borderId="61" xfId="0" applyNumberFormat="1" applyFont="1" applyFill="1" applyBorder="1" applyAlignment="1">
      <alignment horizontal="center" vertical="top"/>
    </xf>
    <xf numFmtId="164" fontId="10" fillId="0" borderId="59" xfId="0" applyNumberFormat="1" applyFont="1" applyFill="1" applyBorder="1" applyAlignment="1">
      <alignment horizontal="center" vertical="top"/>
    </xf>
    <xf numFmtId="164" fontId="10" fillId="7" borderId="51" xfId="0" applyNumberFormat="1" applyFont="1" applyFill="1" applyBorder="1" applyAlignment="1">
      <alignment horizontal="center" vertical="top" wrapText="1"/>
    </xf>
    <xf numFmtId="164" fontId="2" fillId="2" borderId="54" xfId="0" applyNumberFormat="1" applyFont="1" applyFill="1" applyBorder="1" applyAlignment="1">
      <alignment horizontal="center" vertical="top"/>
    </xf>
    <xf numFmtId="3" fontId="5" fillId="0" borderId="10" xfId="0" applyNumberFormat="1" applyFont="1" applyFill="1" applyBorder="1" applyAlignment="1">
      <alignment horizontal="center" vertical="top" wrapText="1"/>
    </xf>
    <xf numFmtId="164" fontId="5" fillId="0" borderId="16" xfId="0" applyNumberFormat="1" applyFont="1" applyFill="1" applyBorder="1" applyAlignment="1">
      <alignment horizontal="center" vertical="top"/>
    </xf>
    <xf numFmtId="164" fontId="29" fillId="7" borderId="34" xfId="0" applyNumberFormat="1" applyFont="1" applyFill="1" applyBorder="1" applyAlignment="1">
      <alignment horizontal="center" vertical="top" wrapText="1"/>
    </xf>
    <xf numFmtId="0" fontId="1" fillId="7" borderId="18" xfId="0" applyFont="1" applyFill="1" applyBorder="1" applyAlignment="1">
      <alignment horizontal="center" vertical="top" wrapText="1"/>
    </xf>
    <xf numFmtId="3" fontId="15" fillId="0" borderId="42" xfId="0" applyNumberFormat="1" applyFont="1" applyFill="1" applyBorder="1" applyAlignment="1">
      <alignment horizontal="center" vertical="top"/>
    </xf>
    <xf numFmtId="164" fontId="29" fillId="7" borderId="27" xfId="0" applyNumberFormat="1" applyFont="1" applyFill="1" applyBorder="1" applyAlignment="1">
      <alignment horizontal="center" vertical="top"/>
    </xf>
    <xf numFmtId="3" fontId="4" fillId="7" borderId="36" xfId="0" applyNumberFormat="1" applyFont="1" applyFill="1" applyBorder="1" applyAlignment="1">
      <alignment horizontal="left" vertical="top" wrapText="1"/>
    </xf>
    <xf numFmtId="3" fontId="2" fillId="0" borderId="31" xfId="0" applyNumberFormat="1" applyFont="1" applyBorder="1" applyAlignment="1">
      <alignment horizontal="center" vertical="top"/>
    </xf>
    <xf numFmtId="49" fontId="2" fillId="2" borderId="18"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5" fillId="2"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3" fontId="1" fillId="0" borderId="21" xfId="0" applyNumberFormat="1" applyFont="1" applyBorder="1" applyAlignment="1">
      <alignment horizontal="center" vertical="top"/>
    </xf>
    <xf numFmtId="164" fontId="4" fillId="7" borderId="0" xfId="0" applyNumberFormat="1" applyFont="1" applyFill="1" applyBorder="1" applyAlignment="1">
      <alignment horizontal="center" vertical="top" wrapText="1"/>
    </xf>
    <xf numFmtId="0" fontId="10" fillId="0" borderId="62" xfId="0" applyFont="1" applyFill="1" applyBorder="1" applyAlignment="1">
      <alignment horizontal="center" vertical="top" wrapText="1"/>
    </xf>
    <xf numFmtId="164" fontId="10" fillId="7" borderId="62" xfId="0" applyNumberFormat="1" applyFont="1" applyFill="1" applyBorder="1" applyAlignment="1">
      <alignment horizontal="center" vertical="top" wrapText="1"/>
    </xf>
    <xf numFmtId="164" fontId="29" fillId="7" borderId="42" xfId="0" applyNumberFormat="1" applyFont="1" applyFill="1" applyBorder="1" applyAlignment="1">
      <alignment horizontal="center" vertical="top" wrapText="1"/>
    </xf>
    <xf numFmtId="164" fontId="29" fillId="7" borderId="15" xfId="0" applyNumberFormat="1" applyFont="1" applyFill="1" applyBorder="1" applyAlignment="1">
      <alignment horizontal="center" vertical="top" wrapText="1"/>
    </xf>
    <xf numFmtId="0" fontId="10" fillId="0" borderId="17" xfId="0" applyFont="1" applyFill="1" applyBorder="1" applyAlignment="1">
      <alignment horizontal="center" vertical="top" wrapText="1"/>
    </xf>
    <xf numFmtId="0" fontId="10" fillId="0" borderId="61" xfId="0" applyFont="1" applyFill="1" applyBorder="1" applyAlignment="1">
      <alignment horizontal="center" vertical="top" wrapText="1"/>
    </xf>
    <xf numFmtId="164" fontId="10" fillId="5" borderId="61" xfId="0" applyNumberFormat="1" applyFont="1" applyFill="1" applyBorder="1" applyAlignment="1">
      <alignment horizontal="center" vertical="top"/>
    </xf>
    <xf numFmtId="164" fontId="10" fillId="5" borderId="59" xfId="0" applyNumberFormat="1" applyFont="1" applyFill="1" applyBorder="1" applyAlignment="1">
      <alignment horizontal="center" vertical="top"/>
    </xf>
    <xf numFmtId="164" fontId="1" fillId="5" borderId="28" xfId="0" applyNumberFormat="1" applyFont="1" applyFill="1" applyBorder="1" applyAlignment="1">
      <alignment horizontal="center" vertical="top"/>
    </xf>
    <xf numFmtId="3" fontId="15" fillId="7" borderId="42" xfId="0" applyNumberFormat="1" applyFont="1" applyFill="1" applyBorder="1" applyAlignment="1">
      <alignment horizontal="center" vertical="top"/>
    </xf>
    <xf numFmtId="164" fontId="10" fillId="7" borderId="34" xfId="0" applyNumberFormat="1" applyFont="1" applyFill="1" applyBorder="1" applyAlignment="1">
      <alignment horizontal="center" vertical="top"/>
    </xf>
    <xf numFmtId="164" fontId="10" fillId="7" borderId="34" xfId="0" applyNumberFormat="1" applyFont="1" applyFill="1" applyBorder="1" applyAlignment="1">
      <alignment horizontal="center" vertical="top" wrapText="1"/>
    </xf>
    <xf numFmtId="164" fontId="2" fillId="2" borderId="43" xfId="0" applyNumberFormat="1" applyFont="1" applyFill="1" applyBorder="1" applyAlignment="1">
      <alignment horizontal="center" vertical="top"/>
    </xf>
    <xf numFmtId="164" fontId="4" fillId="0" borderId="34"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wrapText="1"/>
    </xf>
    <xf numFmtId="164" fontId="4" fillId="0" borderId="74" xfId="0" applyNumberFormat="1" applyFont="1" applyBorder="1" applyAlignment="1">
      <alignment horizontal="center" vertical="top"/>
    </xf>
    <xf numFmtId="164" fontId="4" fillId="7" borderId="65" xfId="0" applyNumberFormat="1" applyFont="1" applyFill="1" applyBorder="1" applyAlignment="1">
      <alignment horizontal="center" vertical="top"/>
    </xf>
    <xf numFmtId="164" fontId="4" fillId="0" borderId="17" xfId="0" applyNumberFormat="1" applyFont="1" applyBorder="1" applyAlignment="1">
      <alignment horizontal="center" vertical="top"/>
    </xf>
    <xf numFmtId="164" fontId="5" fillId="7" borderId="65" xfId="0" applyNumberFormat="1" applyFont="1" applyFill="1" applyBorder="1" applyAlignment="1">
      <alignment horizontal="center" vertical="top"/>
    </xf>
    <xf numFmtId="164" fontId="15" fillId="0" borderId="16" xfId="0" applyNumberFormat="1" applyFont="1" applyFill="1" applyBorder="1" applyAlignment="1">
      <alignment horizontal="center" vertical="top"/>
    </xf>
    <xf numFmtId="164" fontId="4" fillId="0" borderId="29" xfId="0" applyNumberFormat="1" applyFont="1" applyBorder="1" applyAlignment="1">
      <alignment horizontal="center" vertical="top"/>
    </xf>
    <xf numFmtId="164" fontId="4" fillId="0" borderId="18" xfId="0" applyNumberFormat="1" applyFont="1" applyBorder="1" applyAlignment="1">
      <alignment horizontal="center" vertical="top"/>
    </xf>
    <xf numFmtId="164" fontId="5" fillId="7" borderId="66" xfId="0" applyNumberFormat="1" applyFont="1" applyFill="1" applyBorder="1" applyAlignment="1">
      <alignment horizontal="center" vertical="top"/>
    </xf>
    <xf numFmtId="164" fontId="15" fillId="0" borderId="13" xfId="0" applyNumberFormat="1" applyFont="1" applyFill="1" applyBorder="1" applyAlignment="1">
      <alignment horizontal="center" vertical="top"/>
    </xf>
    <xf numFmtId="164" fontId="25" fillId="7" borderId="7" xfId="0" applyNumberFormat="1" applyFont="1" applyFill="1" applyBorder="1" applyAlignment="1">
      <alignment horizontal="center" vertical="top"/>
    </xf>
    <xf numFmtId="164" fontId="25" fillId="7" borderId="26" xfId="0" applyNumberFormat="1" applyFont="1" applyFill="1" applyBorder="1" applyAlignment="1">
      <alignment horizontal="center" vertical="top"/>
    </xf>
    <xf numFmtId="164" fontId="1" fillId="0" borderId="28" xfId="0" applyNumberFormat="1" applyFont="1" applyBorder="1" applyAlignment="1">
      <alignment horizontal="center" vertical="top"/>
    </xf>
    <xf numFmtId="164" fontId="25" fillId="7" borderId="52" xfId="0" applyNumberFormat="1" applyFont="1" applyFill="1" applyBorder="1" applyAlignment="1">
      <alignment horizontal="center" vertical="top"/>
    </xf>
    <xf numFmtId="164" fontId="17" fillId="7" borderId="65" xfId="0" applyNumberFormat="1" applyFont="1" applyFill="1" applyBorder="1" applyAlignment="1">
      <alignment horizontal="center" vertical="top"/>
    </xf>
    <xf numFmtId="164" fontId="17" fillId="7" borderId="17" xfId="0" applyNumberFormat="1" applyFont="1" applyFill="1" applyBorder="1" applyAlignment="1">
      <alignment horizontal="center" vertical="top"/>
    </xf>
    <xf numFmtId="164" fontId="3" fillId="7" borderId="65" xfId="0" applyNumberFormat="1" applyFont="1" applyFill="1" applyBorder="1" applyAlignment="1">
      <alignment horizontal="center" vertical="top" wrapText="1"/>
    </xf>
    <xf numFmtId="164" fontId="29" fillId="7" borderId="65" xfId="0" applyNumberFormat="1" applyFont="1" applyFill="1" applyBorder="1" applyAlignment="1">
      <alignment horizontal="center" vertical="top"/>
    </xf>
    <xf numFmtId="164" fontId="29" fillId="7" borderId="61" xfId="0" applyNumberFormat="1" applyFont="1" applyFill="1" applyBorder="1" applyAlignment="1">
      <alignment horizontal="center" vertical="top"/>
    </xf>
    <xf numFmtId="164" fontId="2" fillId="7" borderId="0" xfId="0" applyNumberFormat="1" applyFont="1" applyFill="1" applyBorder="1" applyAlignment="1">
      <alignment horizontal="center" vertical="top"/>
    </xf>
    <xf numFmtId="164" fontId="1" fillId="7" borderId="0" xfId="0" applyNumberFormat="1" applyFont="1" applyFill="1" applyBorder="1" applyAlignment="1">
      <alignment horizontal="center" vertical="top" wrapText="1"/>
    </xf>
    <xf numFmtId="164" fontId="1" fillId="0" borderId="34" xfId="0" applyNumberFormat="1" applyFont="1" applyFill="1" applyBorder="1" applyAlignment="1">
      <alignment horizontal="center" vertical="top"/>
    </xf>
    <xf numFmtId="164" fontId="1" fillId="7" borderId="65" xfId="0" applyNumberFormat="1" applyFont="1" applyFill="1" applyBorder="1" applyAlignment="1">
      <alignment horizontal="center" vertical="top"/>
    </xf>
    <xf numFmtId="164" fontId="17" fillId="7" borderId="66" xfId="0" applyNumberFormat="1" applyFont="1" applyFill="1" applyBorder="1" applyAlignment="1">
      <alignment horizontal="center" vertical="top"/>
    </xf>
    <xf numFmtId="164" fontId="17" fillId="7" borderId="18" xfId="0" applyNumberFormat="1" applyFont="1" applyFill="1" applyBorder="1" applyAlignment="1">
      <alignment horizontal="center" vertical="top"/>
    </xf>
    <xf numFmtId="164" fontId="3" fillId="7" borderId="66" xfId="0" applyNumberFormat="1" applyFont="1" applyFill="1" applyBorder="1" applyAlignment="1">
      <alignment horizontal="center" vertical="top" wrapText="1"/>
    </xf>
    <xf numFmtId="164" fontId="25" fillId="0" borderId="58" xfId="0" applyNumberFormat="1" applyFont="1" applyFill="1" applyBorder="1" applyAlignment="1">
      <alignment horizontal="center" vertical="top"/>
    </xf>
    <xf numFmtId="164" fontId="3" fillId="7" borderId="6" xfId="0" applyNumberFormat="1" applyFont="1" applyFill="1" applyBorder="1" applyAlignment="1">
      <alignment horizontal="center" vertical="top" wrapText="1"/>
    </xf>
    <xf numFmtId="3" fontId="27" fillId="0" borderId="32" xfId="0" applyNumberFormat="1" applyFont="1" applyFill="1" applyBorder="1" applyAlignment="1">
      <alignment horizontal="center" vertical="top" wrapText="1"/>
    </xf>
    <xf numFmtId="3" fontId="32" fillId="7" borderId="51" xfId="0" applyNumberFormat="1" applyFont="1" applyFill="1" applyBorder="1" applyAlignment="1">
      <alignment horizontal="center" vertical="top"/>
    </xf>
    <xf numFmtId="3" fontId="29" fillId="7" borderId="2" xfId="0" applyNumberFormat="1" applyFont="1" applyFill="1" applyBorder="1" applyAlignment="1">
      <alignment horizontal="center" vertical="top" wrapText="1"/>
    </xf>
    <xf numFmtId="164" fontId="33" fillId="7" borderId="65" xfId="0" applyNumberFormat="1" applyFont="1" applyFill="1" applyBorder="1" applyAlignment="1">
      <alignment horizontal="center" vertical="top" wrapText="1"/>
    </xf>
    <xf numFmtId="164" fontId="33" fillId="7" borderId="66" xfId="0" applyNumberFormat="1" applyFont="1" applyFill="1" applyBorder="1" applyAlignment="1">
      <alignment horizontal="center" vertical="top" wrapText="1"/>
    </xf>
    <xf numFmtId="164" fontId="33" fillId="7" borderId="2" xfId="0" applyNumberFormat="1" applyFont="1" applyFill="1" applyBorder="1" applyAlignment="1">
      <alignment horizontal="center" vertical="top" wrapText="1"/>
    </xf>
    <xf numFmtId="3" fontId="25" fillId="0" borderId="36" xfId="0" applyNumberFormat="1" applyFont="1" applyFill="1" applyBorder="1" applyAlignment="1">
      <alignment vertical="top" wrapText="1"/>
    </xf>
    <xf numFmtId="3" fontId="25" fillId="0" borderId="59" xfId="0" applyNumberFormat="1" applyFont="1" applyFill="1" applyBorder="1" applyAlignment="1">
      <alignment horizontal="center" vertical="top"/>
    </xf>
    <xf numFmtId="0" fontId="15" fillId="7" borderId="59" xfId="0" applyFont="1" applyFill="1" applyBorder="1" applyAlignment="1">
      <alignment vertical="top" wrapText="1"/>
    </xf>
    <xf numFmtId="3" fontId="25" fillId="7" borderId="39" xfId="0" applyNumberFormat="1" applyFont="1" applyFill="1" applyBorder="1" applyAlignment="1">
      <alignment horizontal="center" vertical="top"/>
    </xf>
    <xf numFmtId="3" fontId="29" fillId="7" borderId="8" xfId="0" applyNumberFormat="1" applyFont="1" applyFill="1" applyBorder="1" applyAlignment="1">
      <alignment horizontal="center" vertical="top" wrapText="1"/>
    </xf>
    <xf numFmtId="164" fontId="29" fillId="7" borderId="17" xfId="0" applyNumberFormat="1" applyFont="1" applyFill="1" applyBorder="1" applyAlignment="1">
      <alignment horizontal="center" vertical="top"/>
    </xf>
    <xf numFmtId="164" fontId="25" fillId="7" borderId="61" xfId="0" applyNumberFormat="1" applyFont="1" applyFill="1" applyBorder="1" applyAlignment="1">
      <alignment horizontal="center" vertical="top"/>
    </xf>
    <xf numFmtId="3" fontId="29" fillId="7" borderId="6" xfId="0" applyNumberFormat="1" applyFont="1" applyFill="1" applyBorder="1" applyAlignment="1">
      <alignment horizontal="center" vertical="top" wrapText="1"/>
    </xf>
    <xf numFmtId="49" fontId="15" fillId="7" borderId="59" xfId="0" applyNumberFormat="1" applyFont="1" applyFill="1" applyBorder="1" applyAlignment="1">
      <alignment horizontal="center" vertical="top"/>
    </xf>
    <xf numFmtId="164" fontId="29" fillId="7" borderId="18" xfId="0" applyNumberFormat="1" applyFont="1" applyFill="1" applyBorder="1" applyAlignment="1">
      <alignment horizontal="center" vertical="top"/>
    </xf>
    <xf numFmtId="164" fontId="27" fillId="0" borderId="13" xfId="0" applyNumberFormat="1" applyFont="1" applyFill="1" applyBorder="1" applyAlignment="1">
      <alignment horizontal="center" vertical="top"/>
    </xf>
    <xf numFmtId="164" fontId="27" fillId="0" borderId="3" xfId="0" applyNumberFormat="1" applyFont="1" applyFill="1" applyBorder="1" applyAlignment="1">
      <alignment horizontal="center" vertical="top"/>
    </xf>
    <xf numFmtId="164" fontId="27" fillId="0" borderId="66" xfId="0" applyNumberFormat="1" applyFont="1" applyFill="1" applyBorder="1" applyAlignment="1">
      <alignment horizontal="center" vertical="top"/>
    </xf>
    <xf numFmtId="164" fontId="27" fillId="0" borderId="34" xfId="0" applyNumberFormat="1" applyFont="1" applyFill="1" applyBorder="1" applyAlignment="1">
      <alignment horizontal="center" vertical="top"/>
    </xf>
    <xf numFmtId="3" fontId="4" fillId="7" borderId="19" xfId="0" applyNumberFormat="1" applyFont="1" applyFill="1" applyBorder="1" applyAlignment="1">
      <alignment horizontal="center" vertical="top"/>
    </xf>
    <xf numFmtId="0" fontId="1" fillId="7" borderId="32" xfId="0" applyFont="1" applyFill="1" applyBorder="1" applyAlignment="1">
      <alignment vertical="top" wrapText="1"/>
    </xf>
    <xf numFmtId="164" fontId="1" fillId="0" borderId="16" xfId="0" applyNumberFormat="1" applyFont="1" applyBorder="1" applyAlignment="1">
      <alignment horizontal="center" vertical="top" wrapText="1"/>
    </xf>
    <xf numFmtId="164" fontId="1" fillId="0" borderId="17"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1" fillId="0" borderId="18" xfId="0" applyNumberFormat="1" applyFont="1" applyBorder="1" applyAlignment="1">
      <alignment horizontal="center" vertical="top" wrapText="1"/>
    </xf>
    <xf numFmtId="164" fontId="1" fillId="5" borderId="16" xfId="0" applyNumberFormat="1" applyFont="1" applyFill="1" applyBorder="1" applyAlignment="1">
      <alignment horizontal="center" vertical="top"/>
    </xf>
    <xf numFmtId="164" fontId="1" fillId="5" borderId="65" xfId="0" applyNumberFormat="1" applyFont="1" applyFill="1" applyBorder="1" applyAlignment="1">
      <alignment horizontal="center" vertical="top"/>
    </xf>
    <xf numFmtId="164" fontId="4" fillId="7" borderId="16" xfId="0" applyNumberFormat="1" applyFont="1" applyFill="1" applyBorder="1" applyAlignment="1">
      <alignment horizontal="center" vertical="top"/>
    </xf>
    <xf numFmtId="164" fontId="1" fillId="5" borderId="27" xfId="0" applyNumberFormat="1" applyFont="1" applyFill="1" applyBorder="1" applyAlignment="1">
      <alignment horizontal="center" vertical="top"/>
    </xf>
    <xf numFmtId="164" fontId="1" fillId="0" borderId="57" xfId="0" applyNumberFormat="1" applyFont="1" applyBorder="1" applyAlignment="1">
      <alignment horizontal="center" vertical="top"/>
    </xf>
    <xf numFmtId="164" fontId="1" fillId="5" borderId="57" xfId="0" applyNumberFormat="1" applyFont="1" applyFill="1" applyBorder="1" applyAlignment="1">
      <alignment horizontal="center" vertical="top"/>
    </xf>
    <xf numFmtId="164" fontId="1" fillId="5" borderId="0" xfId="0" applyNumberFormat="1" applyFont="1" applyFill="1" applyBorder="1" applyAlignment="1">
      <alignment horizontal="center" vertical="top"/>
    </xf>
    <xf numFmtId="164" fontId="1" fillId="5" borderId="59" xfId="0" applyNumberFormat="1" applyFont="1" applyFill="1" applyBorder="1" applyAlignment="1">
      <alignment horizontal="center" vertical="top"/>
    </xf>
    <xf numFmtId="164" fontId="2" fillId="4" borderId="71" xfId="0" applyNumberFormat="1" applyFont="1" applyFill="1" applyBorder="1" applyAlignment="1">
      <alignment horizontal="center" vertical="top" wrapText="1"/>
    </xf>
    <xf numFmtId="164" fontId="5" fillId="4" borderId="14" xfId="0" applyNumberFormat="1" applyFont="1" applyFill="1" applyBorder="1" applyAlignment="1">
      <alignment horizontal="center" vertical="top" wrapText="1"/>
    </xf>
    <xf numFmtId="164" fontId="29" fillId="5" borderId="42" xfId="0" applyNumberFormat="1" applyFont="1" applyFill="1" applyBorder="1" applyAlignment="1">
      <alignment horizontal="center" vertical="top"/>
    </xf>
    <xf numFmtId="164" fontId="29" fillId="0" borderId="42" xfId="0" applyNumberFormat="1" applyFont="1" applyBorder="1" applyAlignment="1">
      <alignment horizontal="center" vertical="top"/>
    </xf>
    <xf numFmtId="164" fontId="15" fillId="7" borderId="59" xfId="0" applyNumberFormat="1" applyFont="1" applyFill="1" applyBorder="1" applyAlignment="1">
      <alignment horizontal="center" vertical="top" wrapText="1"/>
    </xf>
    <xf numFmtId="164" fontId="15" fillId="7" borderId="28" xfId="0" applyNumberFormat="1" applyFont="1" applyFill="1" applyBorder="1" applyAlignment="1">
      <alignment horizontal="center" vertical="top" wrapText="1"/>
    </xf>
    <xf numFmtId="164" fontId="25" fillId="7" borderId="59" xfId="0" applyNumberFormat="1" applyFont="1" applyFill="1" applyBorder="1" applyAlignment="1">
      <alignment horizontal="center" vertical="top"/>
    </xf>
    <xf numFmtId="164" fontId="25" fillId="7" borderId="28" xfId="0" applyNumberFormat="1" applyFont="1" applyFill="1" applyBorder="1" applyAlignment="1">
      <alignment horizontal="center" vertical="top" wrapText="1"/>
    </xf>
    <xf numFmtId="164" fontId="15" fillId="0" borderId="0" xfId="0" applyNumberFormat="1" applyFont="1" applyBorder="1" applyAlignment="1">
      <alignment horizontal="center" vertical="top"/>
    </xf>
    <xf numFmtId="164" fontId="5" fillId="8" borderId="14" xfId="0" applyNumberFormat="1" applyFont="1" applyFill="1" applyBorder="1" applyAlignment="1">
      <alignment horizontal="center" vertical="top" wrapText="1"/>
    </xf>
    <xf numFmtId="164" fontId="15" fillId="5" borderId="13" xfId="0" applyNumberFormat="1" applyFont="1" applyFill="1" applyBorder="1" applyAlignment="1">
      <alignment horizontal="center" vertical="top"/>
    </xf>
    <xf numFmtId="164" fontId="15" fillId="5" borderId="24" xfId="0" applyNumberFormat="1" applyFont="1" applyFill="1" applyBorder="1" applyAlignment="1">
      <alignment horizontal="center" vertical="top"/>
    </xf>
    <xf numFmtId="3" fontId="15" fillId="5" borderId="42" xfId="0" applyNumberFormat="1" applyFont="1" applyFill="1" applyBorder="1" applyAlignment="1">
      <alignment horizontal="left" vertical="top" wrapText="1"/>
    </xf>
    <xf numFmtId="3" fontId="1" fillId="7" borderId="8" xfId="0" applyNumberFormat="1" applyFont="1" applyFill="1" applyBorder="1" applyAlignment="1">
      <alignment vertical="top" wrapText="1"/>
    </xf>
    <xf numFmtId="3" fontId="15" fillId="7" borderId="42" xfId="0" applyNumberFormat="1" applyFont="1" applyFill="1" applyBorder="1" applyAlignment="1">
      <alignment horizontal="left" vertical="top" wrapText="1"/>
    </xf>
    <xf numFmtId="3" fontId="31" fillId="7" borderId="42" xfId="0" applyNumberFormat="1" applyFont="1" applyFill="1" applyBorder="1" applyAlignment="1">
      <alignment horizontal="center" vertical="top"/>
    </xf>
    <xf numFmtId="3" fontId="4" fillId="7" borderId="8" xfId="0" applyNumberFormat="1" applyFont="1" applyFill="1" applyBorder="1" applyAlignment="1">
      <alignment vertical="top" wrapText="1"/>
    </xf>
    <xf numFmtId="164" fontId="29" fillId="7" borderId="17" xfId="0" applyNumberFormat="1" applyFont="1" applyFill="1" applyBorder="1" applyAlignment="1">
      <alignment horizontal="center" vertical="top" wrapText="1"/>
    </xf>
    <xf numFmtId="164" fontId="29" fillId="7" borderId="7" xfId="0" applyNumberFormat="1" applyFont="1" applyFill="1" applyBorder="1" applyAlignment="1">
      <alignment horizontal="center" vertical="top" wrapText="1"/>
    </xf>
    <xf numFmtId="49" fontId="5" fillId="5" borderId="32"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5" fillId="7" borderId="18" xfId="0" applyNumberFormat="1" applyFont="1" applyFill="1" applyBorder="1" applyAlignment="1">
      <alignment vertical="top" wrapText="1"/>
    </xf>
    <xf numFmtId="3" fontId="5" fillId="0" borderId="51" xfId="0" applyNumberFormat="1" applyFont="1" applyFill="1" applyBorder="1" applyAlignment="1">
      <alignment horizontal="center" vertical="top" wrapText="1"/>
    </xf>
    <xf numFmtId="3" fontId="27" fillId="7" borderId="52" xfId="0" applyNumberFormat="1" applyFont="1" applyFill="1" applyBorder="1" applyAlignment="1">
      <alignment horizontal="center" vertical="top"/>
    </xf>
    <xf numFmtId="164" fontId="29" fillId="7" borderId="2" xfId="0" applyNumberFormat="1" applyFont="1" applyFill="1" applyBorder="1" applyAlignment="1">
      <alignment horizontal="center" vertical="top"/>
    </xf>
    <xf numFmtId="3" fontId="25" fillId="0" borderId="37" xfId="0" applyNumberFormat="1" applyFont="1" applyFill="1" applyBorder="1" applyAlignment="1">
      <alignment vertical="top" wrapText="1"/>
    </xf>
    <xf numFmtId="3" fontId="25" fillId="0" borderId="33" xfId="0" applyNumberFormat="1" applyFont="1" applyFill="1" applyBorder="1" applyAlignment="1">
      <alignment horizontal="center" vertical="top"/>
    </xf>
    <xf numFmtId="0" fontId="25" fillId="7" borderId="59" xfId="0" applyFont="1" applyFill="1" applyBorder="1" applyAlignment="1">
      <alignment horizontal="center" vertical="top" wrapText="1"/>
    </xf>
    <xf numFmtId="164" fontId="27" fillId="0" borderId="2" xfId="0" applyNumberFormat="1" applyFont="1" applyFill="1" applyBorder="1" applyAlignment="1">
      <alignment horizontal="center" vertical="top"/>
    </xf>
    <xf numFmtId="3" fontId="2" fillId="5" borderId="18"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164" fontId="10" fillId="7" borderId="61" xfId="0" applyNumberFormat="1" applyFont="1" applyFill="1" applyBorder="1" applyAlignment="1">
      <alignment horizontal="center" vertical="top"/>
    </xf>
    <xf numFmtId="164" fontId="10" fillId="7" borderId="59" xfId="0" applyNumberFormat="1" applyFont="1" applyFill="1" applyBorder="1" applyAlignment="1">
      <alignment horizontal="center" vertical="top"/>
    </xf>
    <xf numFmtId="164" fontId="10" fillId="7" borderId="27" xfId="0" applyNumberFormat="1" applyFont="1" applyFill="1" applyBorder="1" applyAlignment="1">
      <alignment horizontal="center" vertical="top"/>
    </xf>
    <xf numFmtId="164" fontId="10" fillId="7" borderId="6" xfId="0" applyNumberFormat="1" applyFont="1" applyFill="1" applyBorder="1" applyAlignment="1">
      <alignment horizontal="center" vertical="top"/>
    </xf>
    <xf numFmtId="3" fontId="17" fillId="5" borderId="37" xfId="0" applyNumberFormat="1" applyFont="1" applyFill="1" applyBorder="1" applyAlignment="1">
      <alignment vertical="top" wrapText="1"/>
    </xf>
    <xf numFmtId="3" fontId="17" fillId="0" borderId="59" xfId="0" applyNumberFormat="1" applyFont="1" applyBorder="1" applyAlignment="1">
      <alignment horizontal="center" vertical="top" wrapText="1"/>
    </xf>
    <xf numFmtId="3" fontId="17" fillId="0" borderId="33" xfId="0" applyNumberFormat="1" applyFont="1" applyBorder="1" applyAlignment="1">
      <alignment horizontal="center" vertical="top" wrapText="1"/>
    </xf>
    <xf numFmtId="3" fontId="17" fillId="0" borderId="39" xfId="0" applyNumberFormat="1" applyFont="1" applyBorder="1" applyAlignment="1">
      <alignment horizontal="center" vertical="top" wrapText="1"/>
    </xf>
    <xf numFmtId="3" fontId="25" fillId="5" borderId="37" xfId="0" applyNumberFormat="1" applyFont="1" applyFill="1" applyBorder="1" applyAlignment="1">
      <alignment vertical="top" wrapText="1"/>
    </xf>
    <xf numFmtId="3" fontId="25" fillId="0" borderId="59" xfId="0" applyNumberFormat="1" applyFont="1" applyBorder="1" applyAlignment="1">
      <alignment horizontal="center" vertical="top" wrapText="1"/>
    </xf>
    <xf numFmtId="3" fontId="25" fillId="0" borderId="33" xfId="0" applyNumberFormat="1" applyFont="1" applyBorder="1" applyAlignment="1">
      <alignment horizontal="center" vertical="top" wrapText="1"/>
    </xf>
    <xf numFmtId="3" fontId="25" fillId="0" borderId="39" xfId="0" applyNumberFormat="1" applyFont="1" applyBorder="1" applyAlignment="1">
      <alignment horizontal="center" vertical="top" wrapText="1"/>
    </xf>
    <xf numFmtId="164" fontId="5" fillId="8" borderId="45" xfId="0" applyNumberFormat="1" applyFont="1" applyFill="1" applyBorder="1" applyAlignment="1">
      <alignment horizontal="center" vertical="top" wrapText="1"/>
    </xf>
    <xf numFmtId="164" fontId="5" fillId="8" borderId="4"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2" fillId="3" borderId="17" xfId="0" applyNumberFormat="1" applyFont="1" applyFill="1" applyBorder="1" applyAlignment="1">
      <alignment horizontal="center" vertical="top"/>
    </xf>
    <xf numFmtId="3" fontId="5" fillId="0" borderId="18" xfId="0" applyNumberFormat="1" applyFont="1" applyFill="1" applyBorder="1" applyAlignment="1">
      <alignment horizontal="left" vertical="top" wrapText="1"/>
    </xf>
    <xf numFmtId="49" fontId="5" fillId="5" borderId="32" xfId="0" applyNumberFormat="1" applyFont="1" applyFill="1" applyBorder="1" applyAlignment="1">
      <alignment horizontal="center" vertical="top"/>
    </xf>
    <xf numFmtId="3" fontId="1" fillId="0" borderId="41" xfId="0" applyNumberFormat="1" applyFont="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32" xfId="0" applyNumberFormat="1" applyFont="1" applyBorder="1" applyAlignment="1">
      <alignment horizontal="center" vertical="top"/>
    </xf>
    <xf numFmtId="3" fontId="1" fillId="0" borderId="16" xfId="0" applyNumberFormat="1" applyFont="1" applyBorder="1" applyAlignment="1">
      <alignment horizontal="left" vertical="top" wrapText="1"/>
    </xf>
    <xf numFmtId="3" fontId="1" fillId="0" borderId="0" xfId="0" applyNumberFormat="1" applyFont="1" applyFill="1" applyBorder="1" applyAlignment="1">
      <alignment horizontal="center" vertical="top" wrapText="1"/>
    </xf>
    <xf numFmtId="3" fontId="2" fillId="8" borderId="45"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4" fillId="7" borderId="0" xfId="0" applyNumberFormat="1" applyFont="1" applyFill="1" applyBorder="1" applyAlignment="1">
      <alignment horizontal="center" vertical="top" wrapText="1"/>
    </xf>
    <xf numFmtId="49" fontId="15" fillId="7" borderId="37" xfId="0" applyNumberFormat="1" applyFont="1" applyFill="1" applyBorder="1" applyAlignment="1">
      <alignment horizontal="left" vertical="top" wrapText="1"/>
    </xf>
    <xf numFmtId="3" fontId="1" fillId="7" borderId="5" xfId="0" applyNumberFormat="1" applyFont="1" applyFill="1" applyBorder="1" applyAlignment="1">
      <alignment horizontal="center" vertical="top" wrapText="1"/>
    </xf>
    <xf numFmtId="3" fontId="4" fillId="7" borderId="62" xfId="0" applyNumberFormat="1" applyFont="1" applyFill="1" applyBorder="1" applyAlignment="1">
      <alignment horizontal="left" vertical="top" wrapText="1"/>
    </xf>
    <xf numFmtId="49" fontId="2" fillId="3" borderId="22" xfId="0" applyNumberFormat="1" applyFont="1" applyFill="1" applyBorder="1" applyAlignment="1">
      <alignment horizontal="center" vertical="top"/>
    </xf>
    <xf numFmtId="3" fontId="2" fillId="0" borderId="53" xfId="0" applyNumberFormat="1" applyFont="1" applyBorder="1" applyAlignment="1">
      <alignment horizontal="center" vertical="top"/>
    </xf>
    <xf numFmtId="49" fontId="5" fillId="5" borderId="53" xfId="0" applyNumberFormat="1" applyFont="1" applyFill="1" applyBorder="1" applyAlignment="1">
      <alignment horizontal="center" vertical="top"/>
    </xf>
    <xf numFmtId="3" fontId="1" fillId="7" borderId="16" xfId="0" applyNumberFormat="1" applyFont="1" applyFill="1" applyBorder="1" applyAlignment="1">
      <alignment vertical="top" wrapText="1"/>
    </xf>
    <xf numFmtId="3" fontId="4" fillId="0" borderId="42" xfId="0" applyNumberFormat="1" applyFont="1" applyFill="1" applyBorder="1" applyAlignment="1">
      <alignment vertical="top" wrapText="1"/>
    </xf>
    <xf numFmtId="3" fontId="5" fillId="0" borderId="18" xfId="0" applyNumberFormat="1" applyFont="1" applyFill="1" applyBorder="1" applyAlignment="1">
      <alignment vertical="top" textRotation="180" wrapText="1"/>
    </xf>
    <xf numFmtId="3" fontId="5" fillId="0" borderId="42" xfId="0" applyNumberFormat="1" applyFont="1" applyFill="1" applyBorder="1" applyAlignment="1">
      <alignment vertical="top" textRotation="180" wrapText="1"/>
    </xf>
    <xf numFmtId="3" fontId="4" fillId="7" borderId="62" xfId="0" applyNumberFormat="1" applyFont="1" applyFill="1" applyBorder="1" applyAlignment="1">
      <alignment horizontal="center" vertical="top"/>
    </xf>
    <xf numFmtId="3" fontId="4" fillId="0" borderId="62" xfId="0" applyNumberFormat="1" applyFont="1" applyFill="1" applyBorder="1" applyAlignment="1">
      <alignment vertical="top" wrapText="1"/>
    </xf>
    <xf numFmtId="3" fontId="1" fillId="0" borderId="17" xfId="0" applyNumberFormat="1" applyFont="1" applyBorder="1" applyAlignment="1">
      <alignment vertical="top" wrapText="1"/>
    </xf>
    <xf numFmtId="164" fontId="1" fillId="0" borderId="22" xfId="0" applyNumberFormat="1" applyFont="1" applyBorder="1" applyAlignment="1">
      <alignment horizontal="center" vertical="top"/>
    </xf>
    <xf numFmtId="164" fontId="1" fillId="0" borderId="13" xfId="0" applyNumberFormat="1" applyFont="1" applyBorder="1" applyAlignment="1">
      <alignment horizontal="center" vertical="top"/>
    </xf>
    <xf numFmtId="164" fontId="1" fillId="0" borderId="3" xfId="0" applyNumberFormat="1" applyFont="1" applyBorder="1" applyAlignment="1">
      <alignment horizontal="center" vertical="top"/>
    </xf>
    <xf numFmtId="164" fontId="1" fillId="0" borderId="24" xfId="0" applyNumberFormat="1" applyFont="1" applyBorder="1" applyAlignment="1">
      <alignment horizontal="center" vertical="top"/>
    </xf>
    <xf numFmtId="3" fontId="10" fillId="7" borderId="5" xfId="0" applyNumberFormat="1" applyFont="1" applyFill="1" applyBorder="1" applyAlignment="1">
      <alignment horizontal="center" vertical="top"/>
    </xf>
    <xf numFmtId="164" fontId="29" fillId="7" borderId="57" xfId="0" applyNumberFormat="1" applyFont="1" applyFill="1" applyBorder="1" applyAlignment="1">
      <alignment horizontal="center" vertical="top"/>
    </xf>
    <xf numFmtId="164" fontId="17" fillId="7" borderId="62" xfId="0" applyNumberFormat="1" applyFont="1" applyFill="1" applyBorder="1" applyAlignment="1">
      <alignment horizontal="center" vertical="top"/>
    </xf>
    <xf numFmtId="164" fontId="17" fillId="7" borderId="42" xfId="0" applyNumberFormat="1" applyFont="1" applyFill="1" applyBorder="1" applyAlignment="1">
      <alignment horizontal="center" vertical="top"/>
    </xf>
    <xf numFmtId="164" fontId="17" fillId="7" borderId="5" xfId="0" applyNumberFormat="1" applyFont="1" applyFill="1" applyBorder="1" applyAlignment="1">
      <alignment horizontal="center" vertical="top"/>
    </xf>
    <xf numFmtId="3" fontId="5" fillId="0" borderId="42" xfId="0" applyNumberFormat="1" applyFont="1" applyBorder="1" applyAlignment="1">
      <alignment vertical="top"/>
    </xf>
    <xf numFmtId="3" fontId="10" fillId="5" borderId="2" xfId="0" applyNumberFormat="1" applyFont="1" applyFill="1" applyBorder="1" applyAlignment="1">
      <alignment horizontal="center" vertical="top"/>
    </xf>
    <xf numFmtId="164" fontId="10" fillId="7" borderId="66" xfId="0" applyNumberFormat="1" applyFont="1" applyFill="1" applyBorder="1" applyAlignment="1">
      <alignment horizontal="center" vertical="top" wrapText="1"/>
    </xf>
    <xf numFmtId="164" fontId="4" fillId="7" borderId="51" xfId="0" applyNumberFormat="1" applyFont="1" applyFill="1" applyBorder="1" applyAlignment="1">
      <alignment horizontal="center" vertical="top" wrapText="1"/>
    </xf>
    <xf numFmtId="164" fontId="4" fillId="7" borderId="34" xfId="0" applyNumberFormat="1" applyFont="1" applyFill="1" applyBorder="1" applyAlignment="1">
      <alignment horizontal="center" vertical="top" wrapText="1"/>
    </xf>
    <xf numFmtId="164" fontId="29" fillId="7" borderId="42" xfId="0" applyNumberFormat="1" applyFont="1" applyFill="1" applyBorder="1" applyAlignment="1">
      <alignment horizontal="center" vertical="top"/>
    </xf>
    <xf numFmtId="49" fontId="5" fillId="5" borderId="42" xfId="0" applyNumberFormat="1" applyFont="1" applyFill="1" applyBorder="1" applyAlignment="1">
      <alignment horizontal="center" vertical="top"/>
    </xf>
    <xf numFmtId="3" fontId="30" fillId="7" borderId="5" xfId="0" applyNumberFormat="1" applyFont="1" applyFill="1" applyBorder="1" applyAlignment="1">
      <alignment horizontal="center" vertical="top" wrapText="1"/>
    </xf>
    <xf numFmtId="164" fontId="30" fillId="7" borderId="62" xfId="0" applyNumberFormat="1" applyFont="1" applyFill="1" applyBorder="1" applyAlignment="1">
      <alignment horizontal="center" vertical="top"/>
    </xf>
    <xf numFmtId="164" fontId="30" fillId="7" borderId="42" xfId="0" applyNumberFormat="1" applyFont="1" applyFill="1" applyBorder="1" applyAlignment="1">
      <alignment horizontal="center" vertical="top"/>
    </xf>
    <xf numFmtId="164" fontId="30" fillId="7" borderId="57" xfId="0" applyNumberFormat="1" applyFont="1" applyFill="1" applyBorder="1" applyAlignment="1">
      <alignment horizontal="center" vertical="top"/>
    </xf>
    <xf numFmtId="49" fontId="2" fillId="5" borderId="53" xfId="0" applyNumberFormat="1" applyFont="1" applyFill="1" applyBorder="1" applyAlignment="1">
      <alignment horizontal="center" vertical="top"/>
    </xf>
    <xf numFmtId="164" fontId="1" fillId="7" borderId="62" xfId="0" applyNumberFormat="1" applyFont="1" applyFill="1" applyBorder="1" applyAlignment="1">
      <alignment horizontal="center" vertical="top" wrapText="1"/>
    </xf>
    <xf numFmtId="164" fontId="1" fillId="7" borderId="42" xfId="0" applyNumberFormat="1" applyFont="1" applyFill="1" applyBorder="1" applyAlignment="1">
      <alignment horizontal="center" vertical="top" wrapText="1"/>
    </xf>
    <xf numFmtId="164" fontId="1" fillId="7" borderId="15" xfId="0" applyNumberFormat="1" applyFont="1" applyFill="1" applyBorder="1" applyAlignment="1">
      <alignment horizontal="center" vertical="top" wrapText="1"/>
    </xf>
    <xf numFmtId="3" fontId="27" fillId="7" borderId="31" xfId="0" applyNumberFormat="1" applyFont="1" applyFill="1" applyBorder="1" applyAlignment="1">
      <alignment horizontal="center" vertical="top"/>
    </xf>
    <xf numFmtId="3" fontId="29" fillId="7" borderId="5" xfId="0" applyNumberFormat="1" applyFont="1" applyFill="1" applyBorder="1" applyAlignment="1">
      <alignment horizontal="center" vertical="top" wrapText="1"/>
    </xf>
    <xf numFmtId="164" fontId="29" fillId="7" borderId="62" xfId="0" applyNumberFormat="1" applyFont="1" applyFill="1" applyBorder="1" applyAlignment="1">
      <alignment horizontal="center" vertical="top"/>
    </xf>
    <xf numFmtId="164" fontId="3" fillId="7" borderId="5" xfId="0" applyNumberFormat="1" applyFont="1" applyFill="1" applyBorder="1" applyAlignment="1">
      <alignment horizontal="center" vertical="top" wrapText="1"/>
    </xf>
    <xf numFmtId="3" fontId="4" fillId="0" borderId="42" xfId="0" applyNumberFormat="1" applyFont="1" applyFill="1" applyBorder="1" applyAlignment="1">
      <alignment horizontal="center" vertical="top"/>
    </xf>
    <xf numFmtId="49" fontId="1" fillId="0" borderId="57" xfId="0" applyNumberFormat="1" applyFont="1" applyBorder="1" applyAlignment="1">
      <alignment vertical="top"/>
    </xf>
    <xf numFmtId="164" fontId="25" fillId="7" borderId="65" xfId="0" applyNumberFormat="1" applyFont="1" applyFill="1" applyBorder="1" applyAlignment="1">
      <alignment horizontal="center" vertical="top"/>
    </xf>
    <xf numFmtId="49" fontId="15" fillId="7" borderId="41" xfId="0" applyNumberFormat="1" applyFont="1" applyFill="1" applyBorder="1" applyAlignment="1">
      <alignment horizontal="left" vertical="top" wrapText="1"/>
    </xf>
    <xf numFmtId="3" fontId="25" fillId="7" borderId="18" xfId="0" applyNumberFormat="1" applyFont="1" applyFill="1" applyBorder="1" applyAlignment="1">
      <alignment horizontal="center" vertical="top"/>
    </xf>
    <xf numFmtId="0" fontId="1" fillId="7" borderId="53" xfId="0" applyFont="1" applyFill="1" applyBorder="1" applyAlignment="1">
      <alignment vertical="top" wrapText="1"/>
    </xf>
    <xf numFmtId="3" fontId="1" fillId="7" borderId="5" xfId="0" applyNumberFormat="1" applyFont="1" applyFill="1" applyBorder="1" applyAlignment="1">
      <alignment vertical="top" wrapText="1"/>
    </xf>
    <xf numFmtId="49" fontId="5" fillId="3" borderId="17" xfId="0" applyNumberFormat="1" applyFont="1" applyFill="1" applyBorder="1" applyAlignment="1">
      <alignment horizontal="center" vertical="top"/>
    </xf>
    <xf numFmtId="3" fontId="1" fillId="7" borderId="59"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32" xfId="0" applyNumberFormat="1" applyFont="1" applyBorder="1" applyAlignment="1">
      <alignment horizontal="center" vertical="top"/>
    </xf>
    <xf numFmtId="49" fontId="2" fillId="2" borderId="18"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7" borderId="6" xfId="0" applyNumberFormat="1" applyFont="1" applyFill="1" applyBorder="1" applyAlignment="1">
      <alignment horizontal="center" vertical="top" wrapText="1"/>
    </xf>
    <xf numFmtId="49" fontId="2" fillId="3" borderId="56" xfId="0" applyNumberFormat="1" applyFont="1" applyFill="1" applyBorder="1" applyAlignment="1">
      <alignment horizontal="center" vertical="top"/>
    </xf>
    <xf numFmtId="3" fontId="2" fillId="0" borderId="60" xfId="0" applyNumberFormat="1" applyFont="1" applyBorder="1" applyAlignment="1">
      <alignment horizontal="center" vertical="top"/>
    </xf>
    <xf numFmtId="49" fontId="2" fillId="2" borderId="18" xfId="0" applyNumberFormat="1" applyFont="1" applyFill="1" applyBorder="1" applyAlignment="1">
      <alignment horizontal="center" vertical="top"/>
    </xf>
    <xf numFmtId="3" fontId="1" fillId="7" borderId="4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0" borderId="16" xfId="0" applyNumberFormat="1" applyFont="1" applyBorder="1" applyAlignment="1">
      <alignment horizontal="left" vertical="top" wrapText="1"/>
    </xf>
    <xf numFmtId="3" fontId="1" fillId="7" borderId="42" xfId="0" applyNumberFormat="1" applyFont="1" applyFill="1" applyBorder="1" applyAlignment="1">
      <alignment horizontal="left" vertical="top" wrapText="1"/>
    </xf>
    <xf numFmtId="3" fontId="2" fillId="0" borderId="32" xfId="0" applyNumberFormat="1" applyFont="1" applyBorder="1" applyAlignment="1">
      <alignment horizontal="center" vertical="top"/>
    </xf>
    <xf numFmtId="3" fontId="1" fillId="7" borderId="19" xfId="0" applyNumberFormat="1" applyFont="1" applyFill="1" applyBorder="1" applyAlignment="1">
      <alignment horizontal="left" vertical="top" wrapText="1"/>
    </xf>
    <xf numFmtId="49" fontId="2" fillId="5" borderId="64"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0" borderId="41" xfId="0" applyNumberFormat="1" applyFont="1" applyBorder="1" applyAlignment="1">
      <alignment horizontal="left" vertical="top" wrapText="1"/>
    </xf>
    <xf numFmtId="3" fontId="5" fillId="0" borderId="32" xfId="0" applyNumberFormat="1" applyFont="1" applyBorder="1" applyAlignment="1">
      <alignment horizontal="center" vertical="top"/>
    </xf>
    <xf numFmtId="3" fontId="4" fillId="0" borderId="18" xfId="0" applyNumberFormat="1" applyFont="1" applyFill="1" applyBorder="1" applyAlignment="1">
      <alignment horizontal="center" vertical="top" wrapText="1"/>
    </xf>
    <xf numFmtId="49" fontId="5" fillId="5"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2" fillId="3" borderId="6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49" fontId="2" fillId="5" borderId="42"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7" borderId="0" xfId="0" applyNumberFormat="1" applyFont="1" applyFill="1" applyBorder="1" applyAlignment="1">
      <alignment horizontal="center" vertical="top" wrapText="1"/>
    </xf>
    <xf numFmtId="3" fontId="2" fillId="0" borderId="42" xfId="0" applyNumberFormat="1" applyFont="1" applyFill="1" applyBorder="1" applyAlignment="1">
      <alignment vertical="top" textRotation="90" wrapText="1"/>
    </xf>
    <xf numFmtId="3" fontId="4" fillId="7" borderId="37" xfId="0" applyNumberFormat="1" applyFont="1" applyFill="1" applyBorder="1" applyAlignment="1">
      <alignment horizontal="left" vertical="top" wrapText="1"/>
    </xf>
    <xf numFmtId="3" fontId="1" fillId="5" borderId="36" xfId="0" applyNumberFormat="1" applyFont="1" applyFill="1" applyBorder="1" applyAlignment="1">
      <alignment horizontal="left" vertical="top" wrapText="1"/>
    </xf>
    <xf numFmtId="164" fontId="4" fillId="7" borderId="61" xfId="0" applyNumberFormat="1" applyFont="1" applyFill="1" applyBorder="1" applyAlignment="1">
      <alignment horizontal="center" vertical="top"/>
    </xf>
    <xf numFmtId="0" fontId="4" fillId="7" borderId="8" xfId="0" applyFont="1" applyFill="1" applyBorder="1" applyAlignment="1">
      <alignment horizontal="center" vertical="top" wrapText="1"/>
    </xf>
    <xf numFmtId="3" fontId="5" fillId="7" borderId="18" xfId="0" applyNumberFormat="1" applyFont="1" applyFill="1" applyBorder="1" applyAlignment="1">
      <alignment horizontal="center" vertical="top" wrapText="1"/>
    </xf>
    <xf numFmtId="49" fontId="2" fillId="5" borderId="75" xfId="0" applyNumberFormat="1" applyFont="1" applyFill="1" applyBorder="1" applyAlignment="1">
      <alignment horizontal="center" vertical="top"/>
    </xf>
    <xf numFmtId="164" fontId="4" fillId="7" borderId="24" xfId="0" applyNumberFormat="1" applyFont="1" applyFill="1" applyBorder="1" applyAlignment="1">
      <alignment horizontal="center" vertical="top"/>
    </xf>
    <xf numFmtId="164" fontId="2" fillId="2" borderId="72" xfId="0" applyNumberFormat="1" applyFont="1" applyFill="1" applyBorder="1" applyAlignment="1">
      <alignment horizontal="center" vertical="top"/>
    </xf>
    <xf numFmtId="164" fontId="2" fillId="3" borderId="69" xfId="0" applyNumberFormat="1" applyFont="1" applyFill="1" applyBorder="1" applyAlignment="1">
      <alignment horizontal="center" vertical="top"/>
    </xf>
    <xf numFmtId="164" fontId="2" fillId="4" borderId="69"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2" fillId="8" borderId="48" xfId="0" applyNumberFormat="1" applyFont="1" applyFill="1" applyBorder="1" applyAlignment="1">
      <alignment horizontal="center" vertical="top"/>
    </xf>
    <xf numFmtId="164" fontId="1" fillId="7" borderId="37" xfId="0" applyNumberFormat="1" applyFont="1" applyFill="1" applyBorder="1" applyAlignment="1">
      <alignment horizontal="center" vertical="top" wrapText="1"/>
    </xf>
    <xf numFmtId="164" fontId="2" fillId="2" borderId="69" xfId="0" applyNumberFormat="1" applyFont="1" applyFill="1" applyBorder="1" applyAlignment="1">
      <alignment horizontal="center" vertical="top"/>
    </xf>
    <xf numFmtId="164" fontId="1" fillId="5" borderId="37" xfId="0" applyNumberFormat="1" applyFont="1" applyFill="1" applyBorder="1" applyAlignment="1">
      <alignment horizontal="center" vertical="top" wrapText="1"/>
    </xf>
    <xf numFmtId="164" fontId="2" fillId="2" borderId="20" xfId="0" applyNumberFormat="1" applyFont="1" applyFill="1" applyBorder="1" applyAlignment="1">
      <alignment horizontal="center" vertical="top"/>
    </xf>
    <xf numFmtId="164" fontId="5" fillId="8" borderId="50" xfId="0" applyNumberFormat="1" applyFont="1" applyFill="1" applyBorder="1" applyAlignment="1">
      <alignment horizontal="center" vertical="top" wrapText="1"/>
    </xf>
    <xf numFmtId="164" fontId="5" fillId="8" borderId="48" xfId="0" applyNumberFormat="1" applyFont="1" applyFill="1" applyBorder="1" applyAlignment="1">
      <alignment horizontal="center" vertical="top" wrapText="1"/>
    </xf>
    <xf numFmtId="164" fontId="4" fillId="0" borderId="35" xfId="0" applyNumberFormat="1" applyFont="1" applyFill="1" applyBorder="1" applyAlignment="1">
      <alignment horizontal="center" vertical="top"/>
    </xf>
    <xf numFmtId="164" fontId="4" fillId="0" borderId="40" xfId="0" applyNumberFormat="1" applyFont="1" applyFill="1" applyBorder="1" applyAlignment="1">
      <alignment horizontal="center" vertical="top"/>
    </xf>
    <xf numFmtId="164" fontId="4" fillId="7" borderId="73" xfId="0" applyNumberFormat="1" applyFont="1" applyFill="1" applyBorder="1" applyAlignment="1">
      <alignment horizontal="center" vertical="top"/>
    </xf>
    <xf numFmtId="164" fontId="1" fillId="7" borderId="22" xfId="0" applyNumberFormat="1" applyFont="1" applyFill="1" applyBorder="1" applyAlignment="1">
      <alignment horizontal="center" vertical="top"/>
    </xf>
    <xf numFmtId="164" fontId="2" fillId="3" borderId="1" xfId="0" applyNumberFormat="1" applyFont="1" applyFill="1" applyBorder="1" applyAlignment="1">
      <alignment horizontal="center" vertical="top"/>
    </xf>
    <xf numFmtId="164" fontId="2" fillId="3" borderId="54" xfId="0" applyNumberFormat="1" applyFont="1" applyFill="1" applyBorder="1" applyAlignment="1">
      <alignment horizontal="center" vertical="top"/>
    </xf>
    <xf numFmtId="164" fontId="4" fillId="0" borderId="30" xfId="0" applyNumberFormat="1" applyFont="1" applyBorder="1" applyAlignment="1">
      <alignment horizontal="center" vertical="top"/>
    </xf>
    <xf numFmtId="164" fontId="4" fillId="7" borderId="52"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1" fillId="7" borderId="38"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2" fillId="3" borderId="76" xfId="0" applyNumberFormat="1" applyFont="1" applyFill="1" applyBorder="1" applyAlignment="1">
      <alignment horizontal="center" vertical="top"/>
    </xf>
    <xf numFmtId="164" fontId="4" fillId="0" borderId="58" xfId="0" applyNumberFormat="1" applyFont="1" applyBorder="1" applyAlignment="1">
      <alignment horizontal="center" vertical="top"/>
    </xf>
    <xf numFmtId="164" fontId="4" fillId="7" borderId="57" xfId="0" applyNumberFormat="1" applyFont="1" applyFill="1" applyBorder="1" applyAlignment="1">
      <alignment horizontal="center" vertical="top"/>
    </xf>
    <xf numFmtId="164" fontId="4" fillId="0" borderId="0" xfId="0" applyNumberFormat="1" applyFont="1" applyBorder="1" applyAlignment="1">
      <alignment horizontal="center" vertical="top"/>
    </xf>
    <xf numFmtId="164" fontId="1" fillId="0" borderId="38"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 fillId="7" borderId="31" xfId="0" applyNumberFormat="1" applyFont="1" applyFill="1" applyBorder="1" applyAlignment="1">
      <alignment horizontal="center" vertical="top" wrapText="1"/>
    </xf>
    <xf numFmtId="164" fontId="1" fillId="0" borderId="3" xfId="0" applyNumberFormat="1" applyFont="1" applyBorder="1" applyAlignment="1">
      <alignment horizontal="center" vertical="top" wrapText="1"/>
    </xf>
    <xf numFmtId="164" fontId="1" fillId="5" borderId="38" xfId="0" applyNumberFormat="1" applyFont="1" applyFill="1" applyBorder="1" applyAlignment="1">
      <alignment horizontal="center" vertical="top" wrapText="1"/>
    </xf>
    <xf numFmtId="164" fontId="1" fillId="5" borderId="39" xfId="0" applyNumberFormat="1" applyFont="1" applyFill="1" applyBorder="1" applyAlignment="1">
      <alignment horizontal="center" vertical="top" wrapText="1"/>
    </xf>
    <xf numFmtId="164" fontId="2" fillId="2" borderId="21" xfId="0" applyNumberFormat="1" applyFont="1" applyFill="1" applyBorder="1" applyAlignment="1">
      <alignment horizontal="center" vertical="top"/>
    </xf>
    <xf numFmtId="164" fontId="1" fillId="5" borderId="3" xfId="0" applyNumberFormat="1" applyFont="1" applyFill="1" applyBorder="1" applyAlignment="1">
      <alignment horizontal="center" vertical="top"/>
    </xf>
    <xf numFmtId="164" fontId="1" fillId="5" borderId="34" xfId="0" applyNumberFormat="1" applyFont="1" applyFill="1" applyBorder="1" applyAlignment="1">
      <alignment horizontal="center" vertical="top"/>
    </xf>
    <xf numFmtId="164" fontId="2" fillId="3" borderId="43" xfId="0" applyNumberFormat="1" applyFont="1" applyFill="1" applyBorder="1" applyAlignment="1">
      <alignment horizontal="center" vertical="top"/>
    </xf>
    <xf numFmtId="164" fontId="2" fillId="4" borderId="43" xfId="0" applyNumberFormat="1" applyFont="1" applyFill="1" applyBorder="1" applyAlignment="1">
      <alignment horizontal="center" vertical="top"/>
    </xf>
    <xf numFmtId="164" fontId="1" fillId="0" borderId="60" xfId="0" applyNumberFormat="1" applyFont="1" applyBorder="1" applyAlignment="1">
      <alignment horizontal="center" vertical="top"/>
    </xf>
    <xf numFmtId="164" fontId="4" fillId="7" borderId="13"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57" xfId="0" applyNumberFormat="1" applyFont="1" applyFill="1" applyBorder="1" applyAlignment="1">
      <alignment horizontal="center" vertical="top" wrapText="1"/>
    </xf>
    <xf numFmtId="164" fontId="4" fillId="0" borderId="28" xfId="0" applyNumberFormat="1" applyFont="1" applyBorder="1" applyAlignment="1">
      <alignment horizontal="center" vertical="top" wrapText="1"/>
    </xf>
    <xf numFmtId="164" fontId="4" fillId="0" borderId="50" xfId="0" applyNumberFormat="1" applyFont="1" applyFill="1" applyBorder="1" applyAlignment="1">
      <alignment horizontal="center" vertical="top" wrapText="1"/>
    </xf>
    <xf numFmtId="164" fontId="5" fillId="8" borderId="72" xfId="0" applyNumberFormat="1" applyFont="1" applyFill="1" applyBorder="1" applyAlignment="1">
      <alignment horizontal="center" vertical="top" wrapText="1"/>
    </xf>
    <xf numFmtId="164" fontId="2" fillId="4" borderId="35"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41" xfId="0" applyNumberFormat="1" applyFont="1" applyFill="1" applyBorder="1" applyAlignment="1">
      <alignment horizontal="center" vertical="top" wrapText="1"/>
    </xf>
    <xf numFmtId="164" fontId="5" fillId="4" borderId="1"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48" xfId="0" applyNumberFormat="1" applyFont="1" applyFill="1" applyBorder="1" applyAlignment="1">
      <alignment horizontal="center" vertical="top" wrapText="1"/>
    </xf>
    <xf numFmtId="164" fontId="5" fillId="8" borderId="1" xfId="0" applyNumberFormat="1" applyFont="1" applyFill="1" applyBorder="1" applyAlignment="1">
      <alignment horizontal="center" vertical="top" wrapText="1"/>
    </xf>
    <xf numFmtId="164" fontId="4" fillId="0" borderId="51" xfId="0" applyNumberFormat="1" applyFont="1" applyFill="1" applyBorder="1" applyAlignment="1">
      <alignment horizontal="center" vertical="top" wrapText="1"/>
    </xf>
    <xf numFmtId="164" fontId="4" fillId="0" borderId="53" xfId="0" applyNumberFormat="1" applyFont="1" applyFill="1" applyBorder="1" applyAlignment="1">
      <alignment horizontal="center" vertical="top" wrapText="1"/>
    </xf>
    <xf numFmtId="164" fontId="4" fillId="0" borderId="33" xfId="0" applyNumberFormat="1" applyFont="1" applyBorder="1" applyAlignment="1">
      <alignment horizontal="center" vertical="top" wrapText="1"/>
    </xf>
    <xf numFmtId="164" fontId="4" fillId="0" borderId="27" xfId="0" applyNumberFormat="1" applyFont="1" applyBorder="1" applyAlignment="1">
      <alignment horizontal="center" vertical="top" wrapText="1"/>
    </xf>
    <xf numFmtId="164" fontId="5" fillId="8" borderId="54" xfId="0" applyNumberFormat="1" applyFont="1" applyFill="1" applyBorder="1" applyAlignment="1">
      <alignment horizontal="center" vertical="top" wrapText="1"/>
    </xf>
    <xf numFmtId="164" fontId="1" fillId="5" borderId="77" xfId="0" applyNumberFormat="1" applyFont="1" applyFill="1" applyBorder="1" applyAlignment="1">
      <alignment horizontal="center" vertical="top"/>
    </xf>
    <xf numFmtId="164" fontId="4" fillId="7" borderId="77"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164" fontId="1" fillId="5" borderId="67" xfId="0" applyNumberFormat="1" applyFont="1" applyFill="1" applyBorder="1" applyAlignment="1">
      <alignment horizontal="center" vertical="top"/>
    </xf>
    <xf numFmtId="164" fontId="1" fillId="0" borderId="63" xfId="0" applyNumberFormat="1" applyFont="1" applyBorder="1" applyAlignment="1">
      <alignment horizontal="center" vertical="top"/>
    </xf>
    <xf numFmtId="164" fontId="4" fillId="0" borderId="35" xfId="0" applyNumberFormat="1" applyFont="1" applyBorder="1" applyAlignment="1">
      <alignment horizontal="center" vertical="top"/>
    </xf>
    <xf numFmtId="164" fontId="4" fillId="0" borderId="40" xfId="0" applyNumberFormat="1" applyFont="1" applyBorder="1" applyAlignment="1">
      <alignment horizontal="center" vertical="top"/>
    </xf>
    <xf numFmtId="49" fontId="1" fillId="7" borderId="57" xfId="0" applyNumberFormat="1" applyFont="1" applyFill="1" applyBorder="1" applyAlignment="1">
      <alignment horizontal="center" vertical="top"/>
    </xf>
    <xf numFmtId="3" fontId="1" fillId="0" borderId="34" xfId="0" applyNumberFormat="1" applyFont="1" applyFill="1" applyBorder="1" applyAlignment="1">
      <alignment horizontal="center" vertical="top"/>
    </xf>
    <xf numFmtId="3" fontId="10" fillId="0" borderId="13" xfId="0" applyNumberFormat="1" applyFont="1" applyBorder="1" applyAlignment="1">
      <alignment horizontal="center" vertical="top"/>
    </xf>
    <xf numFmtId="3" fontId="10" fillId="5" borderId="0" xfId="0" applyNumberFormat="1" applyFont="1" applyFill="1" applyBorder="1" applyAlignment="1">
      <alignment horizontal="center" vertical="top" wrapText="1"/>
    </xf>
    <xf numFmtId="3" fontId="10" fillId="0" borderId="59" xfId="0" applyNumberFormat="1" applyFont="1" applyBorder="1" applyAlignment="1">
      <alignment horizontal="center" vertical="top"/>
    </xf>
    <xf numFmtId="3" fontId="10" fillId="7" borderId="66" xfId="0" applyNumberFormat="1" applyFont="1" applyFill="1" applyBorder="1" applyAlignment="1">
      <alignment horizontal="center" vertical="top"/>
    </xf>
    <xf numFmtId="3" fontId="10" fillId="7" borderId="59" xfId="0" applyNumberFormat="1" applyFont="1" applyFill="1" applyBorder="1" applyAlignment="1">
      <alignment horizontal="center" vertical="top" wrapText="1"/>
    </xf>
    <xf numFmtId="3" fontId="10" fillId="7" borderId="42" xfId="0" applyNumberFormat="1" applyFont="1" applyFill="1" applyBorder="1" applyAlignment="1">
      <alignment horizontal="center" vertical="top" wrapText="1"/>
    </xf>
    <xf numFmtId="3" fontId="10" fillId="5" borderId="18" xfId="0" applyNumberFormat="1" applyFont="1" applyFill="1" applyBorder="1" applyAlignment="1">
      <alignment horizontal="center" vertical="top"/>
    </xf>
    <xf numFmtId="3" fontId="10" fillId="5" borderId="42" xfId="0" applyNumberFormat="1" applyFont="1" applyFill="1" applyBorder="1" applyAlignment="1">
      <alignment horizontal="center" vertical="top"/>
    </xf>
    <xf numFmtId="3" fontId="10" fillId="7" borderId="42" xfId="0" applyNumberFormat="1" applyFont="1" applyFill="1" applyBorder="1" applyAlignment="1">
      <alignment horizontal="center" vertical="top"/>
    </xf>
    <xf numFmtId="3" fontId="10" fillId="7" borderId="18" xfId="0" applyNumberFormat="1" applyFont="1" applyFill="1" applyBorder="1" applyAlignment="1">
      <alignment horizontal="center" vertical="top" wrapText="1"/>
    </xf>
    <xf numFmtId="3" fontId="10" fillId="0" borderId="18" xfId="0" applyNumberFormat="1" applyFont="1" applyFill="1" applyBorder="1" applyAlignment="1">
      <alignment horizontal="center" vertical="top"/>
    </xf>
    <xf numFmtId="3" fontId="10" fillId="0" borderId="59" xfId="0" applyNumberFormat="1" applyFont="1" applyFill="1" applyBorder="1" applyAlignment="1">
      <alignment horizontal="center" vertical="top"/>
    </xf>
    <xf numFmtId="0" fontId="34" fillId="7" borderId="19" xfId="0" applyFont="1" applyFill="1" applyBorder="1" applyAlignment="1">
      <alignment horizontal="center" vertical="top"/>
    </xf>
    <xf numFmtId="3" fontId="10" fillId="0" borderId="19" xfId="0" applyNumberFormat="1" applyFont="1" applyBorder="1" applyAlignment="1">
      <alignment horizontal="center" vertical="top"/>
    </xf>
    <xf numFmtId="3" fontId="10" fillId="7" borderId="13" xfId="0" applyNumberFormat="1" applyFont="1" applyFill="1" applyBorder="1" applyAlignment="1">
      <alignment horizontal="center" vertical="top" wrapText="1"/>
    </xf>
    <xf numFmtId="3" fontId="10" fillId="7" borderId="4" xfId="0" applyNumberFormat="1" applyFont="1" applyFill="1" applyBorder="1" applyAlignment="1">
      <alignment horizontal="center" vertical="top" wrapText="1"/>
    </xf>
    <xf numFmtId="3" fontId="10" fillId="7" borderId="29" xfId="0" applyNumberFormat="1" applyFont="1" applyFill="1" applyBorder="1" applyAlignment="1">
      <alignment horizontal="center" vertical="top" wrapText="1"/>
    </xf>
    <xf numFmtId="3" fontId="10" fillId="0" borderId="13" xfId="0" applyNumberFormat="1" applyFont="1" applyFill="1" applyBorder="1" applyAlignment="1">
      <alignment horizontal="center" vertical="top"/>
    </xf>
    <xf numFmtId="3" fontId="10" fillId="7" borderId="18" xfId="0" applyNumberFormat="1" applyFont="1" applyFill="1" applyBorder="1" applyAlignment="1">
      <alignment horizontal="center" vertical="top"/>
    </xf>
    <xf numFmtId="3" fontId="10" fillId="7" borderId="57"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3" fontId="10" fillId="0" borderId="42" xfId="0" applyNumberFormat="1" applyFont="1" applyFill="1" applyBorder="1" applyAlignment="1">
      <alignment horizontal="center" vertical="top"/>
    </xf>
    <xf numFmtId="3" fontId="10" fillId="0" borderId="33" xfId="0" applyNumberFormat="1" applyFont="1" applyFill="1" applyBorder="1" applyAlignment="1">
      <alignment horizontal="center" vertical="top"/>
    </xf>
    <xf numFmtId="3" fontId="10" fillId="0" borderId="19" xfId="0" applyNumberFormat="1" applyFont="1" applyFill="1" applyBorder="1" applyAlignment="1">
      <alignment vertical="top"/>
    </xf>
    <xf numFmtId="3" fontId="10" fillId="7" borderId="59" xfId="0" applyNumberFormat="1" applyFont="1" applyFill="1" applyBorder="1" applyAlignment="1">
      <alignment horizontal="center" vertical="top"/>
    </xf>
    <xf numFmtId="3" fontId="10" fillId="5" borderId="0" xfId="0" applyNumberFormat="1" applyFont="1" applyFill="1" applyBorder="1" applyAlignment="1">
      <alignment horizontal="center" vertical="top"/>
    </xf>
    <xf numFmtId="3" fontId="10" fillId="0" borderId="4" xfId="0" applyNumberFormat="1" applyFont="1" applyBorder="1" applyAlignment="1">
      <alignment horizontal="center" vertical="top"/>
    </xf>
    <xf numFmtId="3" fontId="10" fillId="0" borderId="58" xfId="0" applyNumberFormat="1" applyFont="1" applyBorder="1" applyAlignment="1">
      <alignment horizontal="center" vertical="top" wrapText="1"/>
    </xf>
    <xf numFmtId="3" fontId="10" fillId="5" borderId="13" xfId="0" applyNumberFormat="1" applyFont="1" applyFill="1" applyBorder="1" applyAlignment="1">
      <alignment horizontal="center" vertical="top"/>
    </xf>
    <xf numFmtId="3" fontId="10" fillId="7" borderId="4" xfId="0" applyNumberFormat="1" applyFont="1" applyFill="1" applyBorder="1" applyAlignment="1">
      <alignment horizontal="center" vertical="top"/>
    </xf>
    <xf numFmtId="3" fontId="10" fillId="0" borderId="13" xfId="0" applyNumberFormat="1" applyFont="1" applyBorder="1" applyAlignment="1">
      <alignment horizontal="center" vertical="top" wrapText="1"/>
    </xf>
    <xf numFmtId="3" fontId="30" fillId="0" borderId="19" xfId="0" applyNumberFormat="1" applyFont="1" applyFill="1" applyBorder="1" applyAlignment="1">
      <alignment horizontal="center" vertical="top"/>
    </xf>
    <xf numFmtId="3" fontId="30" fillId="0" borderId="13" xfId="0" applyNumberFormat="1" applyFont="1" applyFill="1" applyBorder="1" applyAlignment="1">
      <alignment horizontal="center" vertical="top"/>
    </xf>
    <xf numFmtId="3" fontId="30" fillId="0" borderId="32" xfId="0" applyNumberFormat="1" applyFont="1" applyFill="1" applyBorder="1" applyAlignment="1">
      <alignment horizontal="center" vertical="top"/>
    </xf>
    <xf numFmtId="3" fontId="10" fillId="0" borderId="53" xfId="0" applyNumberFormat="1" applyFont="1" applyFill="1" applyBorder="1" applyAlignment="1">
      <alignment horizontal="center" vertical="top" wrapText="1"/>
    </xf>
    <xf numFmtId="3" fontId="10" fillId="0" borderId="19" xfId="0" applyNumberFormat="1" applyFont="1" applyFill="1" applyBorder="1" applyAlignment="1">
      <alignment horizontal="center" vertical="top"/>
    </xf>
    <xf numFmtId="3" fontId="30" fillId="0" borderId="0" xfId="0" applyNumberFormat="1" applyFont="1" applyFill="1" applyBorder="1" applyAlignment="1">
      <alignment horizontal="center" vertical="top" wrapText="1"/>
    </xf>
    <xf numFmtId="3" fontId="30" fillId="5" borderId="0" xfId="0" applyNumberFormat="1" applyFont="1" applyFill="1" applyBorder="1" applyAlignment="1">
      <alignment horizontal="center" vertical="top" wrapText="1"/>
    </xf>
    <xf numFmtId="3" fontId="30" fillId="5" borderId="0" xfId="0" applyNumberFormat="1" applyFont="1" applyFill="1" applyBorder="1" applyAlignment="1">
      <alignment horizontal="center" vertical="top"/>
    </xf>
    <xf numFmtId="3" fontId="10" fillId="0" borderId="0" xfId="0" applyNumberFormat="1" applyFont="1" applyAlignment="1">
      <alignment horizontal="center" vertical="top"/>
    </xf>
    <xf numFmtId="3" fontId="10" fillId="0" borderId="0" xfId="0" applyNumberFormat="1" applyFont="1" applyBorder="1" applyAlignment="1">
      <alignment horizontal="center" vertical="top"/>
    </xf>
    <xf numFmtId="3" fontId="4" fillId="5" borderId="68" xfId="0" applyNumberFormat="1" applyFont="1" applyFill="1" applyBorder="1" applyAlignment="1">
      <alignment horizontal="center" vertical="top"/>
    </xf>
    <xf numFmtId="49" fontId="1" fillId="7" borderId="39" xfId="0" applyNumberFormat="1" applyFont="1" applyFill="1" applyBorder="1" applyAlignment="1">
      <alignment horizontal="center" vertical="top"/>
    </xf>
    <xf numFmtId="49" fontId="1" fillId="7" borderId="60" xfId="0" applyNumberFormat="1" applyFont="1" applyFill="1" applyBorder="1" applyAlignment="1">
      <alignment horizontal="center" vertical="top"/>
    </xf>
    <xf numFmtId="165" fontId="4" fillId="0" borderId="47" xfId="0" applyNumberFormat="1" applyFont="1" applyBorder="1" applyAlignment="1">
      <alignment horizontal="center" vertical="center" textRotation="90" wrapText="1"/>
    </xf>
    <xf numFmtId="164" fontId="4" fillId="0" borderId="44" xfId="0" applyNumberFormat="1" applyFont="1" applyBorder="1" applyAlignment="1">
      <alignment horizontal="center" vertical="center" textRotation="90" wrapText="1"/>
    </xf>
    <xf numFmtId="3" fontId="1" fillId="0" borderId="19" xfId="0" applyNumberFormat="1" applyFont="1" applyFill="1" applyBorder="1" applyAlignment="1">
      <alignment horizontal="center" vertical="center" textRotation="90" wrapText="1"/>
    </xf>
    <xf numFmtId="3" fontId="35" fillId="0" borderId="68" xfId="0" applyNumberFormat="1" applyFont="1" applyBorder="1" applyAlignment="1">
      <alignment horizontal="center" vertical="center" textRotation="90" wrapText="1"/>
    </xf>
    <xf numFmtId="3" fontId="4" fillId="0" borderId="68"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165" fontId="23" fillId="0" borderId="74" xfId="0" applyNumberFormat="1" applyFont="1" applyBorder="1" applyAlignment="1">
      <alignment horizontal="center" vertical="top" wrapText="1"/>
    </xf>
    <xf numFmtId="164" fontId="23" fillId="0" borderId="71" xfId="0" applyNumberFormat="1" applyFont="1" applyBorder="1" applyAlignment="1">
      <alignment horizontal="center" vertical="top" wrapText="1"/>
    </xf>
    <xf numFmtId="164" fontId="4" fillId="0" borderId="16" xfId="0" applyNumberFormat="1" applyFont="1" applyBorder="1" applyAlignment="1">
      <alignment horizontal="center" vertical="center" wrapText="1"/>
    </xf>
    <xf numFmtId="164" fontId="4" fillId="0" borderId="10" xfId="0" applyNumberFormat="1" applyFont="1" applyBorder="1" applyAlignment="1">
      <alignment horizontal="center" vertical="center" wrapText="1"/>
    </xf>
    <xf numFmtId="164" fontId="5" fillId="7" borderId="41" xfId="0" applyNumberFormat="1" applyFont="1" applyFill="1" applyBorder="1" applyAlignment="1">
      <alignment horizontal="center" vertical="top"/>
    </xf>
    <xf numFmtId="164" fontId="5" fillId="7" borderId="15" xfId="0" applyNumberFormat="1" applyFont="1" applyFill="1" applyBorder="1" applyAlignment="1">
      <alignment horizontal="center" vertical="top"/>
    </xf>
    <xf numFmtId="164" fontId="5" fillId="7" borderId="60" xfId="0" applyNumberFormat="1" applyFont="1" applyFill="1" applyBorder="1" applyAlignment="1">
      <alignment horizontal="center" vertical="top"/>
    </xf>
    <xf numFmtId="164" fontId="1" fillId="7" borderId="36" xfId="0" applyNumberFormat="1" applyFont="1" applyFill="1" applyBorder="1" applyAlignment="1">
      <alignment horizontal="center" vertical="top"/>
    </xf>
    <xf numFmtId="3" fontId="1" fillId="0" borderId="2" xfId="0" applyNumberFormat="1" applyFont="1" applyBorder="1" applyAlignment="1">
      <alignment horizontal="center" vertical="top"/>
    </xf>
    <xf numFmtId="164" fontId="4" fillId="0" borderId="34" xfId="0" applyNumberFormat="1" applyFont="1" applyBorder="1" applyAlignment="1">
      <alignment horizontal="center" vertical="top"/>
    </xf>
    <xf numFmtId="164" fontId="4" fillId="0" borderId="36" xfId="0" applyNumberFormat="1" applyFont="1" applyBorder="1" applyAlignment="1">
      <alignment horizontal="center" vertical="top"/>
    </xf>
    <xf numFmtId="0" fontId="4" fillId="7" borderId="18" xfId="0" applyFont="1" applyFill="1" applyBorder="1" applyAlignment="1">
      <alignment horizontal="center" vertical="top" wrapText="1"/>
    </xf>
    <xf numFmtId="164" fontId="1" fillId="0" borderId="77" xfId="0" applyNumberFormat="1" applyFont="1" applyFill="1" applyBorder="1" applyAlignment="1">
      <alignment horizontal="center" vertical="top"/>
    </xf>
    <xf numFmtId="164" fontId="1" fillId="7" borderId="60" xfId="0" applyNumberFormat="1" applyFont="1" applyFill="1" applyBorder="1" applyAlignment="1">
      <alignment horizontal="center" vertical="top" wrapText="1"/>
    </xf>
    <xf numFmtId="164" fontId="1" fillId="7" borderId="52" xfId="0" applyNumberFormat="1" applyFont="1" applyFill="1" applyBorder="1" applyAlignment="1">
      <alignment horizontal="center" vertical="top" wrapText="1"/>
    </xf>
    <xf numFmtId="164" fontId="1" fillId="7" borderId="36" xfId="0" applyNumberFormat="1" applyFont="1" applyFill="1" applyBorder="1" applyAlignment="1">
      <alignment horizontal="center" vertical="top" wrapText="1"/>
    </xf>
    <xf numFmtId="164" fontId="4" fillId="7" borderId="66" xfId="0" applyNumberFormat="1" applyFont="1" applyFill="1" applyBorder="1" applyAlignment="1">
      <alignment horizontal="center" vertical="top" wrapText="1"/>
    </xf>
    <xf numFmtId="164" fontId="3" fillId="7" borderId="26" xfId="0" applyNumberFormat="1" applyFont="1" applyFill="1" applyBorder="1" applyAlignment="1">
      <alignment horizontal="center" vertical="top" wrapText="1"/>
    </xf>
    <xf numFmtId="164" fontId="1" fillId="7" borderId="65" xfId="0" applyNumberFormat="1" applyFont="1" applyFill="1" applyBorder="1" applyAlignment="1">
      <alignment horizontal="center" vertical="top" wrapText="1"/>
    </xf>
    <xf numFmtId="164" fontId="1" fillId="5" borderId="39" xfId="0" applyNumberFormat="1" applyFont="1" applyFill="1" applyBorder="1" applyAlignment="1">
      <alignment horizontal="center" vertical="top"/>
    </xf>
    <xf numFmtId="164" fontId="1" fillId="0" borderId="34" xfId="0" applyNumberFormat="1" applyFont="1" applyBorder="1" applyAlignment="1">
      <alignment horizontal="center" vertical="top"/>
    </xf>
    <xf numFmtId="164" fontId="1" fillId="0" borderId="26" xfId="0" applyNumberFormat="1" applyFont="1" applyBorder="1" applyAlignment="1">
      <alignment horizontal="center" vertical="top"/>
    </xf>
    <xf numFmtId="164" fontId="1" fillId="0" borderId="77" xfId="0" applyNumberFormat="1" applyFont="1" applyBorder="1" applyAlignment="1">
      <alignment horizontal="center" vertical="top"/>
    </xf>
    <xf numFmtId="3" fontId="10" fillId="0" borderId="33" xfId="0" applyNumberFormat="1" applyFont="1" applyFill="1" applyBorder="1" applyAlignment="1">
      <alignment horizontal="center" vertical="top" wrapText="1"/>
    </xf>
    <xf numFmtId="3" fontId="1" fillId="0" borderId="33"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42" xfId="0" applyNumberFormat="1" applyFont="1" applyFill="1" applyBorder="1" applyAlignment="1">
      <alignment horizontal="center" vertical="top" wrapText="1"/>
    </xf>
    <xf numFmtId="164" fontId="4" fillId="0" borderId="17" xfId="0" applyNumberFormat="1" applyFont="1" applyFill="1" applyBorder="1" applyAlignment="1">
      <alignment horizontal="center" vertical="top"/>
    </xf>
    <xf numFmtId="164" fontId="4" fillId="5" borderId="0" xfId="0" applyNumberFormat="1" applyFont="1" applyFill="1" applyBorder="1" applyAlignment="1">
      <alignment horizontal="center" vertical="top" wrapText="1"/>
    </xf>
    <xf numFmtId="164" fontId="4" fillId="7" borderId="33" xfId="0" applyNumberFormat="1" applyFont="1" applyFill="1" applyBorder="1" applyAlignment="1">
      <alignment horizontal="center" vertical="top" wrapText="1"/>
    </xf>
    <xf numFmtId="164" fontId="4" fillId="7" borderId="46" xfId="0" applyNumberFormat="1" applyFont="1" applyFill="1" applyBorder="1" applyAlignment="1">
      <alignment horizontal="center" vertical="top" wrapText="1"/>
    </xf>
    <xf numFmtId="164" fontId="3" fillId="7" borderId="59" xfId="0" applyNumberFormat="1" applyFont="1" applyFill="1" applyBorder="1" applyAlignment="1">
      <alignment horizontal="center" vertical="top" wrapText="1"/>
    </xf>
    <xf numFmtId="164" fontId="3" fillId="7" borderId="28" xfId="0" applyNumberFormat="1" applyFont="1" applyFill="1" applyBorder="1" applyAlignment="1">
      <alignment horizontal="center" vertical="top" wrapText="1"/>
    </xf>
    <xf numFmtId="164" fontId="3" fillId="7" borderId="36" xfId="0" applyNumberFormat="1" applyFont="1" applyFill="1" applyBorder="1" applyAlignment="1">
      <alignment horizontal="center" vertical="top" wrapText="1"/>
    </xf>
    <xf numFmtId="164" fontId="1" fillId="0" borderId="17" xfId="0" applyNumberFormat="1" applyFont="1" applyBorder="1" applyAlignment="1">
      <alignment vertical="top"/>
    </xf>
    <xf numFmtId="3" fontId="10" fillId="0" borderId="32" xfId="0" applyNumberFormat="1" applyFont="1" applyFill="1" applyBorder="1" applyAlignment="1">
      <alignment horizontal="center" vertical="top"/>
    </xf>
    <xf numFmtId="3" fontId="1" fillId="7" borderId="51" xfId="0" applyNumberFormat="1" applyFont="1" applyFill="1" applyBorder="1" applyAlignment="1">
      <alignment horizontal="center" vertical="top" wrapText="1"/>
    </xf>
    <xf numFmtId="3" fontId="1" fillId="7" borderId="52"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xf>
    <xf numFmtId="49" fontId="2" fillId="0" borderId="32" xfId="0" applyNumberFormat="1" applyFont="1" applyBorder="1" applyAlignment="1">
      <alignment horizontal="center" vertical="top"/>
    </xf>
    <xf numFmtId="3" fontId="2" fillId="8" borderId="50" xfId="0" applyNumberFormat="1" applyFont="1" applyFill="1" applyBorder="1" applyAlignment="1">
      <alignment horizontal="center" vertical="top" wrapText="1"/>
    </xf>
    <xf numFmtId="3" fontId="2" fillId="5" borderId="64" xfId="0" applyNumberFormat="1" applyFont="1" applyFill="1" applyBorder="1" applyAlignment="1">
      <alignment horizontal="center" vertical="top"/>
    </xf>
    <xf numFmtId="3" fontId="2" fillId="5" borderId="53" xfId="0" applyNumberFormat="1" applyFont="1" applyFill="1" applyBorder="1" applyAlignment="1">
      <alignment horizontal="center" vertical="top"/>
    </xf>
    <xf numFmtId="3" fontId="2" fillId="5" borderId="68" xfId="0" applyNumberFormat="1" applyFont="1" applyFill="1" applyBorder="1" applyAlignment="1">
      <alignment horizontal="center" vertical="top"/>
    </xf>
    <xf numFmtId="3" fontId="2" fillId="5" borderId="32" xfId="0" applyNumberFormat="1" applyFont="1" applyFill="1" applyBorder="1" applyAlignment="1">
      <alignment horizontal="center" vertical="top"/>
    </xf>
    <xf numFmtId="3" fontId="4" fillId="0" borderId="34"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3" xfId="0" applyNumberFormat="1" applyFont="1" applyBorder="1" applyAlignment="1">
      <alignment horizontal="center" vertical="top"/>
    </xf>
    <xf numFmtId="3" fontId="4" fillId="0" borderId="7" xfId="0" applyNumberFormat="1" applyFont="1" applyBorder="1" applyAlignment="1">
      <alignment horizontal="center" vertical="top"/>
    </xf>
    <xf numFmtId="3" fontId="4" fillId="5" borderId="10" xfId="0" applyNumberFormat="1" applyFont="1" applyFill="1" applyBorder="1" applyAlignment="1">
      <alignment horizontal="center" vertical="top"/>
    </xf>
    <xf numFmtId="3" fontId="4" fillId="5" borderId="49"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3" fillId="7" borderId="61" xfId="0" applyNumberFormat="1" applyFont="1" applyFill="1" applyBorder="1" applyAlignment="1">
      <alignment horizontal="center" vertical="top" wrapText="1"/>
    </xf>
    <xf numFmtId="49" fontId="36" fillId="3" borderId="17" xfId="0" applyNumberFormat="1" applyFont="1" applyFill="1" applyBorder="1" applyAlignment="1">
      <alignment horizontal="center" vertical="top"/>
    </xf>
    <xf numFmtId="49" fontId="36" fillId="2" borderId="18" xfId="0" applyNumberFormat="1" applyFont="1" applyFill="1" applyBorder="1" applyAlignment="1">
      <alignment horizontal="center" vertical="top"/>
    </xf>
    <xf numFmtId="49" fontId="36" fillId="5" borderId="32" xfId="0" applyNumberFormat="1" applyFont="1" applyFill="1" applyBorder="1" applyAlignment="1">
      <alignment horizontal="center" vertical="top"/>
    </xf>
    <xf numFmtId="3" fontId="16" fillId="7" borderId="40" xfId="0" applyNumberFormat="1" applyFont="1" applyFill="1" applyBorder="1" applyAlignment="1">
      <alignment horizontal="left" vertical="top" wrapText="1"/>
    </xf>
    <xf numFmtId="3" fontId="37" fillId="7" borderId="32" xfId="0" applyNumberFormat="1" applyFont="1" applyFill="1" applyBorder="1" applyAlignment="1">
      <alignment horizontal="center" vertical="top"/>
    </xf>
    <xf numFmtId="3" fontId="16" fillId="0" borderId="32" xfId="0" applyNumberFormat="1" applyFont="1" applyBorder="1" applyAlignment="1">
      <alignment horizontal="center" vertical="top"/>
    </xf>
    <xf numFmtId="3" fontId="16" fillId="0" borderId="31" xfId="0" applyNumberFormat="1" applyFont="1" applyBorder="1" applyAlignment="1">
      <alignment horizontal="center" vertical="top"/>
    </xf>
    <xf numFmtId="3" fontId="16" fillId="0" borderId="0" xfId="0" applyNumberFormat="1" applyFont="1" applyBorder="1" applyAlignment="1">
      <alignment vertical="top"/>
    </xf>
    <xf numFmtId="164" fontId="16" fillId="7" borderId="65" xfId="0" applyNumberFormat="1" applyFont="1" applyFill="1" applyBorder="1" applyAlignment="1">
      <alignment horizontal="center" vertical="top"/>
    </xf>
    <xf numFmtId="164" fontId="16" fillId="7" borderId="66" xfId="0" applyNumberFormat="1" applyFont="1" applyFill="1" applyBorder="1" applyAlignment="1">
      <alignment horizontal="center" vertical="top"/>
    </xf>
    <xf numFmtId="164" fontId="16" fillId="7" borderId="26" xfId="0" applyNumberFormat="1" applyFont="1" applyFill="1" applyBorder="1" applyAlignment="1">
      <alignment horizontal="center" vertical="top"/>
    </xf>
    <xf numFmtId="3" fontId="10" fillId="0" borderId="53" xfId="0" applyNumberFormat="1" applyFont="1" applyFill="1" applyBorder="1" applyAlignment="1">
      <alignment horizontal="center" vertical="top"/>
    </xf>
    <xf numFmtId="0" fontId="4" fillId="7" borderId="42" xfId="0" applyFont="1" applyFill="1" applyBorder="1" applyAlignment="1">
      <alignment horizontal="center" vertical="top" wrapText="1"/>
    </xf>
    <xf numFmtId="164" fontId="5" fillId="8" borderId="46" xfId="0" applyNumberFormat="1" applyFont="1" applyFill="1" applyBorder="1" applyAlignment="1">
      <alignment horizontal="center" vertical="top" wrapText="1"/>
    </xf>
    <xf numFmtId="164" fontId="5" fillId="7" borderId="67" xfId="0" applyNumberFormat="1" applyFont="1" applyFill="1" applyBorder="1" applyAlignment="1">
      <alignment horizontal="center" vertical="top"/>
    </xf>
    <xf numFmtId="164" fontId="16" fillId="7" borderId="77" xfId="0" applyNumberFormat="1" applyFont="1" applyFill="1" applyBorder="1" applyAlignment="1">
      <alignment horizontal="center" vertical="top"/>
    </xf>
    <xf numFmtId="164" fontId="3" fillId="7" borderId="70" xfId="0" applyNumberFormat="1" applyFont="1" applyFill="1" applyBorder="1" applyAlignment="1">
      <alignment horizontal="center" vertical="top" wrapText="1"/>
    </xf>
    <xf numFmtId="164" fontId="4" fillId="0" borderId="74" xfId="0" applyNumberFormat="1" applyFont="1" applyFill="1" applyBorder="1" applyAlignment="1">
      <alignment horizontal="center" vertical="top"/>
    </xf>
    <xf numFmtId="3" fontId="4" fillId="0" borderId="3" xfId="0" applyNumberFormat="1" applyFont="1" applyFill="1" applyBorder="1" applyAlignment="1">
      <alignment horizontal="center" vertical="top" wrapText="1"/>
    </xf>
    <xf numFmtId="164" fontId="4" fillId="0" borderId="52" xfId="0" applyNumberFormat="1" applyFont="1" applyBorder="1" applyAlignment="1">
      <alignment horizontal="center" vertical="top" wrapText="1"/>
    </xf>
    <xf numFmtId="164" fontId="4" fillId="0" borderId="66" xfId="0" applyNumberFormat="1" applyFont="1" applyBorder="1" applyAlignment="1">
      <alignment horizontal="center" vertical="top" wrapText="1"/>
    </xf>
    <xf numFmtId="164" fontId="5" fillId="7" borderId="63" xfId="0" applyNumberFormat="1" applyFont="1" applyFill="1" applyBorder="1" applyAlignment="1">
      <alignment horizontal="center" vertical="top"/>
    </xf>
    <xf numFmtId="3" fontId="4" fillId="7" borderId="5" xfId="0" applyNumberFormat="1" applyFont="1" applyFill="1" applyBorder="1" applyAlignment="1">
      <alignment horizontal="center" vertical="top"/>
    </xf>
    <xf numFmtId="164" fontId="5" fillId="7" borderId="77" xfId="0" applyNumberFormat="1" applyFont="1" applyFill="1" applyBorder="1" applyAlignment="1">
      <alignment horizontal="center" vertical="top"/>
    </xf>
    <xf numFmtId="3" fontId="4" fillId="7" borderId="36" xfId="0" applyNumberFormat="1" applyFont="1" applyFill="1" applyBorder="1" applyAlignment="1">
      <alignment vertical="top" wrapText="1"/>
    </xf>
    <xf numFmtId="3" fontId="4" fillId="0" borderId="24" xfId="0" applyNumberFormat="1" applyFont="1" applyBorder="1" applyAlignment="1">
      <alignment horizontal="center" vertical="top"/>
    </xf>
    <xf numFmtId="3" fontId="10" fillId="7" borderId="66" xfId="0" applyNumberFormat="1" applyFont="1" applyFill="1" applyBorder="1" applyAlignment="1">
      <alignment horizontal="center" vertical="top" wrapText="1"/>
    </xf>
    <xf numFmtId="164" fontId="5" fillId="7" borderId="70" xfId="0" applyNumberFormat="1" applyFont="1" applyFill="1" applyBorder="1" applyAlignment="1">
      <alignment horizontal="center" vertical="top"/>
    </xf>
    <xf numFmtId="164" fontId="1" fillId="7" borderId="29" xfId="0" applyNumberFormat="1" applyFont="1" applyFill="1" applyBorder="1" applyAlignment="1">
      <alignment horizontal="center" vertical="top"/>
    </xf>
    <xf numFmtId="3" fontId="4" fillId="0" borderId="13" xfId="0" applyNumberFormat="1" applyFont="1" applyBorder="1" applyAlignment="1">
      <alignment vertical="top"/>
    </xf>
    <xf numFmtId="3" fontId="4" fillId="0" borderId="3" xfId="0" applyNumberFormat="1" applyFont="1" applyBorder="1" applyAlignment="1">
      <alignment vertical="top"/>
    </xf>
    <xf numFmtId="3" fontId="4" fillId="0" borderId="24" xfId="0" applyNumberFormat="1" applyFont="1" applyBorder="1" applyAlignment="1">
      <alignment vertical="top"/>
    </xf>
    <xf numFmtId="164" fontId="5" fillId="7" borderId="75" xfId="0" applyNumberFormat="1" applyFont="1" applyFill="1" applyBorder="1" applyAlignment="1">
      <alignment horizontal="center" vertical="top"/>
    </xf>
    <xf numFmtId="164" fontId="4" fillId="7" borderId="56" xfId="0" applyNumberFormat="1" applyFont="1" applyFill="1" applyBorder="1" applyAlignment="1">
      <alignment horizontal="center" vertical="top"/>
    </xf>
    <xf numFmtId="164" fontId="4" fillId="7" borderId="19" xfId="0" applyNumberFormat="1" applyFont="1" applyFill="1" applyBorder="1" applyAlignment="1">
      <alignment horizontal="center" vertical="top"/>
    </xf>
    <xf numFmtId="164" fontId="4" fillId="7" borderId="43" xfId="0" applyNumberFormat="1" applyFont="1" applyFill="1" applyBorder="1" applyAlignment="1">
      <alignment horizontal="center" vertical="top"/>
    </xf>
    <xf numFmtId="164" fontId="4" fillId="7" borderId="21" xfId="0" applyNumberFormat="1" applyFont="1" applyFill="1" applyBorder="1" applyAlignment="1">
      <alignment horizontal="center" vertical="top"/>
    </xf>
    <xf numFmtId="164" fontId="4" fillId="7" borderId="20" xfId="0" applyNumberFormat="1" applyFont="1" applyFill="1" applyBorder="1" applyAlignment="1">
      <alignment horizontal="center" vertical="top"/>
    </xf>
    <xf numFmtId="3" fontId="4" fillId="7" borderId="45" xfId="0" applyNumberFormat="1" applyFont="1" applyFill="1" applyBorder="1" applyAlignment="1">
      <alignment horizontal="center" vertical="top"/>
    </xf>
    <xf numFmtId="164" fontId="5" fillId="7" borderId="78" xfId="0" applyNumberFormat="1" applyFont="1" applyFill="1" applyBorder="1" applyAlignment="1">
      <alignment horizontal="center" vertical="top"/>
    </xf>
    <xf numFmtId="164" fontId="4" fillId="7" borderId="3" xfId="0" applyNumberFormat="1" applyFont="1" applyFill="1" applyBorder="1" applyAlignment="1">
      <alignment horizontal="center" vertical="top"/>
    </xf>
    <xf numFmtId="164" fontId="4" fillId="7" borderId="38" xfId="0" applyNumberFormat="1" applyFont="1" applyFill="1" applyBorder="1" applyAlignment="1">
      <alignment horizontal="center" vertical="top"/>
    </xf>
    <xf numFmtId="3" fontId="4" fillId="7" borderId="3" xfId="0" applyNumberFormat="1" applyFont="1" applyFill="1" applyBorder="1" applyAlignment="1">
      <alignment horizontal="center" vertical="top" wrapText="1"/>
    </xf>
    <xf numFmtId="164" fontId="5" fillId="7" borderId="35" xfId="0" applyNumberFormat="1" applyFont="1" applyFill="1" applyBorder="1" applyAlignment="1">
      <alignment horizontal="center" vertical="top"/>
    </xf>
    <xf numFmtId="164" fontId="4" fillId="7" borderId="74" xfId="0" applyNumberFormat="1" applyFont="1" applyFill="1" applyBorder="1" applyAlignment="1">
      <alignment horizontal="center" vertical="top"/>
    </xf>
    <xf numFmtId="164" fontId="4" fillId="7" borderId="29" xfId="0" applyNumberFormat="1" applyFont="1" applyFill="1" applyBorder="1" applyAlignment="1">
      <alignment horizontal="center" vertical="top"/>
    </xf>
    <xf numFmtId="164" fontId="4" fillId="7" borderId="58" xfId="0" applyNumberFormat="1" applyFont="1" applyFill="1" applyBorder="1" applyAlignment="1">
      <alignment horizontal="center" vertical="top"/>
    </xf>
    <xf numFmtId="164" fontId="4" fillId="7" borderId="30" xfId="0" applyNumberFormat="1" applyFont="1" applyFill="1" applyBorder="1" applyAlignment="1">
      <alignment horizontal="center" vertical="top"/>
    </xf>
    <xf numFmtId="3" fontId="4" fillId="7" borderId="49" xfId="0" applyNumberFormat="1" applyFont="1" applyFill="1" applyBorder="1" applyAlignment="1">
      <alignment horizontal="center" vertical="top"/>
    </xf>
    <xf numFmtId="3" fontId="4" fillId="7" borderId="64" xfId="0" applyNumberFormat="1" applyFont="1" applyFill="1" applyBorder="1" applyAlignment="1">
      <alignment horizontal="center" vertical="top" wrapText="1"/>
    </xf>
    <xf numFmtId="3" fontId="4" fillId="7" borderId="38" xfId="0" applyNumberFormat="1" applyFont="1" applyFill="1" applyBorder="1" applyAlignment="1">
      <alignment horizontal="center" vertical="top" wrapText="1"/>
    </xf>
    <xf numFmtId="3" fontId="4" fillId="7" borderId="48" xfId="0" applyNumberFormat="1" applyFont="1" applyFill="1" applyBorder="1" applyAlignment="1">
      <alignment vertical="top" wrapText="1"/>
    </xf>
    <xf numFmtId="3" fontId="4" fillId="7" borderId="6" xfId="0" applyNumberFormat="1" applyFont="1" applyFill="1" applyBorder="1" applyAlignment="1">
      <alignment horizontal="center" vertical="top"/>
    </xf>
    <xf numFmtId="164" fontId="4" fillId="7" borderId="64" xfId="0" applyNumberFormat="1" applyFont="1" applyFill="1" applyBorder="1" applyAlignment="1">
      <alignment horizontal="center" vertical="top"/>
    </xf>
    <xf numFmtId="3" fontId="4" fillId="7" borderId="35" xfId="0" applyNumberFormat="1" applyFont="1" applyFill="1" applyBorder="1" applyAlignment="1">
      <alignment vertical="top" wrapText="1"/>
    </xf>
    <xf numFmtId="164" fontId="1" fillId="7" borderId="33" xfId="0" applyNumberFormat="1" applyFont="1" applyFill="1" applyBorder="1" applyAlignment="1">
      <alignment horizontal="center" vertical="top"/>
    </xf>
    <xf numFmtId="3" fontId="10" fillId="7" borderId="27" xfId="0" applyNumberFormat="1" applyFont="1" applyFill="1" applyBorder="1" applyAlignment="1">
      <alignment horizontal="center" vertical="top" wrapText="1"/>
    </xf>
    <xf numFmtId="3" fontId="24" fillId="7" borderId="18" xfId="0" applyNumberFormat="1" applyFont="1" applyFill="1" applyBorder="1" applyAlignment="1">
      <alignment horizontal="center" vertical="top" wrapText="1"/>
    </xf>
    <xf numFmtId="3" fontId="24" fillId="7" borderId="18" xfId="0" applyNumberFormat="1" applyFont="1" applyFill="1" applyBorder="1" applyAlignment="1">
      <alignment horizontal="center" vertical="top"/>
    </xf>
    <xf numFmtId="3" fontId="17" fillId="7" borderId="62" xfId="0" applyNumberFormat="1" applyFont="1" applyFill="1" applyBorder="1" applyAlignment="1">
      <alignment horizontal="center" vertical="top"/>
    </xf>
    <xf numFmtId="3" fontId="24" fillId="7" borderId="42" xfId="0" applyNumberFormat="1" applyFont="1" applyFill="1" applyBorder="1" applyAlignment="1">
      <alignment horizontal="center" vertical="top"/>
    </xf>
    <xf numFmtId="3" fontId="10" fillId="7" borderId="51"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xf>
    <xf numFmtId="164" fontId="5" fillId="7" borderId="74" xfId="0" applyNumberFormat="1" applyFont="1" applyFill="1" applyBorder="1" applyAlignment="1">
      <alignment horizontal="center" vertical="top"/>
    </xf>
    <xf numFmtId="164" fontId="5" fillId="7" borderId="29" xfId="0" applyNumberFormat="1" applyFont="1" applyFill="1" applyBorder="1" applyAlignment="1">
      <alignment horizontal="center" vertical="top"/>
    </xf>
    <xf numFmtId="164" fontId="5" fillId="7" borderId="30" xfId="0" applyNumberFormat="1" applyFont="1" applyFill="1" applyBorder="1" applyAlignment="1">
      <alignment horizontal="center" vertical="top"/>
    </xf>
    <xf numFmtId="164" fontId="5" fillId="7" borderId="58" xfId="0" applyNumberFormat="1" applyFont="1" applyFill="1" applyBorder="1" applyAlignment="1">
      <alignment horizontal="center" vertical="top"/>
    </xf>
    <xf numFmtId="3" fontId="4" fillId="7" borderId="74" xfId="0" applyNumberFormat="1" applyFont="1" applyFill="1" applyBorder="1" applyAlignment="1">
      <alignment horizontal="left" vertical="top" wrapText="1"/>
    </xf>
    <xf numFmtId="3" fontId="4" fillId="0" borderId="55" xfId="0" applyNumberFormat="1" applyFont="1" applyFill="1" applyBorder="1" applyAlignment="1">
      <alignment horizontal="center" vertical="top" wrapText="1"/>
    </xf>
    <xf numFmtId="164" fontId="4" fillId="0" borderId="45" xfId="0" applyNumberFormat="1" applyFont="1" applyFill="1" applyBorder="1" applyAlignment="1">
      <alignment horizontal="center" vertical="top"/>
    </xf>
    <xf numFmtId="164" fontId="4" fillId="0" borderId="16" xfId="0" applyNumberFormat="1" applyFont="1" applyBorder="1" applyAlignment="1">
      <alignment horizontal="center" vertical="top"/>
    </xf>
    <xf numFmtId="164" fontId="4" fillId="0" borderId="62" xfId="0" applyNumberFormat="1" applyFont="1" applyBorder="1" applyAlignment="1">
      <alignment horizontal="center" vertical="top"/>
    </xf>
    <xf numFmtId="3" fontId="35" fillId="7" borderId="42" xfId="0" applyNumberFormat="1" applyFont="1" applyFill="1" applyBorder="1" applyAlignment="1">
      <alignment horizontal="center" vertical="top" wrapText="1"/>
    </xf>
    <xf numFmtId="3" fontId="1" fillId="7" borderId="65" xfId="0" applyNumberFormat="1" applyFont="1" applyFill="1" applyBorder="1" applyAlignment="1">
      <alignment vertical="top" wrapText="1"/>
    </xf>
    <xf numFmtId="3" fontId="1" fillId="7" borderId="6" xfId="0" applyNumberFormat="1" applyFont="1" applyFill="1" applyBorder="1" applyAlignment="1">
      <alignment horizontal="center" vertical="top"/>
    </xf>
    <xf numFmtId="3" fontId="35" fillId="7" borderId="42" xfId="0" applyNumberFormat="1" applyFont="1" applyFill="1" applyBorder="1" applyAlignment="1">
      <alignment horizontal="center" vertical="top"/>
    </xf>
    <xf numFmtId="3" fontId="4" fillId="7" borderId="4" xfId="0" applyNumberFormat="1" applyFont="1" applyFill="1" applyBorder="1" applyAlignment="1">
      <alignment horizontal="center" vertical="top" wrapText="1"/>
    </xf>
    <xf numFmtId="3" fontId="4" fillId="7" borderId="3" xfId="0" applyNumberFormat="1" applyFont="1" applyFill="1" applyBorder="1" applyAlignment="1">
      <alignment horizontal="center" vertical="top"/>
    </xf>
    <xf numFmtId="3" fontId="4" fillId="7" borderId="29" xfId="0" applyNumberFormat="1" applyFont="1" applyFill="1" applyBorder="1" applyAlignment="1">
      <alignment horizontal="center" vertical="top" wrapText="1"/>
    </xf>
    <xf numFmtId="3" fontId="4" fillId="7" borderId="30" xfId="0" applyNumberFormat="1" applyFont="1" applyFill="1" applyBorder="1" applyAlignment="1">
      <alignment horizontal="center" vertical="top" wrapText="1"/>
    </xf>
    <xf numFmtId="3" fontId="4" fillId="7" borderId="71" xfId="0" applyNumberFormat="1" applyFont="1" applyFill="1" applyBorder="1" applyAlignment="1">
      <alignment horizontal="center" vertical="top" wrapText="1"/>
    </xf>
    <xf numFmtId="3" fontId="1" fillId="7" borderId="57" xfId="0" applyNumberFormat="1" applyFont="1" applyFill="1" applyBorder="1" applyAlignment="1">
      <alignment horizontal="center" vertical="top" wrapText="1"/>
    </xf>
    <xf numFmtId="0" fontId="10" fillId="7" borderId="66" xfId="0" applyFont="1" applyFill="1" applyBorder="1" applyAlignment="1">
      <alignment horizontal="center" vertical="top"/>
    </xf>
    <xf numFmtId="0" fontId="34" fillId="7" borderId="66" xfId="0" applyFont="1" applyFill="1" applyBorder="1" applyAlignment="1">
      <alignment horizontal="center" vertical="top"/>
    </xf>
    <xf numFmtId="3" fontId="35" fillId="7" borderId="59" xfId="0" applyNumberFormat="1" applyFont="1" applyFill="1" applyBorder="1" applyAlignment="1">
      <alignment horizontal="center" vertical="top" wrapText="1"/>
    </xf>
    <xf numFmtId="0" fontId="4" fillId="7" borderId="66" xfId="0" applyFont="1" applyFill="1" applyBorder="1" applyAlignment="1">
      <alignment horizontal="center" vertical="top"/>
    </xf>
    <xf numFmtId="0" fontId="4" fillId="7" borderId="51" xfId="0" applyFont="1" applyFill="1" applyBorder="1" applyAlignment="1">
      <alignment horizontal="center" vertical="top"/>
    </xf>
    <xf numFmtId="0" fontId="23" fillId="7" borderId="66" xfId="0" applyFont="1" applyFill="1" applyBorder="1" applyAlignment="1">
      <alignment horizontal="center" vertical="top"/>
    </xf>
    <xf numFmtId="0" fontId="23" fillId="7" borderId="51" xfId="0" applyFont="1" applyFill="1" applyBorder="1" applyAlignment="1">
      <alignment horizontal="center" vertical="top"/>
    </xf>
    <xf numFmtId="0" fontId="23" fillId="7" borderId="68" xfId="0" applyFont="1" applyFill="1" applyBorder="1" applyAlignment="1">
      <alignment horizontal="center" vertical="top"/>
    </xf>
    <xf numFmtId="3" fontId="1" fillId="7" borderId="2" xfId="0" applyNumberFormat="1" applyFont="1" applyFill="1" applyBorder="1" applyAlignment="1">
      <alignment horizontal="center" vertical="top" wrapText="1"/>
    </xf>
    <xf numFmtId="3" fontId="10" fillId="7" borderId="34"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textRotation="180" wrapText="1"/>
    </xf>
    <xf numFmtId="3" fontId="2" fillId="0" borderId="0" xfId="0" applyNumberFormat="1" applyFont="1" applyFill="1" applyBorder="1" applyAlignment="1">
      <alignment horizontal="center" vertical="top" textRotation="180" wrapText="1"/>
    </xf>
    <xf numFmtId="3" fontId="2" fillId="0" borderId="43" xfId="0" applyNumberFormat="1" applyFont="1" applyFill="1" applyBorder="1" applyAlignment="1">
      <alignment horizontal="center" vertical="top" textRotation="180" wrapText="1"/>
    </xf>
    <xf numFmtId="3" fontId="1" fillId="0" borderId="17" xfId="0" applyNumberFormat="1" applyFont="1" applyBorder="1" applyAlignment="1">
      <alignment vertical="top"/>
    </xf>
    <xf numFmtId="164" fontId="17" fillId="7" borderId="15" xfId="0" applyNumberFormat="1" applyFont="1" applyFill="1" applyBorder="1" applyAlignment="1">
      <alignment horizontal="center" vertical="top"/>
    </xf>
    <xf numFmtId="164" fontId="16" fillId="7" borderId="63" xfId="0" applyNumberFormat="1" applyFont="1" applyFill="1" applyBorder="1" applyAlignment="1">
      <alignment horizontal="center" vertical="top"/>
    </xf>
    <xf numFmtId="164" fontId="16" fillId="7" borderId="15" xfId="0" applyNumberFormat="1" applyFont="1" applyFill="1" applyBorder="1" applyAlignment="1">
      <alignment horizontal="center" vertical="top"/>
    </xf>
    <xf numFmtId="3" fontId="4" fillId="7" borderId="22" xfId="0" applyNumberFormat="1" applyFont="1" applyFill="1" applyBorder="1" applyAlignment="1">
      <alignment vertical="top" wrapText="1"/>
    </xf>
    <xf numFmtId="3" fontId="35" fillId="7" borderId="18" xfId="0" applyNumberFormat="1" applyFont="1" applyFill="1" applyBorder="1" applyAlignment="1">
      <alignment horizontal="center" vertical="top"/>
    </xf>
    <xf numFmtId="3" fontId="4" fillId="0" borderId="51" xfId="0" applyNumberFormat="1" applyFont="1" applyBorder="1" applyAlignment="1">
      <alignment horizontal="center" vertical="top"/>
    </xf>
    <xf numFmtId="3" fontId="1" fillId="0" borderId="53" xfId="0" applyNumberFormat="1" applyFont="1" applyFill="1" applyBorder="1" applyAlignment="1">
      <alignment horizontal="center" vertical="top"/>
    </xf>
    <xf numFmtId="164" fontId="1" fillId="7" borderId="29" xfId="0" applyNumberFormat="1" applyFont="1" applyFill="1" applyBorder="1" applyAlignment="1">
      <alignment horizontal="center" vertical="top" wrapText="1"/>
    </xf>
    <xf numFmtId="164" fontId="1" fillId="7" borderId="30" xfId="0" applyNumberFormat="1" applyFont="1" applyFill="1" applyBorder="1" applyAlignment="1">
      <alignment horizontal="center" vertical="top" wrapText="1"/>
    </xf>
    <xf numFmtId="3" fontId="35" fillId="7" borderId="34" xfId="0" applyNumberFormat="1" applyFont="1" applyFill="1" applyBorder="1" applyAlignment="1">
      <alignment horizontal="center" vertical="top" wrapText="1"/>
    </xf>
    <xf numFmtId="3" fontId="35" fillId="7" borderId="66" xfId="0" applyNumberFormat="1" applyFont="1" applyFill="1" applyBorder="1" applyAlignment="1">
      <alignment horizontal="center" vertical="top" wrapText="1"/>
    </xf>
    <xf numFmtId="3" fontId="10" fillId="7" borderId="13" xfId="0" applyNumberFormat="1" applyFont="1" applyFill="1" applyBorder="1" applyAlignment="1">
      <alignment horizontal="center" vertical="top"/>
    </xf>
    <xf numFmtId="3" fontId="10" fillId="7" borderId="64" xfId="0" applyNumberFormat="1" applyFont="1" applyFill="1" applyBorder="1" applyAlignment="1">
      <alignment horizontal="center" vertical="top"/>
    </xf>
    <xf numFmtId="164" fontId="5" fillId="8" borderId="50" xfId="0" applyNumberFormat="1" applyFont="1" applyFill="1" applyBorder="1" applyAlignment="1">
      <alignment horizontal="center" vertical="top"/>
    </xf>
    <xf numFmtId="164" fontId="5" fillId="8" borderId="4" xfId="0" applyNumberFormat="1" applyFont="1" applyFill="1" applyBorder="1" applyAlignment="1">
      <alignment horizontal="center" vertical="top"/>
    </xf>
    <xf numFmtId="3" fontId="2" fillId="0" borderId="4" xfId="0" applyNumberFormat="1" applyFont="1" applyFill="1" applyBorder="1" applyAlignment="1">
      <alignment vertical="top" wrapText="1"/>
    </xf>
    <xf numFmtId="164" fontId="5" fillId="8" borderId="45" xfId="0" applyNumberFormat="1" applyFont="1" applyFill="1" applyBorder="1" applyAlignment="1">
      <alignment horizontal="center" vertical="top"/>
    </xf>
    <xf numFmtId="0" fontId="4" fillId="9" borderId="66" xfId="0" applyFont="1" applyFill="1" applyBorder="1" applyAlignment="1">
      <alignment horizontal="center" vertical="top" wrapText="1"/>
    </xf>
    <xf numFmtId="164" fontId="5" fillId="7" borderId="27" xfId="0" applyNumberFormat="1" applyFont="1" applyFill="1" applyBorder="1" applyAlignment="1">
      <alignment horizontal="center" vertical="top"/>
    </xf>
    <xf numFmtId="3" fontId="1" fillId="7" borderId="68" xfId="0" applyNumberFormat="1" applyFont="1" applyFill="1" applyBorder="1" applyAlignment="1">
      <alignment horizontal="center" vertical="top" wrapText="1"/>
    </xf>
    <xf numFmtId="3" fontId="4" fillId="7" borderId="65" xfId="0" applyNumberFormat="1" applyFont="1" applyFill="1" applyBorder="1" applyAlignment="1">
      <alignment horizontal="center" vertical="top"/>
    </xf>
    <xf numFmtId="3" fontId="4" fillId="7" borderId="26" xfId="0" applyNumberFormat="1" applyFont="1" applyFill="1" applyBorder="1" applyAlignment="1">
      <alignment horizontal="center" vertical="top"/>
    </xf>
    <xf numFmtId="3" fontId="5" fillId="7" borderId="66" xfId="0" applyNumberFormat="1" applyFont="1" applyFill="1" applyBorder="1" applyAlignment="1">
      <alignment horizontal="center" vertical="top" wrapText="1"/>
    </xf>
    <xf numFmtId="3" fontId="5" fillId="7" borderId="51" xfId="0" applyNumberFormat="1" applyFont="1" applyFill="1" applyBorder="1" applyAlignment="1">
      <alignment horizontal="center" vertical="top"/>
    </xf>
    <xf numFmtId="3" fontId="4" fillId="0" borderId="5" xfId="0" applyNumberFormat="1" applyFont="1" applyBorder="1" applyAlignment="1">
      <alignment horizontal="center" vertical="top"/>
    </xf>
    <xf numFmtId="164" fontId="1" fillId="7" borderId="59" xfId="0" applyNumberFormat="1" applyFont="1" applyFill="1" applyBorder="1" applyAlignment="1">
      <alignment horizontal="center" vertical="top"/>
    </xf>
    <xf numFmtId="3" fontId="5" fillId="0" borderId="13"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49" fontId="5" fillId="5" borderId="0" xfId="0" applyNumberFormat="1" applyFont="1" applyFill="1" applyBorder="1" applyAlignment="1">
      <alignment horizontal="center" vertical="top"/>
    </xf>
    <xf numFmtId="164" fontId="4" fillId="7" borderId="63" xfId="0" applyNumberFormat="1" applyFont="1" applyFill="1" applyBorder="1" applyAlignment="1">
      <alignment horizontal="center" vertical="top"/>
    </xf>
    <xf numFmtId="164" fontId="4" fillId="7" borderId="53" xfId="0" applyNumberFormat="1" applyFont="1" applyFill="1" applyBorder="1" applyAlignment="1">
      <alignment horizontal="center" vertical="top"/>
    </xf>
    <xf numFmtId="3" fontId="2" fillId="7" borderId="18" xfId="0" applyNumberFormat="1" applyFont="1" applyFill="1" applyBorder="1" applyAlignment="1">
      <alignment horizontal="center" vertical="top" textRotation="90" wrapText="1"/>
    </xf>
    <xf numFmtId="3" fontId="2" fillId="7" borderId="32" xfId="0" applyNumberFormat="1" applyFont="1" applyFill="1" applyBorder="1" applyAlignment="1">
      <alignment horizontal="center" vertical="top"/>
    </xf>
    <xf numFmtId="3" fontId="4" fillId="7" borderId="66" xfId="0" applyNumberFormat="1" applyFont="1" applyFill="1" applyBorder="1" applyAlignment="1">
      <alignment horizontal="left" vertical="top" wrapText="1"/>
    </xf>
    <xf numFmtId="3" fontId="4" fillId="7" borderId="32" xfId="0" applyNumberFormat="1" applyFont="1" applyFill="1" applyBorder="1" applyAlignment="1">
      <alignment horizontal="left" vertical="top" wrapText="1"/>
    </xf>
    <xf numFmtId="3" fontId="4" fillId="7" borderId="51" xfId="0" applyNumberFormat="1" applyFont="1" applyFill="1" applyBorder="1" applyAlignment="1">
      <alignment horizontal="left" vertical="top" wrapText="1"/>
    </xf>
    <xf numFmtId="164" fontId="5" fillId="7" borderId="34" xfId="0" applyNumberFormat="1" applyFont="1" applyFill="1" applyBorder="1" applyAlignment="1">
      <alignment horizontal="center" vertical="top"/>
    </xf>
    <xf numFmtId="3" fontId="10" fillId="7" borderId="53" xfId="0" applyNumberFormat="1" applyFont="1" applyFill="1" applyBorder="1" applyAlignment="1">
      <alignment horizontal="center" vertical="top"/>
    </xf>
    <xf numFmtId="164" fontId="4" fillId="0" borderId="65" xfId="0" applyNumberFormat="1" applyFont="1" applyFill="1" applyBorder="1" applyAlignment="1">
      <alignment horizontal="center" vertical="top"/>
    </xf>
    <xf numFmtId="164" fontId="4" fillId="0" borderId="61" xfId="0" applyNumberFormat="1" applyFont="1" applyFill="1" applyBorder="1" applyAlignment="1">
      <alignment horizontal="center" vertical="top"/>
    </xf>
    <xf numFmtId="3" fontId="1" fillId="0" borderId="7" xfId="0" applyNumberFormat="1" applyFont="1" applyBorder="1" applyAlignment="1">
      <alignment horizontal="center" vertical="top"/>
    </xf>
    <xf numFmtId="3" fontId="38" fillId="7" borderId="66" xfId="0" applyNumberFormat="1" applyFont="1" applyFill="1" applyBorder="1" applyAlignment="1">
      <alignment horizontal="center" vertical="top" wrapText="1"/>
    </xf>
    <xf numFmtId="3" fontId="12" fillId="7" borderId="51" xfId="0" applyNumberFormat="1" applyFont="1" applyFill="1" applyBorder="1" applyAlignment="1">
      <alignment horizontal="center" vertical="top" wrapText="1"/>
    </xf>
    <xf numFmtId="3" fontId="12" fillId="7" borderId="52" xfId="0" applyNumberFormat="1" applyFont="1" applyFill="1" applyBorder="1" applyAlignment="1">
      <alignment horizontal="center" vertical="top" wrapText="1"/>
    </xf>
    <xf numFmtId="3" fontId="1" fillId="7" borderId="27" xfId="0" applyNumberFormat="1" applyFont="1" applyFill="1" applyBorder="1" applyAlignment="1">
      <alignment horizontal="center" vertical="top" wrapText="1"/>
    </xf>
    <xf numFmtId="3" fontId="1" fillId="0" borderId="43" xfId="0" applyNumberFormat="1" applyFont="1" applyFill="1" applyBorder="1" applyAlignment="1">
      <alignment horizontal="center" vertical="top"/>
    </xf>
    <xf numFmtId="3" fontId="35" fillId="7" borderId="19"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xf>
    <xf numFmtId="3" fontId="35" fillId="7" borderId="29" xfId="0" applyNumberFormat="1" applyFont="1" applyFill="1" applyBorder="1" applyAlignment="1">
      <alignment horizontal="center" vertical="top" wrapText="1"/>
    </xf>
    <xf numFmtId="3" fontId="1" fillId="7" borderId="71" xfId="0" applyNumberFormat="1" applyFont="1" applyFill="1" applyBorder="1" applyAlignment="1">
      <alignment horizontal="center" vertical="top"/>
    </xf>
    <xf numFmtId="3" fontId="1" fillId="0" borderId="8" xfId="0" applyNumberFormat="1" applyFont="1" applyFill="1" applyBorder="1" applyAlignment="1">
      <alignment horizontal="center" vertical="top"/>
    </xf>
    <xf numFmtId="3" fontId="35" fillId="7" borderId="18"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xf>
    <xf numFmtId="3" fontId="35" fillId="7" borderId="13" xfId="0" applyNumberFormat="1" applyFont="1" applyFill="1" applyBorder="1" applyAlignment="1">
      <alignment horizontal="center" vertical="top" wrapText="1"/>
    </xf>
    <xf numFmtId="3" fontId="1" fillId="7" borderId="64" xfId="0" applyNumberFormat="1" applyFont="1" applyFill="1" applyBorder="1" applyAlignment="1">
      <alignment horizontal="center" vertical="top"/>
    </xf>
    <xf numFmtId="3" fontId="1" fillId="7" borderId="38" xfId="0" applyNumberFormat="1" applyFont="1" applyFill="1" applyBorder="1" applyAlignment="1">
      <alignment horizontal="center" vertical="top"/>
    </xf>
    <xf numFmtId="3" fontId="35" fillId="0" borderId="13" xfId="0" applyNumberFormat="1" applyFont="1" applyFill="1" applyBorder="1" applyAlignment="1">
      <alignment horizontal="center" vertical="top"/>
    </xf>
    <xf numFmtId="3" fontId="35" fillId="0" borderId="18" xfId="0" applyNumberFormat="1" applyFont="1" applyFill="1" applyBorder="1" applyAlignment="1">
      <alignment horizontal="center" vertical="top"/>
    </xf>
    <xf numFmtId="164" fontId="1" fillId="7" borderId="51" xfId="0" applyNumberFormat="1" applyFont="1" applyFill="1" applyBorder="1" applyAlignment="1">
      <alignment horizontal="center" vertical="top" wrapText="1"/>
    </xf>
    <xf numFmtId="164" fontId="1" fillId="7" borderId="33" xfId="0" applyNumberFormat="1" applyFont="1" applyFill="1" applyBorder="1" applyAlignment="1">
      <alignment horizontal="center" vertical="top" wrapText="1"/>
    </xf>
    <xf numFmtId="164" fontId="1" fillId="7" borderId="67" xfId="0" applyNumberFormat="1" applyFont="1" applyFill="1" applyBorder="1" applyAlignment="1">
      <alignment horizontal="center" vertical="top"/>
    </xf>
    <xf numFmtId="3" fontId="1" fillId="7" borderId="36" xfId="0" applyNumberFormat="1" applyFont="1" applyFill="1" applyBorder="1" applyAlignment="1">
      <alignment horizontal="left" vertical="top" wrapText="1"/>
    </xf>
    <xf numFmtId="3" fontId="2" fillId="7" borderId="59" xfId="0" applyNumberFormat="1" applyFont="1" applyFill="1" applyBorder="1" applyAlignment="1">
      <alignment horizontal="center" vertical="top"/>
    </xf>
    <xf numFmtId="3" fontId="1" fillId="7" borderId="27" xfId="0" applyNumberFormat="1" applyFont="1" applyFill="1" applyBorder="1" applyAlignment="1">
      <alignment horizontal="center" vertical="top"/>
    </xf>
    <xf numFmtId="3" fontId="35" fillId="7" borderId="5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4" fontId="1" fillId="7" borderId="32" xfId="0" applyNumberFormat="1" applyFont="1" applyFill="1" applyBorder="1" applyAlignment="1">
      <alignment horizontal="center" vertical="top" wrapText="1"/>
    </xf>
    <xf numFmtId="3" fontId="2" fillId="7" borderId="42" xfId="0" applyNumberFormat="1" applyFont="1" applyFill="1" applyBorder="1" applyAlignment="1">
      <alignment horizontal="center" vertical="top"/>
    </xf>
    <xf numFmtId="3" fontId="2" fillId="7" borderId="53" xfId="0" applyNumberFormat="1" applyFont="1" applyFill="1" applyBorder="1" applyAlignment="1">
      <alignment horizontal="center" vertical="top"/>
    </xf>
    <xf numFmtId="164" fontId="1" fillId="7" borderId="53"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164" fontId="1" fillId="7" borderId="32" xfId="0" applyNumberFormat="1" applyFont="1" applyFill="1" applyBorder="1" applyAlignment="1">
      <alignment horizontal="center" vertical="top"/>
    </xf>
    <xf numFmtId="0" fontId="1" fillId="7" borderId="37" xfId="0" applyFont="1" applyFill="1" applyBorder="1" applyAlignment="1">
      <alignment vertical="top" wrapText="1"/>
    </xf>
    <xf numFmtId="0" fontId="40" fillId="7" borderId="33" xfId="0" applyFont="1" applyFill="1" applyBorder="1" applyAlignment="1">
      <alignment horizontal="center" vertical="top" wrapText="1"/>
    </xf>
    <xf numFmtId="0" fontId="1" fillId="7" borderId="59" xfId="0" applyFont="1" applyFill="1" applyBorder="1" applyAlignment="1">
      <alignment horizontal="center" vertical="top" wrapText="1"/>
    </xf>
    <xf numFmtId="0" fontId="1" fillId="7" borderId="40" xfId="0" applyFont="1" applyFill="1" applyBorder="1" applyAlignment="1">
      <alignment vertical="top" wrapText="1"/>
    </xf>
    <xf numFmtId="0" fontId="40" fillId="7" borderId="32" xfId="0" applyFont="1" applyFill="1" applyBorder="1" applyAlignment="1">
      <alignment horizontal="center" vertical="top" wrapText="1"/>
    </xf>
    <xf numFmtId="3" fontId="2" fillId="7" borderId="0" xfId="0" applyNumberFormat="1" applyFont="1" applyFill="1" applyBorder="1" applyAlignment="1">
      <alignment horizontal="center" vertical="top" wrapText="1"/>
    </xf>
    <xf numFmtId="164" fontId="2" fillId="7" borderId="32" xfId="0" applyNumberFormat="1" applyFont="1" applyFill="1" applyBorder="1" applyAlignment="1">
      <alignment horizontal="center" vertical="top"/>
    </xf>
    <xf numFmtId="164" fontId="2" fillId="7" borderId="67" xfId="0" applyNumberFormat="1" applyFont="1" applyFill="1" applyBorder="1" applyAlignment="1">
      <alignment horizontal="center" vertical="top"/>
    </xf>
    <xf numFmtId="3" fontId="1" fillId="0" borderId="27" xfId="0" applyNumberFormat="1" applyFont="1" applyFill="1" applyBorder="1" applyAlignment="1">
      <alignment horizontal="center" vertical="top" wrapText="1"/>
    </xf>
    <xf numFmtId="3" fontId="35" fillId="7" borderId="0" xfId="0" applyNumberFormat="1" applyFont="1" applyFill="1" applyBorder="1" applyAlignment="1">
      <alignment horizontal="center" vertical="top"/>
    </xf>
    <xf numFmtId="3" fontId="2" fillId="7" borderId="39" xfId="0" applyNumberFormat="1" applyFont="1" applyFill="1" applyBorder="1" applyAlignment="1">
      <alignment horizontal="center" vertical="top"/>
    </xf>
    <xf numFmtId="49" fontId="1" fillId="7" borderId="61" xfId="0" applyNumberFormat="1" applyFont="1" applyFill="1" applyBorder="1" applyAlignment="1">
      <alignment horizontal="left" vertical="top" wrapText="1"/>
    </xf>
    <xf numFmtId="49" fontId="1" fillId="7" borderId="27" xfId="0" applyNumberFormat="1" applyFont="1" applyFill="1" applyBorder="1" applyAlignment="1">
      <alignment horizontal="center" vertical="top"/>
    </xf>
    <xf numFmtId="3" fontId="2" fillId="7" borderId="31" xfId="0" applyNumberFormat="1" applyFont="1" applyFill="1" applyBorder="1" applyAlignment="1">
      <alignment horizontal="center" vertical="top"/>
    </xf>
    <xf numFmtId="49" fontId="35" fillId="7" borderId="66" xfId="0" applyNumberFormat="1" applyFont="1" applyFill="1" applyBorder="1" applyAlignment="1">
      <alignment horizontal="center" vertical="top"/>
    </xf>
    <xf numFmtId="49" fontId="1" fillId="7" borderId="34" xfId="0" applyNumberFormat="1" applyFont="1" applyFill="1" applyBorder="1" applyAlignment="1">
      <alignment horizontal="center" vertical="top"/>
    </xf>
    <xf numFmtId="49" fontId="4" fillId="7" borderId="37" xfId="0" applyNumberFormat="1" applyFont="1" applyFill="1" applyBorder="1" applyAlignment="1">
      <alignment horizontal="left" vertical="top" wrapText="1"/>
    </xf>
    <xf numFmtId="49" fontId="10" fillId="7" borderId="59" xfId="0" applyNumberFormat="1" applyFont="1" applyFill="1" applyBorder="1" applyAlignment="1">
      <alignment horizontal="center" vertical="top"/>
    </xf>
    <xf numFmtId="49" fontId="4" fillId="7" borderId="27" xfId="0" applyNumberFormat="1" applyFont="1" applyFill="1" applyBorder="1" applyAlignment="1">
      <alignment horizontal="center" vertical="top"/>
    </xf>
    <xf numFmtId="49" fontId="4" fillId="7" borderId="39" xfId="0" applyNumberFormat="1" applyFont="1" applyFill="1" applyBorder="1" applyAlignment="1">
      <alignment horizontal="center" vertical="top"/>
    </xf>
    <xf numFmtId="49" fontId="4" fillId="7" borderId="41" xfId="0" applyNumberFormat="1" applyFont="1" applyFill="1" applyBorder="1" applyAlignment="1">
      <alignment horizontal="left" vertical="top" wrapText="1"/>
    </xf>
    <xf numFmtId="49" fontId="10" fillId="7" borderId="18" xfId="0" applyNumberFormat="1" applyFont="1" applyFill="1" applyBorder="1" applyAlignment="1">
      <alignment horizontal="center" vertical="top"/>
    </xf>
    <xf numFmtId="49" fontId="4" fillId="7" borderId="53" xfId="0" applyNumberFormat="1" applyFont="1" applyFill="1" applyBorder="1" applyAlignment="1">
      <alignment horizontal="center" vertical="top"/>
    </xf>
    <xf numFmtId="49" fontId="4" fillId="7" borderId="60" xfId="0" applyNumberFormat="1" applyFont="1" applyFill="1" applyBorder="1" applyAlignment="1">
      <alignment horizontal="center" vertical="top"/>
    </xf>
    <xf numFmtId="0" fontId="4" fillId="7" borderId="59" xfId="0" applyFont="1" applyFill="1" applyBorder="1" applyAlignment="1">
      <alignment vertical="top" wrapText="1"/>
    </xf>
    <xf numFmtId="49" fontId="4" fillId="7" borderId="17" xfId="0" applyNumberFormat="1" applyFont="1" applyFill="1" applyBorder="1" applyAlignment="1">
      <alignment horizontal="left" vertical="top" wrapText="1"/>
    </xf>
    <xf numFmtId="49" fontId="4" fillId="7" borderId="0" xfId="0" applyNumberFormat="1" applyFont="1" applyFill="1" applyBorder="1" applyAlignment="1">
      <alignment horizontal="center" vertical="top"/>
    </xf>
    <xf numFmtId="49" fontId="4" fillId="7" borderId="31" xfId="0" applyNumberFormat="1" applyFont="1" applyFill="1" applyBorder="1" applyAlignment="1">
      <alignment horizontal="center" vertical="top"/>
    </xf>
    <xf numFmtId="3" fontId="5" fillId="7" borderId="59" xfId="0" applyNumberFormat="1" applyFont="1" applyFill="1" applyBorder="1" applyAlignment="1">
      <alignment horizontal="center" vertical="top" wrapText="1"/>
    </xf>
    <xf numFmtId="3" fontId="5" fillId="7" borderId="18" xfId="0" applyNumberFormat="1" applyFont="1" applyFill="1" applyBorder="1" applyAlignment="1">
      <alignment horizontal="center" vertical="top"/>
    </xf>
    <xf numFmtId="164" fontId="4" fillId="7" borderId="67" xfId="0" applyNumberFormat="1" applyFont="1" applyFill="1" applyBorder="1" applyAlignment="1">
      <alignment horizontal="center" vertical="top"/>
    </xf>
    <xf numFmtId="3" fontId="5" fillId="0" borderId="13" xfId="0" applyNumberFormat="1" applyFont="1" applyBorder="1" applyAlignment="1">
      <alignment horizontal="center" vertical="top"/>
    </xf>
    <xf numFmtId="3" fontId="4" fillId="0" borderId="62" xfId="0" applyNumberFormat="1" applyFont="1" applyFill="1" applyBorder="1" applyAlignment="1">
      <alignment horizontal="center" vertical="top" wrapText="1"/>
    </xf>
    <xf numFmtId="3" fontId="36" fillId="0" borderId="18" xfId="0" applyNumberFormat="1" applyFont="1" applyBorder="1" applyAlignment="1">
      <alignment horizontal="center" vertical="top"/>
    </xf>
    <xf numFmtId="3" fontId="36" fillId="0" borderId="32" xfId="0" applyNumberFormat="1" applyFont="1" applyBorder="1" applyAlignment="1">
      <alignment horizontal="center" vertical="top"/>
    </xf>
    <xf numFmtId="164" fontId="16" fillId="7" borderId="32" xfId="0" applyNumberFormat="1" applyFont="1" applyFill="1" applyBorder="1" applyAlignment="1">
      <alignment horizontal="center" vertical="top" wrapText="1"/>
    </xf>
    <xf numFmtId="3" fontId="1" fillId="7" borderId="34" xfId="0" applyNumberFormat="1" applyFont="1" applyFill="1" applyBorder="1" applyAlignment="1">
      <alignment horizontal="center" vertical="top" wrapText="1"/>
    </xf>
    <xf numFmtId="164" fontId="16" fillId="7" borderId="51" xfId="0" applyNumberFormat="1" applyFont="1" applyFill="1" applyBorder="1" applyAlignment="1">
      <alignment horizontal="center" vertical="top" wrapText="1"/>
    </xf>
    <xf numFmtId="164" fontId="4" fillId="7" borderId="36" xfId="0" applyNumberFormat="1" applyFont="1" applyFill="1" applyBorder="1" applyAlignment="1">
      <alignment horizontal="center" vertical="top" wrapText="1"/>
    </xf>
    <xf numFmtId="3" fontId="5" fillId="0" borderId="33" xfId="0" applyNumberFormat="1" applyFont="1" applyFill="1" applyBorder="1" applyAlignment="1">
      <alignment horizontal="center" vertical="top" wrapText="1"/>
    </xf>
    <xf numFmtId="164" fontId="4" fillId="7" borderId="37" xfId="0" applyNumberFormat="1" applyFont="1" applyFill="1" applyBorder="1" applyAlignment="1">
      <alignment horizontal="center" vertical="top" wrapText="1"/>
    </xf>
    <xf numFmtId="164" fontId="4" fillId="7" borderId="32" xfId="0" applyNumberFormat="1" applyFont="1" applyFill="1" applyBorder="1" applyAlignment="1">
      <alignment horizontal="center" vertical="top"/>
    </xf>
    <xf numFmtId="3" fontId="5" fillId="7" borderId="7" xfId="0" applyNumberFormat="1" applyFont="1" applyFill="1" applyBorder="1" applyAlignment="1">
      <alignment horizontal="center" vertical="top"/>
    </xf>
    <xf numFmtId="164" fontId="5" fillId="7" borderId="53" xfId="0" applyNumberFormat="1" applyFont="1" applyFill="1" applyBorder="1" applyAlignment="1">
      <alignment horizontal="center" vertical="top"/>
    </xf>
    <xf numFmtId="3" fontId="2" fillId="0" borderId="53" xfId="0" applyNumberFormat="1" applyFont="1" applyFill="1" applyBorder="1" applyAlignment="1">
      <alignment horizontal="center" vertical="top"/>
    </xf>
    <xf numFmtId="3" fontId="1" fillId="0" borderId="5" xfId="0" applyNumberFormat="1" applyFont="1" applyFill="1" applyBorder="1" applyAlignment="1">
      <alignment horizontal="center" vertical="top"/>
    </xf>
    <xf numFmtId="3" fontId="1" fillId="7" borderId="26" xfId="0" applyNumberFormat="1" applyFont="1" applyFill="1" applyBorder="1" applyAlignment="1">
      <alignment horizontal="center" vertical="top" wrapText="1"/>
    </xf>
    <xf numFmtId="164" fontId="2" fillId="8" borderId="46" xfId="0" applyNumberFormat="1" applyFont="1" applyFill="1" applyBorder="1" applyAlignment="1">
      <alignment horizontal="center" vertical="top" wrapText="1"/>
    </xf>
    <xf numFmtId="3" fontId="2" fillId="0" borderId="32" xfId="0" applyNumberFormat="1" applyFont="1" applyBorder="1" applyAlignment="1">
      <alignment horizontal="center" vertical="top"/>
    </xf>
    <xf numFmtId="164" fontId="2" fillId="7" borderId="40" xfId="0" applyNumberFormat="1" applyFont="1" applyFill="1" applyBorder="1" applyAlignment="1">
      <alignment horizontal="center" vertical="top"/>
    </xf>
    <xf numFmtId="3" fontId="35" fillId="7" borderId="67" xfId="0" applyNumberFormat="1" applyFont="1" applyFill="1" applyBorder="1" applyAlignment="1">
      <alignment horizontal="center" vertical="top"/>
    </xf>
    <xf numFmtId="164" fontId="2" fillId="8" borderId="48" xfId="0" applyNumberFormat="1" applyFont="1" applyFill="1" applyBorder="1" applyAlignment="1">
      <alignment horizontal="center" vertical="top" wrapText="1"/>
    </xf>
    <xf numFmtId="3" fontId="35" fillId="7" borderId="57" xfId="0" applyNumberFormat="1" applyFont="1" applyFill="1" applyBorder="1" applyAlignment="1">
      <alignment horizontal="center" vertical="top" wrapText="1"/>
    </xf>
    <xf numFmtId="3" fontId="35" fillId="7" borderId="19" xfId="0" applyNumberFormat="1" applyFont="1" applyFill="1" applyBorder="1" applyAlignment="1">
      <alignment horizontal="center" vertical="top"/>
    </xf>
    <xf numFmtId="3" fontId="35" fillId="7" borderId="66" xfId="0" applyNumberFormat="1" applyFont="1" applyFill="1" applyBorder="1" applyAlignment="1">
      <alignment horizontal="center" vertical="top"/>
    </xf>
    <xf numFmtId="3" fontId="35" fillId="5" borderId="66" xfId="0" applyNumberFormat="1" applyFont="1" applyFill="1" applyBorder="1" applyAlignment="1">
      <alignment horizontal="center" vertical="top"/>
    </xf>
    <xf numFmtId="3" fontId="35" fillId="5" borderId="42" xfId="0" applyNumberFormat="1" applyFont="1" applyFill="1" applyBorder="1" applyAlignment="1">
      <alignment horizontal="center" vertical="top"/>
    </xf>
    <xf numFmtId="3" fontId="1" fillId="5" borderId="53" xfId="0" applyNumberFormat="1" applyFont="1" applyFill="1" applyBorder="1" applyAlignment="1">
      <alignment horizontal="center" vertical="top"/>
    </xf>
    <xf numFmtId="164" fontId="1" fillId="0" borderId="36" xfId="0" applyNumberFormat="1" applyFont="1" applyBorder="1" applyAlignment="1">
      <alignment horizontal="center" vertical="top"/>
    </xf>
    <xf numFmtId="3" fontId="5" fillId="7" borderId="39" xfId="0" applyNumberFormat="1" applyFont="1" applyFill="1" applyBorder="1" applyAlignment="1">
      <alignment horizontal="center" vertical="top"/>
    </xf>
    <xf numFmtId="3" fontId="5" fillId="7" borderId="60" xfId="0" applyNumberFormat="1" applyFont="1" applyFill="1" applyBorder="1" applyAlignment="1">
      <alignment horizontal="center" vertical="top"/>
    </xf>
    <xf numFmtId="164" fontId="1" fillId="0" borderId="78" xfId="0" applyNumberFormat="1" applyFont="1" applyFill="1" applyBorder="1" applyAlignment="1">
      <alignment horizontal="center" vertical="top"/>
    </xf>
    <xf numFmtId="164" fontId="1" fillId="7" borderId="42" xfId="0" applyNumberFormat="1" applyFont="1" applyFill="1" applyBorder="1" applyAlignment="1">
      <alignment horizontal="center" vertical="top"/>
    </xf>
    <xf numFmtId="3" fontId="1" fillId="7" borderId="42" xfId="0" applyNumberFormat="1" applyFont="1" applyFill="1" applyBorder="1" applyAlignment="1">
      <alignment vertical="top" wrapText="1"/>
    </xf>
    <xf numFmtId="164" fontId="2" fillId="2" borderId="25" xfId="0" applyNumberFormat="1" applyFont="1" applyFill="1" applyBorder="1" applyAlignment="1">
      <alignment horizontal="center" vertical="top"/>
    </xf>
    <xf numFmtId="3" fontId="16" fillId="0" borderId="8"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3" fontId="10" fillId="7" borderId="70" xfId="0" applyNumberFormat="1" applyFont="1" applyFill="1" applyBorder="1" applyAlignment="1">
      <alignment horizontal="center" vertical="top" wrapText="1"/>
    </xf>
    <xf numFmtId="164" fontId="2" fillId="8" borderId="44" xfId="0" applyNumberFormat="1" applyFont="1" applyFill="1" applyBorder="1" applyAlignment="1">
      <alignment horizontal="center" vertical="top" wrapText="1"/>
    </xf>
    <xf numFmtId="3" fontId="1" fillId="7" borderId="67" xfId="0" applyNumberFormat="1" applyFont="1" applyFill="1" applyBorder="1" applyAlignment="1">
      <alignment vertical="top" wrapText="1"/>
    </xf>
    <xf numFmtId="3" fontId="1" fillId="7" borderId="27" xfId="0" applyNumberFormat="1" applyFont="1" applyFill="1" applyBorder="1" applyAlignment="1">
      <alignment vertical="top" wrapText="1"/>
    </xf>
    <xf numFmtId="164" fontId="1" fillId="7" borderId="70" xfId="0" applyNumberFormat="1" applyFont="1" applyFill="1" applyBorder="1" applyAlignment="1">
      <alignment horizontal="center" vertical="top"/>
    </xf>
    <xf numFmtId="164" fontId="1" fillId="7" borderId="39" xfId="0" applyNumberFormat="1" applyFont="1" applyFill="1" applyBorder="1" applyAlignment="1">
      <alignment horizontal="center" vertical="top"/>
    </xf>
    <xf numFmtId="164" fontId="1" fillId="7" borderId="60" xfId="0" applyNumberFormat="1" applyFont="1" applyFill="1" applyBorder="1" applyAlignment="1">
      <alignment horizontal="center" vertical="top"/>
    </xf>
    <xf numFmtId="3" fontId="2" fillId="0" borderId="59" xfId="0" applyNumberFormat="1" applyFont="1" applyBorder="1" applyAlignment="1">
      <alignment horizontal="center" vertical="top"/>
    </xf>
    <xf numFmtId="3" fontId="2" fillId="0" borderId="18" xfId="0" applyNumberFormat="1" applyFont="1" applyBorder="1" applyAlignment="1">
      <alignment horizontal="center" vertical="top"/>
    </xf>
    <xf numFmtId="3" fontId="2" fillId="0" borderId="39" xfId="0" applyNumberFormat="1" applyFont="1" applyBorder="1" applyAlignment="1">
      <alignment horizontal="center" vertical="top"/>
    </xf>
    <xf numFmtId="3" fontId="2" fillId="0" borderId="31" xfId="0" applyNumberFormat="1" applyFont="1" applyBorder="1" applyAlignment="1">
      <alignment horizontal="center" vertical="top"/>
    </xf>
    <xf numFmtId="49" fontId="2" fillId="3" borderId="22" xfId="0" applyNumberFormat="1" applyFont="1" applyFill="1" applyBorder="1" applyAlignment="1">
      <alignment horizontal="center" vertical="top"/>
    </xf>
    <xf numFmtId="49" fontId="2" fillId="3" borderId="40"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1" fillId="5" borderId="59" xfId="0" applyNumberFormat="1" applyFont="1" applyFill="1" applyBorder="1" applyAlignment="1">
      <alignment horizontal="left" vertical="top" wrapText="1"/>
    </xf>
    <xf numFmtId="3" fontId="1" fillId="5" borderId="42" xfId="0" applyNumberFormat="1" applyFont="1" applyFill="1" applyBorder="1" applyAlignment="1">
      <alignment horizontal="left" vertical="top" wrapText="1"/>
    </xf>
    <xf numFmtId="49" fontId="2" fillId="5" borderId="64" xfId="0" applyNumberFormat="1" applyFont="1" applyFill="1" applyBorder="1" applyAlignment="1">
      <alignment horizontal="center" vertical="top"/>
    </xf>
    <xf numFmtId="49" fontId="2" fillId="5" borderId="68" xfId="0" applyNumberFormat="1" applyFont="1" applyFill="1" applyBorder="1" applyAlignment="1">
      <alignment horizontal="center" vertical="top"/>
    </xf>
    <xf numFmtId="3" fontId="1" fillId="0"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164" fontId="4" fillId="7" borderId="59" xfId="0" applyNumberFormat="1" applyFont="1" applyFill="1" applyBorder="1" applyAlignment="1">
      <alignment horizontal="center" vertical="top"/>
    </xf>
    <xf numFmtId="164" fontId="4" fillId="7" borderId="42" xfId="0" applyNumberFormat="1" applyFont="1" applyFill="1" applyBorder="1" applyAlignment="1">
      <alignment horizontal="center" vertical="top"/>
    </xf>
    <xf numFmtId="49" fontId="5" fillId="3" borderId="40" xfId="0" applyNumberFormat="1" applyFont="1" applyFill="1" applyBorder="1" applyAlignment="1">
      <alignment horizontal="center" vertical="top"/>
    </xf>
    <xf numFmtId="164" fontId="4" fillId="7" borderId="70" xfId="0" applyNumberFormat="1" applyFont="1" applyFill="1" applyBorder="1" applyAlignment="1">
      <alignment horizontal="center" vertical="top"/>
    </xf>
    <xf numFmtId="164" fontId="4" fillId="7" borderId="33" xfId="0" applyNumberFormat="1" applyFont="1" applyFill="1" applyBorder="1" applyAlignment="1">
      <alignment horizontal="center" vertical="top"/>
    </xf>
    <xf numFmtId="164" fontId="4" fillId="7" borderId="36" xfId="0" applyNumberFormat="1" applyFont="1" applyFill="1" applyBorder="1" applyAlignment="1">
      <alignment horizontal="center" vertical="top"/>
    </xf>
    <xf numFmtId="164" fontId="4" fillId="7" borderId="66" xfId="0" applyNumberFormat="1" applyFont="1" applyFill="1" applyBorder="1" applyAlignment="1">
      <alignment horizontal="center" vertical="top"/>
    </xf>
    <xf numFmtId="3" fontId="4" fillId="0" borderId="8" xfId="0" applyNumberFormat="1" applyFont="1" applyFill="1" applyBorder="1" applyAlignment="1">
      <alignment horizontal="center" vertical="top"/>
    </xf>
    <xf numFmtId="3" fontId="5" fillId="0" borderId="18"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5" borderId="18" xfId="0" applyNumberFormat="1" applyFont="1" applyFill="1" applyBorder="1" applyAlignment="1">
      <alignment horizontal="left" vertical="top" wrapText="1"/>
    </xf>
    <xf numFmtId="164" fontId="1" fillId="7" borderId="61" xfId="0" applyNumberFormat="1" applyFont="1" applyFill="1" applyBorder="1" applyAlignment="1">
      <alignment horizontal="center" vertical="top"/>
    </xf>
    <xf numFmtId="164" fontId="1" fillId="7" borderId="62"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164" fontId="1" fillId="7" borderId="77" xfId="0" applyNumberFormat="1" applyFont="1" applyFill="1" applyBorder="1" applyAlignment="1">
      <alignment horizontal="center" vertical="top"/>
    </xf>
    <xf numFmtId="164" fontId="1" fillId="7" borderId="52"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1" fillId="7" borderId="17"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164" fontId="4" fillId="7" borderId="37"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3" fontId="1" fillId="0" borderId="8" xfId="0" applyNumberFormat="1" applyFont="1" applyBorder="1" applyAlignment="1">
      <alignment horizontal="center" vertical="top" wrapText="1"/>
    </xf>
    <xf numFmtId="49" fontId="2" fillId="3" borderId="16" xfId="0" applyNumberFormat="1" applyFont="1" applyFill="1" applyBorder="1" applyAlignment="1">
      <alignment horizontal="center" vertical="top"/>
    </xf>
    <xf numFmtId="49" fontId="2" fillId="3" borderId="56" xfId="0" applyNumberFormat="1" applyFont="1" applyFill="1" applyBorder="1" applyAlignment="1">
      <alignment horizontal="center" vertical="top"/>
    </xf>
    <xf numFmtId="3" fontId="4" fillId="5" borderId="10" xfId="0" applyNumberFormat="1" applyFont="1" applyFill="1" applyBorder="1" applyAlignment="1">
      <alignment horizontal="center" vertical="top" wrapText="1"/>
    </xf>
    <xf numFmtId="3" fontId="4" fillId="5" borderId="8" xfId="0" applyNumberFormat="1" applyFont="1" applyFill="1" applyBorder="1" applyAlignment="1">
      <alignment horizontal="center" vertical="top" wrapText="1"/>
    </xf>
    <xf numFmtId="3" fontId="4" fillId="7" borderId="6" xfId="0" applyNumberFormat="1" applyFont="1" applyFill="1" applyBorder="1" applyAlignment="1">
      <alignment horizontal="center" vertical="top" wrapText="1"/>
    </xf>
    <xf numFmtId="3" fontId="4" fillId="7" borderId="5"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164" fontId="4" fillId="7" borderId="40" xfId="0" applyNumberFormat="1" applyFont="1" applyFill="1" applyBorder="1" applyAlignment="1">
      <alignment horizontal="center" vertical="top"/>
    </xf>
    <xf numFmtId="164" fontId="4" fillId="7" borderId="31"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164" fontId="1" fillId="7" borderId="37"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3" fontId="4" fillId="7" borderId="33"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4" fillId="7" borderId="39" xfId="0" applyNumberFormat="1" applyFont="1" applyFill="1" applyBorder="1" applyAlignment="1">
      <alignment horizontal="center" vertical="top"/>
    </xf>
    <xf numFmtId="3" fontId="4" fillId="7" borderId="31"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3" fontId="5" fillId="0" borderId="59" xfId="0" applyNumberFormat="1" applyFont="1" applyFill="1" applyBorder="1" applyAlignment="1">
      <alignment horizontal="center" vertical="top" wrapText="1"/>
    </xf>
    <xf numFmtId="3" fontId="10" fillId="7" borderId="32" xfId="0" applyNumberFormat="1" applyFont="1" applyFill="1" applyBorder="1" applyAlignment="1">
      <alignment horizontal="center" vertical="top"/>
    </xf>
    <xf numFmtId="3" fontId="1" fillId="7" borderId="8" xfId="0" applyNumberFormat="1" applyFont="1" applyFill="1" applyBorder="1" applyAlignment="1">
      <alignment horizontal="center" vertical="top" wrapText="1"/>
    </xf>
    <xf numFmtId="3" fontId="5" fillId="0" borderId="32" xfId="0" applyNumberFormat="1" applyFont="1" applyBorder="1" applyAlignment="1">
      <alignment horizontal="center" vertical="top"/>
    </xf>
    <xf numFmtId="3" fontId="1" fillId="0" borderId="19" xfId="0" applyNumberFormat="1" applyFont="1" applyBorder="1" applyAlignment="1">
      <alignment horizontal="center" vertical="center" textRotation="90" wrapText="1"/>
    </xf>
    <xf numFmtId="49" fontId="2" fillId="3" borderId="17"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7" borderId="18"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3" fontId="4" fillId="7"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4" fillId="5" borderId="5"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5" fillId="7" borderId="31" xfId="0" applyNumberFormat="1" applyFont="1" applyFill="1" applyBorder="1" applyAlignment="1">
      <alignment horizontal="center" vertical="top"/>
    </xf>
    <xf numFmtId="3" fontId="2" fillId="7" borderId="18" xfId="0" applyNumberFormat="1" applyFont="1" applyFill="1" applyBorder="1" applyAlignment="1">
      <alignment horizontal="center" vertical="center" textRotation="90" wrapText="1"/>
    </xf>
    <xf numFmtId="164" fontId="1" fillId="7" borderId="41" xfId="0" applyNumberFormat="1" applyFont="1" applyFill="1" applyBorder="1" applyAlignment="1">
      <alignment horizontal="center" vertical="top"/>
    </xf>
    <xf numFmtId="3" fontId="1" fillId="7" borderId="75" xfId="0" applyNumberFormat="1" applyFont="1" applyFill="1" applyBorder="1" applyAlignment="1">
      <alignment vertical="top" wrapText="1"/>
    </xf>
    <xf numFmtId="3" fontId="1" fillId="7" borderId="77" xfId="0" applyNumberFormat="1" applyFont="1" applyFill="1" applyBorder="1" applyAlignment="1">
      <alignment vertical="top" wrapText="1"/>
    </xf>
    <xf numFmtId="3" fontId="1" fillId="7" borderId="63" xfId="0" applyNumberFormat="1" applyFont="1" applyFill="1" applyBorder="1" applyAlignment="1">
      <alignment vertical="top" wrapText="1"/>
    </xf>
    <xf numFmtId="3" fontId="1" fillId="7" borderId="27" xfId="0" applyNumberFormat="1" applyFont="1" applyFill="1" applyBorder="1" applyAlignment="1">
      <alignment horizontal="left" vertical="top" wrapText="1"/>
    </xf>
    <xf numFmtId="164" fontId="1" fillId="7" borderId="64" xfId="0" applyNumberFormat="1" applyFont="1" applyFill="1" applyBorder="1" applyAlignment="1">
      <alignment horizontal="center" vertical="top" wrapText="1"/>
    </xf>
    <xf numFmtId="164" fontId="1" fillId="7" borderId="53" xfId="0" applyNumberFormat="1" applyFont="1" applyFill="1" applyBorder="1" applyAlignment="1">
      <alignment horizontal="center" vertical="top"/>
    </xf>
    <xf numFmtId="164" fontId="1" fillId="7" borderId="71" xfId="0" applyNumberFormat="1" applyFont="1" applyFill="1" applyBorder="1" applyAlignment="1">
      <alignment horizontal="center" vertical="top" wrapText="1"/>
    </xf>
    <xf numFmtId="164" fontId="1" fillId="5" borderId="33" xfId="0" applyNumberFormat="1" applyFont="1" applyFill="1" applyBorder="1" applyAlignment="1">
      <alignment horizontal="center" vertical="top" wrapText="1"/>
    </xf>
    <xf numFmtId="164" fontId="1" fillId="0" borderId="64" xfId="0" applyNumberFormat="1" applyFont="1" applyBorder="1" applyAlignment="1">
      <alignment horizontal="center" vertical="top" wrapText="1"/>
    </xf>
    <xf numFmtId="164" fontId="1" fillId="7" borderId="35" xfId="0" applyNumberFormat="1" applyFont="1" applyFill="1" applyBorder="1" applyAlignment="1">
      <alignment horizontal="center" vertical="top" wrapText="1"/>
    </xf>
    <xf numFmtId="164" fontId="1" fillId="5" borderId="28" xfId="0" applyNumberFormat="1" applyFont="1" applyFill="1" applyBorder="1" applyAlignment="1">
      <alignment horizontal="center" vertical="top" wrapText="1"/>
    </xf>
    <xf numFmtId="3" fontId="4" fillId="0" borderId="18" xfId="0" applyNumberFormat="1" applyFont="1" applyFill="1" applyBorder="1" applyAlignment="1">
      <alignment horizontal="left" vertical="top" wrapText="1"/>
    </xf>
    <xf numFmtId="3" fontId="5" fillId="0" borderId="31" xfId="0" applyNumberFormat="1" applyFont="1" applyFill="1" applyBorder="1" applyAlignment="1">
      <alignment horizontal="center" vertical="top"/>
    </xf>
    <xf numFmtId="3" fontId="5" fillId="0" borderId="18"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164" fontId="4" fillId="7" borderId="36" xfId="0" applyNumberFormat="1" applyFont="1" applyFill="1" applyBorder="1" applyAlignment="1">
      <alignment horizontal="center" vertical="top"/>
    </xf>
    <xf numFmtId="164" fontId="4" fillId="7" borderId="48" xfId="0" applyNumberFormat="1" applyFont="1" applyFill="1" applyBorder="1" applyAlignment="1">
      <alignment horizontal="center" vertical="top"/>
    </xf>
    <xf numFmtId="164" fontId="4" fillId="7" borderId="51" xfId="0" applyNumberFormat="1" applyFont="1" applyFill="1" applyBorder="1" applyAlignment="1">
      <alignment horizontal="center" vertical="top"/>
    </xf>
    <xf numFmtId="164" fontId="4" fillId="7" borderId="52" xfId="0" applyNumberFormat="1" applyFont="1" applyFill="1" applyBorder="1" applyAlignment="1">
      <alignment horizontal="center" vertical="top"/>
    </xf>
    <xf numFmtId="164" fontId="4" fillId="7" borderId="44" xfId="0" applyNumberFormat="1" applyFont="1" applyFill="1" applyBorder="1" applyAlignment="1">
      <alignment horizontal="center" vertical="top"/>
    </xf>
    <xf numFmtId="164" fontId="4" fillId="7" borderId="40" xfId="0" applyNumberFormat="1" applyFont="1" applyFill="1" applyBorder="1" applyAlignment="1">
      <alignment horizontal="center" vertical="top"/>
    </xf>
    <xf numFmtId="164" fontId="4" fillId="7" borderId="31" xfId="0" applyNumberFormat="1" applyFont="1" applyFill="1" applyBorder="1" applyAlignment="1">
      <alignment horizontal="center" vertical="top"/>
    </xf>
    <xf numFmtId="3" fontId="4" fillId="0" borderId="8" xfId="0" applyNumberFormat="1" applyFont="1" applyFill="1" applyBorder="1" applyAlignment="1">
      <alignment horizontal="center" vertical="top"/>
    </xf>
    <xf numFmtId="3" fontId="4" fillId="7" borderId="2" xfId="0" applyNumberFormat="1" applyFont="1" applyFill="1" applyBorder="1" applyAlignment="1">
      <alignment horizontal="center" vertical="top"/>
    </xf>
    <xf numFmtId="164" fontId="4" fillId="7" borderId="70" xfId="0" applyNumberFormat="1" applyFont="1" applyFill="1" applyBorder="1" applyAlignment="1">
      <alignment horizontal="center" vertical="top"/>
    </xf>
    <xf numFmtId="164" fontId="4" fillId="7" borderId="75" xfId="0" applyNumberFormat="1" applyFont="1" applyFill="1" applyBorder="1" applyAlignment="1">
      <alignment horizontal="center" vertical="top"/>
    </xf>
    <xf numFmtId="164" fontId="4" fillId="7" borderId="33" xfId="0" applyNumberFormat="1" applyFont="1" applyFill="1" applyBorder="1" applyAlignment="1">
      <alignment horizontal="center" vertical="top"/>
    </xf>
    <xf numFmtId="164" fontId="4" fillId="7" borderId="68" xfId="0" applyNumberFormat="1" applyFont="1" applyFill="1" applyBorder="1" applyAlignment="1">
      <alignment horizontal="center" vertical="top"/>
    </xf>
    <xf numFmtId="164" fontId="4" fillId="7" borderId="66" xfId="0" applyNumberFormat="1" applyFont="1" applyFill="1" applyBorder="1" applyAlignment="1">
      <alignment horizontal="center" vertical="top"/>
    </xf>
    <xf numFmtId="164" fontId="4" fillId="7" borderId="4" xfId="0" applyNumberFormat="1" applyFont="1" applyFill="1" applyBorder="1" applyAlignment="1">
      <alignment horizontal="center" vertical="top"/>
    </xf>
    <xf numFmtId="3" fontId="2" fillId="0" borderId="0" xfId="0" applyNumberFormat="1" applyFont="1" applyFill="1" applyBorder="1" applyAlignment="1">
      <alignment horizontal="center" vertical="center"/>
    </xf>
    <xf numFmtId="3" fontId="1" fillId="0" borderId="65" xfId="0" applyNumberFormat="1" applyFont="1" applyBorder="1" applyAlignment="1">
      <alignment horizontal="center" vertical="top"/>
    </xf>
    <xf numFmtId="164" fontId="1" fillId="0" borderId="65" xfId="0" applyNumberFormat="1" applyFont="1" applyBorder="1" applyAlignment="1">
      <alignment horizontal="center" vertical="top"/>
    </xf>
    <xf numFmtId="3" fontId="4" fillId="7" borderId="10" xfId="0" applyNumberFormat="1" applyFont="1" applyFill="1" applyBorder="1" applyAlignment="1">
      <alignment horizontal="center" vertical="top"/>
    </xf>
    <xf numFmtId="164" fontId="4" fillId="7" borderId="78"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164" fontId="1" fillId="7" borderId="77" xfId="0" applyNumberFormat="1" applyFont="1" applyFill="1" applyBorder="1" applyAlignment="1">
      <alignment horizontal="center" vertical="top"/>
    </xf>
    <xf numFmtId="164" fontId="4" fillId="7" borderId="59" xfId="0" applyNumberFormat="1" applyFont="1" applyFill="1" applyBorder="1" applyAlignment="1">
      <alignment horizontal="center" vertical="top"/>
    </xf>
    <xf numFmtId="49" fontId="2" fillId="3" borderId="4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3" fontId="35" fillId="7" borderId="43"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30" fillId="5" borderId="32" xfId="0" applyNumberFormat="1" applyFont="1" applyFill="1" applyBorder="1" applyAlignment="1">
      <alignment horizontal="center" vertical="top" wrapText="1"/>
    </xf>
    <xf numFmtId="3" fontId="10" fillId="5" borderId="8" xfId="0" applyNumberFormat="1" applyFont="1" applyFill="1" applyBorder="1" applyAlignment="1">
      <alignment horizontal="center" vertical="top" wrapText="1"/>
    </xf>
    <xf numFmtId="164" fontId="10" fillId="0" borderId="37" xfId="0" applyNumberFormat="1" applyFont="1" applyFill="1" applyBorder="1" applyAlignment="1">
      <alignment horizontal="center" vertical="top"/>
    </xf>
    <xf numFmtId="164" fontId="10" fillId="0" borderId="27" xfId="0" applyNumberFormat="1" applyFont="1" applyFill="1" applyBorder="1" applyAlignment="1">
      <alignment horizontal="center" vertical="top"/>
    </xf>
    <xf numFmtId="164" fontId="10" fillId="0" borderId="41" xfId="0" applyNumberFormat="1" applyFont="1" applyFill="1" applyBorder="1" applyAlignment="1">
      <alignment horizontal="center" vertical="top"/>
    </xf>
    <xf numFmtId="164" fontId="10" fillId="0" borderId="57" xfId="0" applyNumberFormat="1" applyFont="1" applyFill="1" applyBorder="1" applyAlignment="1">
      <alignment horizontal="center" vertical="top"/>
    </xf>
    <xf numFmtId="164" fontId="10" fillId="0" borderId="36" xfId="0" applyNumberFormat="1" applyFont="1" applyFill="1" applyBorder="1" applyAlignment="1">
      <alignment horizontal="center" vertical="top"/>
    </xf>
    <xf numFmtId="164" fontId="10" fillId="7" borderId="36" xfId="0" applyNumberFormat="1" applyFont="1" applyFill="1" applyBorder="1" applyAlignment="1">
      <alignment horizontal="center" vertical="top" wrapText="1"/>
    </xf>
    <xf numFmtId="164" fontId="10" fillId="7" borderId="33" xfId="0" applyNumberFormat="1" applyFont="1" applyFill="1" applyBorder="1" applyAlignment="1">
      <alignment horizontal="center" vertical="top" wrapText="1"/>
    </xf>
    <xf numFmtId="164" fontId="10" fillId="7" borderId="36" xfId="0" applyNumberFormat="1" applyFont="1" applyFill="1" applyBorder="1" applyAlignment="1">
      <alignment horizontal="center" vertical="top"/>
    </xf>
    <xf numFmtId="164" fontId="10" fillId="7" borderId="3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3" fontId="4" fillId="0" borderId="27" xfId="0" applyNumberFormat="1" applyFont="1" applyFill="1" applyBorder="1" applyAlignment="1">
      <alignment horizontal="center" vertical="top" wrapText="1"/>
    </xf>
    <xf numFmtId="3" fontId="2" fillId="7" borderId="0" xfId="0" applyNumberFormat="1" applyFont="1" applyFill="1" applyBorder="1" applyAlignment="1">
      <alignment horizontal="center" vertical="top" textRotation="90" wrapText="1"/>
    </xf>
    <xf numFmtId="3" fontId="2" fillId="0" borderId="32" xfId="0" applyNumberFormat="1" applyFont="1" applyBorder="1" applyAlignment="1">
      <alignment horizontal="center" vertical="top"/>
    </xf>
    <xf numFmtId="3" fontId="4" fillId="0" borderId="8" xfId="0" applyNumberFormat="1" applyFont="1" applyBorder="1" applyAlignment="1">
      <alignment horizontal="center" vertical="top"/>
    </xf>
    <xf numFmtId="3" fontId="5" fillId="0" borderId="31" xfId="0" applyNumberFormat="1" applyFont="1" applyBorder="1" applyAlignment="1">
      <alignment horizontal="center" vertical="top"/>
    </xf>
    <xf numFmtId="3" fontId="4" fillId="7" borderId="13" xfId="0" applyNumberFormat="1" applyFont="1" applyFill="1" applyBorder="1" applyAlignment="1">
      <alignment horizontal="center" vertical="top" wrapText="1"/>
    </xf>
    <xf numFmtId="3" fontId="4" fillId="7" borderId="18" xfId="0" applyNumberFormat="1" applyFont="1" applyFill="1" applyBorder="1" applyAlignment="1">
      <alignment vertical="top"/>
    </xf>
    <xf numFmtId="3" fontId="4" fillId="7" borderId="40" xfId="0" applyNumberFormat="1" applyFont="1" applyFill="1" applyBorder="1" applyAlignment="1">
      <alignment vertical="top"/>
    </xf>
    <xf numFmtId="49" fontId="4" fillId="7" borderId="33" xfId="0" applyNumberFormat="1" applyFont="1" applyFill="1" applyBorder="1" applyAlignment="1">
      <alignment horizontal="center" vertical="top" wrapText="1"/>
    </xf>
    <xf numFmtId="3" fontId="4" fillId="7" borderId="62" xfId="0" applyNumberFormat="1" applyFont="1" applyFill="1" applyBorder="1" applyAlignment="1">
      <alignment vertical="top" wrapText="1"/>
    </xf>
    <xf numFmtId="164" fontId="4" fillId="7" borderId="47" xfId="0" applyNumberFormat="1" applyFont="1" applyFill="1" applyBorder="1" applyAlignment="1">
      <alignment horizontal="center" vertical="top"/>
    </xf>
    <xf numFmtId="164" fontId="4" fillId="7" borderId="45" xfId="0" applyNumberFormat="1" applyFont="1" applyFill="1" applyBorder="1" applyAlignment="1">
      <alignment horizontal="center" vertical="top"/>
    </xf>
    <xf numFmtId="3" fontId="4" fillId="7" borderId="46" xfId="0" applyNumberFormat="1" applyFont="1" applyFill="1" applyBorder="1" applyAlignment="1">
      <alignment horizontal="center" vertical="top" wrapText="1"/>
    </xf>
    <xf numFmtId="3" fontId="4" fillId="7" borderId="74" xfId="0" applyNumberFormat="1" applyFont="1" applyFill="1" applyBorder="1" applyAlignment="1">
      <alignment vertical="top" wrapText="1"/>
    </xf>
    <xf numFmtId="3" fontId="10" fillId="7" borderId="34" xfId="0" applyNumberFormat="1" applyFont="1" applyFill="1" applyBorder="1" applyAlignment="1">
      <alignment horizontal="center" vertical="top"/>
    </xf>
    <xf numFmtId="3" fontId="1" fillId="7" borderId="44" xfId="0" applyNumberFormat="1" applyFont="1" applyFill="1" applyBorder="1" applyAlignment="1">
      <alignment horizontal="center" vertical="top"/>
    </xf>
    <xf numFmtId="164" fontId="1" fillId="7" borderId="70" xfId="0" applyNumberFormat="1" applyFont="1" applyFill="1" applyBorder="1" applyAlignment="1">
      <alignment horizontal="center" vertical="top" wrapText="1"/>
    </xf>
    <xf numFmtId="164" fontId="1" fillId="7" borderId="40"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4" fillId="7" borderId="5" xfId="0" applyNumberFormat="1" applyFont="1" applyFill="1" applyBorder="1" applyAlignment="1">
      <alignment horizontal="center" vertical="top" wrapText="1"/>
    </xf>
    <xf numFmtId="49" fontId="5" fillId="5" borderId="32" xfId="0" applyNumberFormat="1" applyFont="1" applyFill="1" applyBorder="1" applyAlignment="1">
      <alignment horizontal="center" vertical="top"/>
    </xf>
    <xf numFmtId="164" fontId="4" fillId="7" borderId="65" xfId="0" applyNumberFormat="1" applyFont="1" applyFill="1" applyBorder="1" applyAlignment="1">
      <alignment horizontal="center" vertical="top" wrapText="1"/>
    </xf>
    <xf numFmtId="164" fontId="4" fillId="7" borderId="26" xfId="0" applyNumberFormat="1" applyFont="1" applyFill="1" applyBorder="1" applyAlignment="1">
      <alignment horizontal="center" vertical="top" wrapText="1"/>
    </xf>
    <xf numFmtId="164" fontId="4" fillId="7" borderId="77" xfId="0" applyNumberFormat="1" applyFont="1" applyFill="1" applyBorder="1" applyAlignment="1">
      <alignment horizontal="center" vertical="top" wrapText="1"/>
    </xf>
    <xf numFmtId="3" fontId="10" fillId="7" borderId="33" xfId="0" applyNumberFormat="1" applyFont="1" applyFill="1" applyBorder="1" applyAlignment="1">
      <alignment horizontal="center" vertical="top" wrapText="1"/>
    </xf>
    <xf numFmtId="49" fontId="5" fillId="7" borderId="32" xfId="0" applyNumberFormat="1" applyFont="1" applyFill="1" applyBorder="1" applyAlignment="1">
      <alignment horizontal="center" vertical="top"/>
    </xf>
    <xf numFmtId="3" fontId="5" fillId="7" borderId="68" xfId="0" applyNumberFormat="1" applyFont="1" applyFill="1" applyBorder="1" applyAlignment="1">
      <alignment horizontal="center" vertical="top"/>
    </xf>
    <xf numFmtId="164" fontId="4" fillId="7" borderId="4" xfId="0" applyNumberFormat="1" applyFont="1" applyFill="1" applyBorder="1" applyAlignment="1">
      <alignment horizontal="center" vertical="top" wrapText="1"/>
    </xf>
    <xf numFmtId="164" fontId="4" fillId="7" borderId="50" xfId="0" applyNumberFormat="1" applyFont="1" applyFill="1" applyBorder="1" applyAlignment="1">
      <alignment horizontal="center" vertical="top" wrapText="1"/>
    </xf>
    <xf numFmtId="164" fontId="4" fillId="7" borderId="79" xfId="0" applyNumberFormat="1" applyFont="1" applyFill="1" applyBorder="1" applyAlignment="1">
      <alignment horizontal="center" vertical="top" wrapText="1"/>
    </xf>
    <xf numFmtId="164" fontId="4" fillId="7" borderId="45" xfId="0" applyNumberFormat="1" applyFont="1" applyFill="1" applyBorder="1" applyAlignment="1">
      <alignment horizontal="center" vertical="top" wrapText="1"/>
    </xf>
    <xf numFmtId="0" fontId="4" fillId="7" borderId="19" xfId="0" applyFont="1" applyFill="1" applyBorder="1" applyAlignment="1">
      <alignment horizontal="center" vertical="top" wrapText="1"/>
    </xf>
    <xf numFmtId="3" fontId="4" fillId="7" borderId="2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32" xfId="0" applyNumberFormat="1" applyFont="1" applyBorder="1" applyAlignment="1">
      <alignment horizontal="center" vertical="top"/>
    </xf>
    <xf numFmtId="3" fontId="2" fillId="7" borderId="21"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164" fontId="1" fillId="7" borderId="61"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3" fontId="3" fillId="0" borderId="0" xfId="0" applyNumberFormat="1" applyFont="1" applyBorder="1"/>
    <xf numFmtId="3" fontId="5" fillId="0" borderId="67" xfId="0" applyNumberFormat="1" applyFont="1" applyFill="1" applyBorder="1" applyAlignment="1">
      <alignment horizontal="center" vertical="top" wrapText="1"/>
    </xf>
    <xf numFmtId="164" fontId="1" fillId="7" borderId="61"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164" fontId="1" fillId="7" borderId="37"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35" fillId="7" borderId="75" xfId="0" applyNumberFormat="1" applyFont="1" applyFill="1" applyBorder="1" applyAlignment="1">
      <alignment horizontal="center" vertical="top"/>
    </xf>
    <xf numFmtId="3" fontId="1" fillId="0" borderId="27" xfId="0" applyNumberFormat="1" applyFont="1" applyBorder="1" applyAlignment="1">
      <alignment horizontal="center" vertical="top"/>
    </xf>
    <xf numFmtId="164" fontId="1" fillId="0" borderId="61" xfId="0" applyNumberFormat="1" applyFont="1" applyBorder="1" applyAlignment="1">
      <alignment horizontal="center"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0" xfId="0" applyNumberFormat="1" applyFont="1" applyFill="1" applyBorder="1" applyAlignment="1">
      <alignment vertical="top"/>
    </xf>
    <xf numFmtId="3" fontId="4" fillId="7" borderId="61" xfId="0" applyNumberFormat="1" applyFont="1" applyFill="1" applyBorder="1" applyAlignment="1">
      <alignment vertical="top" wrapText="1"/>
    </xf>
    <xf numFmtId="164" fontId="1" fillId="0" borderId="0" xfId="0" applyNumberFormat="1" applyFont="1" applyBorder="1" applyAlignment="1">
      <alignment horizontal="left" vertical="top" indent="1"/>
    </xf>
    <xf numFmtId="0" fontId="40" fillId="7" borderId="18" xfId="0" applyFont="1" applyFill="1" applyBorder="1" applyAlignment="1">
      <alignment horizontal="center" vertical="top" wrapText="1"/>
    </xf>
    <xf numFmtId="0" fontId="1" fillId="7" borderId="18" xfId="0" applyFont="1" applyFill="1" applyBorder="1" applyAlignment="1">
      <alignment vertical="top" wrapText="1"/>
    </xf>
    <xf numFmtId="0" fontId="10" fillId="9" borderId="66" xfId="0" applyFont="1" applyFill="1" applyBorder="1" applyAlignment="1">
      <alignment horizontal="center" vertical="center" wrapText="1"/>
    </xf>
    <xf numFmtId="0" fontId="4" fillId="9" borderId="66" xfId="0" applyFont="1" applyFill="1" applyBorder="1" applyAlignment="1">
      <alignment horizontal="center" vertical="center"/>
    </xf>
    <xf numFmtId="2" fontId="10" fillId="9" borderId="66" xfId="0" applyNumberFormat="1" applyFont="1" applyFill="1" applyBorder="1" applyAlignment="1">
      <alignment horizontal="center" vertical="top"/>
    </xf>
    <xf numFmtId="0" fontId="4" fillId="7" borderId="66" xfId="0" applyNumberFormat="1" applyFont="1" applyFill="1" applyBorder="1" applyAlignment="1">
      <alignment horizontal="center" vertical="top"/>
    </xf>
    <xf numFmtId="3" fontId="4" fillId="7" borderId="40" xfId="0" applyNumberFormat="1" applyFont="1" applyFill="1" applyBorder="1" applyAlignment="1">
      <alignment horizontal="left" vertical="top" wrapText="1"/>
    </xf>
    <xf numFmtId="3" fontId="4" fillId="7" borderId="31" xfId="0" applyNumberFormat="1" applyFont="1" applyFill="1" applyBorder="1" applyAlignment="1">
      <alignment vertical="top"/>
    </xf>
    <xf numFmtId="3" fontId="4" fillId="7" borderId="18" xfId="0" applyNumberFormat="1" applyFont="1" applyFill="1" applyBorder="1" applyAlignment="1">
      <alignment horizontal="center" vertical="top" wrapText="1"/>
    </xf>
    <xf numFmtId="3" fontId="4" fillId="7" borderId="24"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xf>
    <xf numFmtId="0" fontId="1" fillId="7" borderId="17" xfId="0" applyFont="1" applyFill="1" applyBorder="1" applyAlignment="1">
      <alignment vertical="top" wrapText="1"/>
    </xf>
    <xf numFmtId="3" fontId="4" fillId="7" borderId="4" xfId="0" applyNumberFormat="1" applyFont="1" applyFill="1" applyBorder="1" applyAlignment="1">
      <alignment horizontal="center" vertical="top"/>
    </xf>
    <xf numFmtId="3" fontId="4" fillId="7" borderId="59" xfId="0" applyNumberFormat="1" applyFont="1" applyFill="1" applyBorder="1" applyAlignment="1">
      <alignment horizontal="left" vertical="top" wrapText="1"/>
    </xf>
    <xf numFmtId="3" fontId="4" fillId="7" borderId="18" xfId="0" applyNumberFormat="1" applyFont="1" applyFill="1" applyBorder="1" applyAlignment="1">
      <alignment horizontal="left" vertical="top" wrapText="1"/>
    </xf>
    <xf numFmtId="3" fontId="4" fillId="7" borderId="42" xfId="0" applyNumberFormat="1" applyFont="1" applyFill="1" applyBorder="1" applyAlignment="1">
      <alignment horizontal="left" vertical="top" wrapText="1"/>
    </xf>
    <xf numFmtId="3" fontId="1" fillId="7" borderId="37" xfId="0" applyNumberFormat="1" applyFont="1" applyFill="1" applyBorder="1" applyAlignment="1">
      <alignment horizontal="left" vertical="top" wrapText="1"/>
    </xf>
    <xf numFmtId="3" fontId="1" fillId="7" borderId="41" xfId="0" applyNumberFormat="1" applyFont="1" applyFill="1" applyBorder="1" applyAlignment="1">
      <alignment horizontal="left" vertical="top" wrapText="1"/>
    </xf>
    <xf numFmtId="3" fontId="4" fillId="7" borderId="61" xfId="0" applyNumberFormat="1" applyFont="1" applyFill="1" applyBorder="1" applyAlignment="1">
      <alignment horizontal="left" vertical="top" wrapText="1"/>
    </xf>
    <xf numFmtId="3" fontId="4" fillId="7" borderId="33"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4" fillId="7" borderId="39" xfId="0" applyNumberFormat="1" applyFont="1" applyFill="1" applyBorder="1" applyAlignment="1">
      <alignment horizontal="center" vertical="top"/>
    </xf>
    <xf numFmtId="3" fontId="4" fillId="7" borderId="31" xfId="0" applyNumberFormat="1" applyFont="1" applyFill="1" applyBorder="1" applyAlignment="1">
      <alignment horizontal="center" vertical="top"/>
    </xf>
    <xf numFmtId="3" fontId="1" fillId="7" borderId="13"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7" borderId="40"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7" borderId="3" xfId="0" applyNumberFormat="1" applyFont="1" applyFill="1" applyBorder="1" applyAlignment="1">
      <alignment horizontal="left" vertical="top" wrapText="1"/>
    </xf>
    <xf numFmtId="3" fontId="4" fillId="7" borderId="62" xfId="0" applyNumberFormat="1" applyFont="1" applyFill="1" applyBorder="1" applyAlignment="1">
      <alignment horizontal="left" vertical="top" wrapText="1"/>
    </xf>
    <xf numFmtId="3" fontId="10" fillId="0" borderId="78" xfId="0" applyNumberFormat="1" applyFont="1" applyBorder="1" applyAlignment="1">
      <alignment horizontal="center" vertical="top"/>
    </xf>
    <xf numFmtId="3" fontId="10" fillId="0" borderId="67" xfId="0" applyNumberFormat="1" applyFont="1" applyBorder="1" applyAlignment="1">
      <alignment horizontal="center" vertical="top"/>
    </xf>
    <xf numFmtId="3" fontId="4" fillId="0" borderId="78" xfId="0" applyNumberFormat="1" applyFont="1" applyBorder="1" applyAlignment="1">
      <alignment vertical="top"/>
    </xf>
    <xf numFmtId="3" fontId="4" fillId="0" borderId="67" xfId="0" applyNumberFormat="1" applyFont="1" applyBorder="1" applyAlignment="1">
      <alignment vertical="top"/>
    </xf>
    <xf numFmtId="3" fontId="10" fillId="7" borderId="78" xfId="0" applyNumberFormat="1" applyFont="1" applyFill="1" applyBorder="1" applyAlignment="1">
      <alignment horizontal="center" vertical="top" wrapText="1"/>
    </xf>
    <xf numFmtId="3" fontId="4" fillId="7" borderId="67" xfId="0" applyNumberFormat="1" applyFont="1" applyFill="1" applyBorder="1" applyAlignment="1">
      <alignment vertical="top"/>
    </xf>
    <xf numFmtId="3" fontId="10" fillId="7" borderId="79" xfId="0" applyNumberFormat="1" applyFont="1" applyFill="1" applyBorder="1" applyAlignment="1">
      <alignment horizontal="center" vertical="top" wrapText="1"/>
    </xf>
    <xf numFmtId="3" fontId="10" fillId="7" borderId="63" xfId="0" applyNumberFormat="1" applyFont="1" applyFill="1" applyBorder="1" applyAlignment="1">
      <alignment horizontal="center" vertical="top" wrapText="1"/>
    </xf>
    <xf numFmtId="3" fontId="10" fillId="7" borderId="79" xfId="0" applyNumberFormat="1" applyFont="1" applyFill="1" applyBorder="1" applyAlignment="1">
      <alignment horizontal="center" vertical="top"/>
    </xf>
    <xf numFmtId="3" fontId="10" fillId="7" borderId="67" xfId="0" applyNumberFormat="1" applyFont="1" applyFill="1" applyBorder="1" applyAlignment="1">
      <alignment horizontal="center" vertical="top"/>
    </xf>
    <xf numFmtId="3" fontId="10" fillId="7" borderId="77" xfId="0" applyNumberFormat="1" applyFont="1" applyFill="1" applyBorder="1" applyAlignment="1">
      <alignment horizontal="center" vertical="top"/>
    </xf>
    <xf numFmtId="3" fontId="10" fillId="7" borderId="70" xfId="0" applyNumberFormat="1" applyFont="1" applyFill="1" applyBorder="1" applyAlignment="1">
      <alignment horizontal="center" vertical="top"/>
    </xf>
    <xf numFmtId="3" fontId="4" fillId="0" borderId="10" xfId="0" applyNumberFormat="1" applyFont="1" applyBorder="1" applyAlignment="1">
      <alignment vertical="top"/>
    </xf>
    <xf numFmtId="3" fontId="4" fillId="0" borderId="8" xfId="0" applyNumberFormat="1" applyFont="1" applyBorder="1" applyAlignment="1">
      <alignment horizontal="left" vertical="top" wrapText="1"/>
    </xf>
    <xf numFmtId="3" fontId="4" fillId="7" borderId="7" xfId="0" applyNumberFormat="1" applyFont="1" applyFill="1" applyBorder="1" applyAlignment="1">
      <alignment vertical="top"/>
    </xf>
    <xf numFmtId="3" fontId="4" fillId="7" borderId="2" xfId="0" applyNumberFormat="1" applyFont="1" applyFill="1" applyBorder="1" applyAlignment="1">
      <alignment vertical="top" wrapText="1"/>
    </xf>
    <xf numFmtId="3" fontId="4" fillId="7" borderId="49" xfId="0" applyNumberFormat="1" applyFont="1" applyFill="1" applyBorder="1" applyAlignment="1">
      <alignment vertical="top"/>
    </xf>
    <xf numFmtId="49" fontId="4" fillId="7" borderId="39" xfId="0" applyNumberFormat="1" applyFont="1" applyFill="1" applyBorder="1" applyAlignment="1">
      <alignment horizontal="center" vertical="top" wrapText="1"/>
    </xf>
    <xf numFmtId="0" fontId="1" fillId="7" borderId="52" xfId="0" applyFont="1" applyFill="1" applyBorder="1" applyAlignment="1">
      <alignment horizontal="center" vertical="top"/>
    </xf>
    <xf numFmtId="0" fontId="12" fillId="7" borderId="52" xfId="0" applyFont="1" applyFill="1" applyBorder="1" applyAlignment="1">
      <alignment horizontal="center" vertical="top"/>
    </xf>
    <xf numFmtId="3" fontId="1" fillId="7" borderId="22" xfId="0" applyNumberFormat="1" applyFont="1" applyFill="1" applyBorder="1" applyAlignment="1">
      <alignment vertical="top" wrapText="1"/>
    </xf>
    <xf numFmtId="3" fontId="1" fillId="7" borderId="47" xfId="0" applyNumberFormat="1" applyFont="1" applyFill="1" applyBorder="1" applyAlignment="1">
      <alignment vertical="top" wrapText="1"/>
    </xf>
    <xf numFmtId="3" fontId="35" fillId="7" borderId="4" xfId="0" applyNumberFormat="1" applyFont="1" applyFill="1" applyBorder="1" applyAlignment="1">
      <alignment horizontal="center" vertical="top" wrapText="1"/>
    </xf>
    <xf numFmtId="3" fontId="1" fillId="7" borderId="45" xfId="0" applyNumberFormat="1" applyFont="1" applyFill="1" applyBorder="1" applyAlignment="1">
      <alignment horizontal="center" vertical="top" wrapText="1"/>
    </xf>
    <xf numFmtId="3" fontId="35" fillId="7" borderId="13" xfId="0" applyNumberFormat="1" applyFont="1" applyFill="1" applyBorder="1" applyAlignment="1">
      <alignment horizontal="center" vertical="top"/>
    </xf>
    <xf numFmtId="3" fontId="1" fillId="7" borderId="35" xfId="0" applyNumberFormat="1" applyFont="1" applyFill="1" applyBorder="1" applyAlignment="1">
      <alignment vertical="top" wrapText="1"/>
    </xf>
    <xf numFmtId="3" fontId="39" fillId="7" borderId="19" xfId="0" applyNumberFormat="1" applyFont="1" applyFill="1" applyBorder="1" applyAlignment="1">
      <alignment horizontal="center" vertical="top"/>
    </xf>
    <xf numFmtId="3" fontId="2" fillId="7" borderId="13" xfId="0" applyNumberFormat="1" applyFont="1" applyFill="1" applyBorder="1" applyAlignment="1">
      <alignment horizontal="left" vertical="top" wrapText="1"/>
    </xf>
    <xf numFmtId="3" fontId="1" fillId="7" borderId="19" xfId="0" applyNumberFormat="1" applyFont="1" applyFill="1" applyBorder="1" applyAlignment="1">
      <alignment vertical="top" wrapText="1"/>
    </xf>
    <xf numFmtId="3" fontId="10" fillId="7" borderId="66" xfId="0" applyNumberFormat="1" applyFont="1" applyFill="1" applyBorder="1" applyAlignment="1">
      <alignment vertical="top" wrapText="1"/>
    </xf>
    <xf numFmtId="0" fontId="4" fillId="7" borderId="36" xfId="0" applyFont="1" applyFill="1" applyBorder="1" applyAlignment="1">
      <alignment vertical="center" wrapText="1"/>
    </xf>
    <xf numFmtId="2" fontId="4" fillId="7" borderId="36" xfId="0" applyNumberFormat="1" applyFont="1" applyFill="1" applyBorder="1" applyAlignment="1">
      <alignment vertical="top" wrapText="1"/>
    </xf>
    <xf numFmtId="3" fontId="4" fillId="7" borderId="16" xfId="0" applyNumberFormat="1" applyFont="1" applyFill="1" applyBorder="1" applyAlignment="1">
      <alignment horizontal="center" vertical="top"/>
    </xf>
    <xf numFmtId="3" fontId="1" fillId="7" borderId="0" xfId="0" applyNumberFormat="1" applyFont="1" applyFill="1" applyAlignment="1">
      <alignment vertical="top" wrapText="1"/>
    </xf>
    <xf numFmtId="3" fontId="1" fillId="7" borderId="57" xfId="0" applyNumberFormat="1" applyFont="1" applyFill="1" applyBorder="1" applyAlignment="1">
      <alignment horizontal="left" vertical="top" wrapText="1"/>
    </xf>
    <xf numFmtId="3" fontId="1" fillId="7" borderId="80" xfId="0" applyNumberFormat="1" applyFont="1" applyFill="1" applyBorder="1" applyAlignment="1">
      <alignment horizontal="left" vertical="top" wrapText="1"/>
    </xf>
    <xf numFmtId="0" fontId="1" fillId="7" borderId="36" xfId="0" applyFont="1" applyFill="1" applyBorder="1" applyAlignment="1">
      <alignment vertical="top" wrapText="1"/>
    </xf>
    <xf numFmtId="0" fontId="1" fillId="7" borderId="41" xfId="0" applyFont="1" applyFill="1" applyBorder="1" applyAlignment="1">
      <alignment vertical="top" wrapText="1"/>
    </xf>
    <xf numFmtId="49" fontId="2" fillId="2" borderId="18" xfId="0" applyNumberFormat="1" applyFont="1" applyFill="1" applyBorder="1" applyAlignment="1">
      <alignment horizontal="center" vertical="top"/>
    </xf>
    <xf numFmtId="3" fontId="1" fillId="7" borderId="56" xfId="0" applyNumberFormat="1" applyFont="1" applyFill="1" applyBorder="1" applyAlignment="1">
      <alignment horizontal="left" vertical="top" wrapText="1"/>
    </xf>
    <xf numFmtId="164" fontId="1" fillId="7" borderId="66" xfId="0" applyNumberFormat="1" applyFont="1" applyFill="1" applyBorder="1" applyAlignment="1">
      <alignment horizontal="center" vertical="top"/>
    </xf>
    <xf numFmtId="3" fontId="4" fillId="7" borderId="6" xfId="0" applyNumberFormat="1" applyFont="1" applyFill="1" applyBorder="1" applyAlignment="1">
      <alignment horizontal="center" vertical="top" wrapText="1"/>
    </xf>
    <xf numFmtId="49" fontId="2" fillId="3" borderId="17"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7" borderId="55" xfId="0" applyNumberFormat="1" applyFont="1" applyFill="1" applyBorder="1" applyAlignment="1">
      <alignment vertical="top" wrapText="1"/>
    </xf>
    <xf numFmtId="3" fontId="4" fillId="7" borderId="44" xfId="0" applyNumberFormat="1" applyFont="1" applyFill="1" applyBorder="1" applyAlignment="1">
      <alignment horizontal="center" vertical="top"/>
    </xf>
    <xf numFmtId="49" fontId="5" fillId="3" borderId="40" xfId="0" applyNumberFormat="1" applyFont="1" applyFill="1" applyBorder="1" applyAlignment="1">
      <alignment horizontal="center" vertical="top"/>
    </xf>
    <xf numFmtId="3" fontId="4" fillId="7" borderId="37" xfId="0" applyNumberFormat="1" applyFont="1" applyFill="1" applyBorder="1" applyAlignment="1">
      <alignment horizontal="left" vertical="top" wrapText="1"/>
    </xf>
    <xf numFmtId="164" fontId="4" fillId="7" borderId="37"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3" fontId="4" fillId="7" borderId="41"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7" borderId="33"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4" fillId="7" borderId="39" xfId="0" applyNumberFormat="1" applyFont="1" applyFill="1" applyBorder="1" applyAlignment="1">
      <alignment horizontal="center" vertical="top"/>
    </xf>
    <xf numFmtId="3" fontId="4" fillId="7" borderId="31" xfId="0" applyNumberFormat="1" applyFont="1" applyFill="1" applyBorder="1" applyAlignment="1">
      <alignment horizontal="center" vertical="top"/>
    </xf>
    <xf numFmtId="3" fontId="4" fillId="7" borderId="40" xfId="0" applyNumberFormat="1" applyFont="1" applyFill="1" applyBorder="1" applyAlignment="1">
      <alignment horizontal="left" vertical="top" wrapText="1"/>
    </xf>
    <xf numFmtId="3" fontId="4" fillId="0" borderId="8"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7" borderId="18"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49" fontId="4" fillId="7"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4" fillId="7" borderId="17" xfId="0" applyNumberFormat="1" applyFont="1" applyFill="1" applyBorder="1" applyAlignment="1">
      <alignment horizontal="left" vertical="top" wrapText="1"/>
    </xf>
    <xf numFmtId="3" fontId="4" fillId="0" borderId="17" xfId="0" applyNumberFormat="1" applyFont="1" applyBorder="1" applyAlignment="1">
      <alignment horizontal="center" vertical="top" wrapText="1"/>
    </xf>
    <xf numFmtId="3" fontId="4" fillId="5" borderId="56" xfId="0" applyNumberFormat="1" applyFont="1" applyFill="1" applyBorder="1" applyAlignment="1">
      <alignment horizontal="center" vertical="top" wrapText="1"/>
    </xf>
    <xf numFmtId="3" fontId="10" fillId="7" borderId="59" xfId="0" applyNumberFormat="1" applyFont="1" applyFill="1" applyBorder="1" applyAlignment="1">
      <alignment vertical="top"/>
    </xf>
    <xf numFmtId="3" fontId="10" fillId="7" borderId="18" xfId="0" applyNumberFormat="1" applyFont="1" applyFill="1" applyBorder="1" applyAlignment="1">
      <alignment vertical="top"/>
    </xf>
    <xf numFmtId="3" fontId="1" fillId="7" borderId="0" xfId="0" applyNumberFormat="1" applyFont="1" applyFill="1" applyAlignment="1">
      <alignment horizontal="center" vertical="top"/>
    </xf>
    <xf numFmtId="164" fontId="4" fillId="0" borderId="17" xfId="0" applyNumberFormat="1" applyFont="1" applyFill="1" applyBorder="1" applyAlignment="1">
      <alignment horizontal="center" vertical="top" wrapText="1"/>
    </xf>
    <xf numFmtId="164" fontId="4" fillId="0" borderId="32" xfId="0" applyNumberFormat="1" applyFont="1" applyFill="1" applyBorder="1" applyAlignment="1">
      <alignment horizontal="center" vertical="top" wrapText="1"/>
    </xf>
    <xf numFmtId="164" fontId="4" fillId="0" borderId="44"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1" fillId="7" borderId="41" xfId="0" applyNumberFormat="1" applyFont="1" applyFill="1" applyBorder="1" applyAlignment="1">
      <alignment horizontal="left" vertical="top" wrapText="1"/>
    </xf>
    <xf numFmtId="164" fontId="1" fillId="7" borderId="39"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4" fillId="7" borderId="8" xfId="0" applyNumberFormat="1" applyFont="1" applyFill="1" applyBorder="1" applyAlignment="1">
      <alignment horizontal="center" vertical="top" wrapText="1"/>
    </xf>
    <xf numFmtId="3" fontId="4" fillId="0" borderId="8" xfId="0" applyNumberFormat="1" applyFont="1" applyBorder="1" applyAlignment="1">
      <alignment horizontal="center" vertical="top"/>
    </xf>
    <xf numFmtId="164" fontId="1" fillId="7" borderId="62"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3" fontId="4" fillId="7" borderId="18" xfId="0" applyNumberFormat="1" applyFont="1" applyFill="1" applyBorder="1" applyAlignment="1">
      <alignment vertical="top" wrapText="1"/>
    </xf>
    <xf numFmtId="49" fontId="5" fillId="3" borderId="4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4" fillId="7" borderId="0"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4" fillId="7" borderId="31" xfId="0" applyNumberFormat="1" applyFont="1" applyFill="1" applyBorder="1" applyAlignment="1">
      <alignment horizontal="center" vertical="top"/>
    </xf>
    <xf numFmtId="164" fontId="25" fillId="7" borderId="36" xfId="0" applyNumberFormat="1" applyFont="1" applyFill="1" applyBorder="1" applyAlignment="1">
      <alignment horizontal="center" vertical="top"/>
    </xf>
    <xf numFmtId="164" fontId="1" fillId="7" borderId="47" xfId="0" applyNumberFormat="1" applyFont="1" applyFill="1" applyBorder="1" applyAlignment="1">
      <alignment horizontal="center" vertical="top"/>
    </xf>
    <xf numFmtId="3" fontId="10" fillId="7" borderId="51" xfId="0" applyNumberFormat="1" applyFont="1" applyFill="1" applyBorder="1" applyAlignment="1">
      <alignment horizontal="center" vertical="top"/>
    </xf>
    <xf numFmtId="0" fontId="4" fillId="7" borderId="66" xfId="0" applyFont="1" applyFill="1" applyBorder="1" applyAlignment="1">
      <alignment vertical="top" wrapText="1"/>
    </xf>
    <xf numFmtId="3" fontId="4" fillId="5" borderId="8" xfId="0" applyNumberFormat="1" applyFont="1" applyFill="1" applyBorder="1" applyAlignment="1">
      <alignment horizontal="center" vertical="top" wrapText="1"/>
    </xf>
    <xf numFmtId="3" fontId="2" fillId="5" borderId="51" xfId="0" applyNumberFormat="1" applyFont="1" applyFill="1" applyBorder="1" applyAlignment="1">
      <alignment horizontal="center" vertical="top" wrapText="1"/>
    </xf>
    <xf numFmtId="3" fontId="2" fillId="5" borderId="31" xfId="0" applyNumberFormat="1" applyFont="1" applyFill="1" applyBorder="1" applyAlignment="1">
      <alignment horizontal="center" vertical="top" wrapText="1"/>
    </xf>
    <xf numFmtId="164" fontId="1" fillId="7" borderId="61" xfId="0" applyNumberFormat="1" applyFont="1" applyFill="1" applyBorder="1" applyAlignment="1">
      <alignment horizontal="center" vertical="top"/>
    </xf>
    <xf numFmtId="3" fontId="1" fillId="7" borderId="20" xfId="0" applyNumberFormat="1" applyFont="1" applyFill="1" applyBorder="1" applyAlignment="1">
      <alignment horizontal="left" vertical="top" wrapText="1"/>
    </xf>
    <xf numFmtId="164" fontId="1" fillId="7" borderId="39" xfId="0" applyNumberFormat="1" applyFont="1" applyFill="1" applyBorder="1" applyAlignment="1">
      <alignment horizontal="center" vertical="top"/>
    </xf>
    <xf numFmtId="164" fontId="1" fillId="7" borderId="60" xfId="0" applyNumberFormat="1" applyFont="1" applyFill="1" applyBorder="1" applyAlignment="1">
      <alignment horizontal="center" vertical="top"/>
    </xf>
    <xf numFmtId="164" fontId="1" fillId="7" borderId="37"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164" fontId="4" fillId="7" borderId="59"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164" fontId="1" fillId="7" borderId="42" xfId="0" applyNumberFormat="1" applyFont="1" applyFill="1" applyBorder="1" applyAlignment="1">
      <alignment horizontal="center" vertical="top"/>
    </xf>
    <xf numFmtId="3" fontId="4" fillId="7" borderId="18" xfId="0" applyNumberFormat="1" applyFont="1" applyFill="1" applyBorder="1" applyAlignment="1">
      <alignment horizontal="left" vertical="top" wrapText="1"/>
    </xf>
    <xf numFmtId="3" fontId="4" fillId="7" borderId="61" xfId="0" applyNumberFormat="1" applyFont="1" applyFill="1" applyBorder="1" applyAlignment="1">
      <alignment horizontal="left" vertical="top" wrapText="1"/>
    </xf>
    <xf numFmtId="3" fontId="5" fillId="0" borderId="18" xfId="0" applyNumberFormat="1" applyFont="1" applyFill="1" applyBorder="1" applyAlignment="1">
      <alignment horizontal="center" vertical="top" textRotation="90" wrapText="1"/>
    </xf>
    <xf numFmtId="3" fontId="4" fillId="0" borderId="6" xfId="0" applyNumberFormat="1" applyFont="1" applyFill="1" applyBorder="1" applyAlignment="1">
      <alignment horizontal="center" vertical="top" wrapText="1"/>
    </xf>
    <xf numFmtId="3" fontId="4" fillId="7" borderId="4" xfId="0" applyNumberFormat="1" applyFont="1" applyFill="1" applyBorder="1" applyAlignment="1">
      <alignment horizontal="left" vertical="top" wrapText="1"/>
    </xf>
    <xf numFmtId="0" fontId="4" fillId="9" borderId="51" xfId="0" applyFont="1" applyFill="1" applyBorder="1" applyAlignment="1">
      <alignment horizontal="center" vertical="top" wrapText="1"/>
    </xf>
    <xf numFmtId="0" fontId="4" fillId="9" borderId="52" xfId="0" applyFont="1" applyFill="1" applyBorder="1" applyAlignment="1">
      <alignment horizontal="center" vertical="top" wrapText="1"/>
    </xf>
    <xf numFmtId="164" fontId="4" fillId="7" borderId="47" xfId="0" applyNumberFormat="1" applyFont="1" applyFill="1" applyBorder="1" applyAlignment="1">
      <alignment horizontal="center" vertical="top" wrapText="1"/>
    </xf>
    <xf numFmtId="3" fontId="4" fillId="7" borderId="32" xfId="0" applyNumberFormat="1" applyFont="1" applyFill="1" applyBorder="1" applyAlignment="1">
      <alignment horizontal="center" vertical="top"/>
    </xf>
    <xf numFmtId="3" fontId="4" fillId="7" borderId="40" xfId="0" applyNumberFormat="1" applyFont="1" applyFill="1" applyBorder="1" applyAlignment="1">
      <alignment horizontal="left" vertical="top" wrapText="1"/>
    </xf>
    <xf numFmtId="3" fontId="10" fillId="7" borderId="32" xfId="0" applyNumberFormat="1" applyFont="1" applyFill="1" applyBorder="1" applyAlignment="1">
      <alignment horizontal="center" vertical="top"/>
    </xf>
    <xf numFmtId="164" fontId="1" fillId="7" borderId="39"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164" fontId="1" fillId="7" borderId="30" xfId="0" applyNumberFormat="1" applyFont="1" applyFill="1" applyBorder="1" applyAlignment="1">
      <alignment horizontal="center" vertical="top"/>
    </xf>
    <xf numFmtId="164" fontId="4" fillId="7" borderId="71" xfId="0" applyNumberFormat="1" applyFont="1" applyFill="1" applyBorder="1" applyAlignment="1">
      <alignment horizontal="center" vertical="top"/>
    </xf>
    <xf numFmtId="164" fontId="4" fillId="7" borderId="46" xfId="0" applyNumberFormat="1" applyFont="1" applyFill="1" applyBorder="1" applyAlignment="1">
      <alignment horizontal="center" vertical="top"/>
    </xf>
    <xf numFmtId="3" fontId="5" fillId="7" borderId="18" xfId="0" applyNumberFormat="1" applyFont="1" applyFill="1" applyBorder="1" applyAlignment="1">
      <alignment horizontal="center" vertical="top" textRotation="180" wrapText="1"/>
    </xf>
    <xf numFmtId="164" fontId="1" fillId="7" borderId="39" xfId="0" applyNumberFormat="1" applyFont="1" applyFill="1" applyBorder="1" applyAlignment="1">
      <alignment horizontal="center" vertical="top"/>
    </xf>
    <xf numFmtId="164" fontId="1" fillId="7" borderId="60" xfId="0" applyNumberFormat="1" applyFont="1" applyFill="1" applyBorder="1" applyAlignment="1">
      <alignment horizontal="center" vertical="top"/>
    </xf>
    <xf numFmtId="164" fontId="1" fillId="7" borderId="51"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49" fontId="1" fillId="7" borderId="36" xfId="0" applyNumberFormat="1" applyFont="1" applyFill="1" applyBorder="1" applyAlignment="1">
      <alignment horizontal="left" vertical="top" wrapText="1"/>
    </xf>
    <xf numFmtId="3" fontId="4" fillId="0" borderId="8" xfId="0" applyNumberFormat="1" applyFont="1" applyBorder="1" applyAlignment="1">
      <alignment horizontal="center" vertical="top"/>
    </xf>
    <xf numFmtId="3" fontId="2" fillId="0" borderId="18" xfId="0" applyNumberFormat="1" applyFont="1" applyFill="1" applyBorder="1" applyAlignment="1">
      <alignment horizontal="center" vertical="top" textRotation="90" wrapText="1"/>
    </xf>
    <xf numFmtId="3" fontId="5" fillId="0" borderId="59" xfId="0" applyNumberFormat="1" applyFont="1" applyBorder="1" applyAlignment="1">
      <alignment horizontal="center" vertical="top"/>
    </xf>
    <xf numFmtId="3" fontId="1" fillId="7" borderId="19" xfId="0" applyNumberFormat="1" applyFont="1" applyFill="1" applyBorder="1" applyAlignment="1">
      <alignment horizontal="left" vertical="top" wrapText="1"/>
    </xf>
    <xf numFmtId="3" fontId="4" fillId="7" borderId="59" xfId="0" applyNumberFormat="1" applyFont="1" applyFill="1" applyBorder="1" applyAlignment="1">
      <alignment horizontal="left" vertical="top" wrapText="1"/>
    </xf>
    <xf numFmtId="3" fontId="4" fillId="7" borderId="42" xfId="0" applyNumberFormat="1" applyFont="1" applyFill="1" applyBorder="1" applyAlignment="1">
      <alignment horizontal="left" vertical="top" wrapText="1"/>
    </xf>
    <xf numFmtId="3" fontId="4" fillId="0" borderId="8" xfId="0" applyNumberFormat="1" applyFont="1" applyBorder="1" applyAlignment="1">
      <alignment horizontal="center" vertical="top"/>
    </xf>
    <xf numFmtId="3" fontId="2" fillId="7" borderId="59" xfId="0" applyNumberFormat="1" applyFont="1" applyFill="1" applyBorder="1" applyAlignment="1">
      <alignment horizontal="left" vertical="top" wrapText="1"/>
    </xf>
    <xf numFmtId="3" fontId="1" fillId="7" borderId="42"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4" fillId="7" borderId="18" xfId="0" applyNumberFormat="1" applyFont="1" applyFill="1" applyBorder="1" applyAlignment="1">
      <alignment horizontal="left" vertical="top" wrapText="1"/>
    </xf>
    <xf numFmtId="3" fontId="2" fillId="0" borderId="18" xfId="0" applyNumberFormat="1" applyFont="1" applyBorder="1" applyAlignment="1">
      <alignment horizontal="center" vertical="top"/>
    </xf>
    <xf numFmtId="164" fontId="1" fillId="7" borderId="70"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49" fontId="5" fillId="3" borderId="40"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7" borderId="13" xfId="0" applyNumberFormat="1" applyFont="1" applyFill="1" applyBorder="1" applyAlignment="1">
      <alignment horizontal="left" vertical="top" wrapText="1"/>
    </xf>
    <xf numFmtId="3" fontId="2" fillId="7" borderId="32" xfId="0" applyNumberFormat="1" applyFont="1" applyFill="1" applyBorder="1" applyAlignment="1">
      <alignment horizontal="center" vertical="top"/>
    </xf>
    <xf numFmtId="3" fontId="2" fillId="7" borderId="13" xfId="0" applyNumberFormat="1" applyFont="1" applyFill="1" applyBorder="1" applyAlignment="1">
      <alignment horizontal="left" vertical="top" wrapText="1"/>
    </xf>
    <xf numFmtId="3" fontId="1" fillId="7" borderId="8" xfId="0" applyNumberFormat="1" applyFont="1" applyFill="1" applyBorder="1" applyAlignment="1">
      <alignment horizontal="center" vertical="top" wrapText="1"/>
    </xf>
    <xf numFmtId="49" fontId="2" fillId="5" borderId="64" xfId="0" applyNumberFormat="1" applyFont="1" applyFill="1" applyBorder="1" applyAlignment="1">
      <alignment horizontal="center" vertical="top"/>
    </xf>
    <xf numFmtId="49" fontId="2" fillId="5" borderId="68" xfId="0" applyNumberFormat="1" applyFont="1" applyFill="1" applyBorder="1" applyAlignment="1">
      <alignment horizontal="center" vertical="top"/>
    </xf>
    <xf numFmtId="3" fontId="4" fillId="7" borderId="61"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1" fillId="7" borderId="16" xfId="0" applyNumberFormat="1" applyFont="1" applyFill="1" applyBorder="1" applyAlignment="1">
      <alignment horizontal="left" vertical="top" wrapText="1"/>
    </xf>
    <xf numFmtId="3" fontId="1" fillId="7" borderId="56"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2" fillId="7" borderId="68"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164" fontId="1" fillId="7" borderId="61" xfId="0" applyNumberFormat="1" applyFont="1" applyFill="1" applyBorder="1" applyAlignment="1">
      <alignment horizontal="center" vertical="top"/>
    </xf>
    <xf numFmtId="164" fontId="1" fillId="7" borderId="17" xfId="0" applyNumberFormat="1" applyFont="1" applyFill="1" applyBorder="1" applyAlignment="1">
      <alignment horizontal="center" vertical="top"/>
    </xf>
    <xf numFmtId="164" fontId="1" fillId="7" borderId="37" xfId="0" applyNumberFormat="1" applyFont="1" applyFill="1" applyBorder="1" applyAlignment="1">
      <alignment horizontal="center" vertical="top"/>
    </xf>
    <xf numFmtId="3" fontId="1" fillId="5" borderId="59" xfId="0" applyNumberFormat="1" applyFont="1" applyFill="1" applyBorder="1" applyAlignment="1">
      <alignment horizontal="left" vertical="top" wrapText="1"/>
    </xf>
    <xf numFmtId="49" fontId="2" fillId="3" borderId="16" xfId="0" applyNumberFormat="1" applyFont="1" applyFill="1" applyBorder="1" applyAlignment="1">
      <alignment horizontal="center" vertical="top"/>
    </xf>
    <xf numFmtId="49" fontId="2" fillId="3" borderId="56" xfId="0" applyNumberFormat="1" applyFont="1" applyFill="1" applyBorder="1" applyAlignment="1">
      <alignment horizontal="center" vertical="top"/>
    </xf>
    <xf numFmtId="164" fontId="1" fillId="7" borderId="62" xfId="0" applyNumberFormat="1" applyFont="1" applyFill="1" applyBorder="1" applyAlignment="1">
      <alignment horizontal="center" vertical="top"/>
    </xf>
    <xf numFmtId="0" fontId="1" fillId="7" borderId="18" xfId="0" applyFont="1" applyFill="1" applyBorder="1" applyAlignment="1">
      <alignment horizontal="left" vertical="top" wrapText="1"/>
    </xf>
    <xf numFmtId="3" fontId="4" fillId="7" borderId="0"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0" borderId="18" xfId="0" applyNumberFormat="1" applyFont="1" applyFill="1" applyBorder="1" applyAlignment="1">
      <alignment horizontal="left" vertical="top" wrapText="1"/>
    </xf>
    <xf numFmtId="3" fontId="5" fillId="0" borderId="31" xfId="0" applyNumberFormat="1" applyFont="1" applyBorder="1" applyAlignment="1">
      <alignment horizontal="center" vertical="top"/>
    </xf>
    <xf numFmtId="3" fontId="4" fillId="7" borderId="33"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4" fillId="7" borderId="39" xfId="0" applyNumberFormat="1" applyFont="1" applyFill="1" applyBorder="1" applyAlignment="1">
      <alignment horizontal="center" vertical="top"/>
    </xf>
    <xf numFmtId="3" fontId="4" fillId="7" borderId="31" xfId="0" applyNumberFormat="1" applyFont="1" applyFill="1" applyBorder="1" applyAlignment="1">
      <alignment horizontal="center" vertical="top"/>
    </xf>
    <xf numFmtId="3" fontId="10" fillId="7" borderId="32"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3" fontId="1" fillId="0" borderId="51" xfId="0" applyNumberFormat="1" applyFont="1" applyBorder="1" applyAlignment="1">
      <alignment horizontal="center" vertical="top"/>
    </xf>
    <xf numFmtId="3" fontId="5" fillId="0" borderId="3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5" borderId="42"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2" fillId="0" borderId="78" xfId="0" applyNumberFormat="1" applyFont="1" applyFill="1" applyBorder="1" applyAlignment="1">
      <alignment horizontal="center" vertical="top" textRotation="90" wrapText="1"/>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4" fillId="7" borderId="17" xfId="0" applyNumberFormat="1" applyFont="1" applyFill="1" applyBorder="1" applyAlignment="1">
      <alignment horizontal="left" vertical="top" wrapText="1"/>
    </xf>
    <xf numFmtId="3" fontId="4" fillId="7" borderId="62" xfId="0" applyNumberFormat="1" applyFont="1" applyFill="1" applyBorder="1" applyAlignment="1">
      <alignment horizontal="left" vertical="top" wrapText="1"/>
    </xf>
    <xf numFmtId="3" fontId="1" fillId="0" borderId="8" xfId="0" applyNumberFormat="1" applyFont="1" applyFill="1" applyBorder="1" applyAlignment="1">
      <alignment horizontal="center" vertical="top" wrapText="1"/>
    </xf>
    <xf numFmtId="3" fontId="1" fillId="7" borderId="61"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xf>
    <xf numFmtId="164" fontId="4" fillId="7" borderId="70" xfId="0" applyNumberFormat="1" applyFont="1" applyFill="1" applyBorder="1" applyAlignment="1">
      <alignment horizontal="center" vertical="top" wrapText="1"/>
    </xf>
    <xf numFmtId="164" fontId="4" fillId="7" borderId="27" xfId="0" applyNumberFormat="1" applyFont="1" applyFill="1" applyBorder="1" applyAlignment="1">
      <alignment horizontal="center" vertical="top" wrapText="1"/>
    </xf>
    <xf numFmtId="0" fontId="4" fillId="7" borderId="36" xfId="0" applyFont="1" applyFill="1" applyBorder="1" applyAlignment="1">
      <alignment vertical="top" wrapText="1"/>
    </xf>
    <xf numFmtId="0" fontId="4" fillId="7" borderId="66" xfId="0" applyFont="1" applyFill="1" applyBorder="1" applyAlignment="1">
      <alignment horizontal="center" vertical="top" wrapText="1"/>
    </xf>
    <xf numFmtId="0" fontId="4" fillId="7" borderId="52" xfId="0" applyFont="1" applyFill="1" applyBorder="1" applyAlignment="1">
      <alignment horizontal="center" vertical="top"/>
    </xf>
    <xf numFmtId="3" fontId="4" fillId="7" borderId="62" xfId="0" applyNumberFormat="1" applyFont="1" applyFill="1" applyBorder="1" applyAlignment="1">
      <alignment horizontal="center" vertical="top" wrapText="1"/>
    </xf>
    <xf numFmtId="164" fontId="3" fillId="7" borderId="62" xfId="0" applyNumberFormat="1" applyFont="1" applyFill="1" applyBorder="1" applyAlignment="1">
      <alignment horizontal="center" vertical="top" wrapText="1"/>
    </xf>
    <xf numFmtId="164" fontId="3" fillId="7" borderId="42" xfId="0" applyNumberFormat="1" applyFont="1" applyFill="1" applyBorder="1" applyAlignment="1">
      <alignment horizontal="center" vertical="top" wrapText="1"/>
    </xf>
    <xf numFmtId="164" fontId="3" fillId="7" borderId="15" xfId="0" applyNumberFormat="1" applyFont="1" applyFill="1" applyBorder="1" applyAlignment="1">
      <alignment horizontal="center" vertical="top" wrapText="1"/>
    </xf>
    <xf numFmtId="0" fontId="4" fillId="7" borderId="63" xfId="0" applyFont="1" applyFill="1" applyBorder="1" applyAlignment="1">
      <alignment horizontal="center" vertical="top" wrapText="1"/>
    </xf>
    <xf numFmtId="0" fontId="4" fillId="7" borderId="57" xfId="0" applyFont="1" applyFill="1" applyBorder="1" applyAlignment="1">
      <alignment horizontal="center" vertical="top" wrapText="1"/>
    </xf>
    <xf numFmtId="0" fontId="4" fillId="7" borderId="17" xfId="0" applyFont="1" applyFill="1" applyBorder="1" applyAlignment="1">
      <alignment horizontal="center" vertical="top" wrapText="1"/>
    </xf>
    <xf numFmtId="164" fontId="10" fillId="7" borderId="52" xfId="0" applyNumberFormat="1" applyFont="1" applyFill="1" applyBorder="1" applyAlignment="1">
      <alignment horizontal="center" vertical="top"/>
    </xf>
    <xf numFmtId="164" fontId="43" fillId="7" borderId="65" xfId="0" applyNumberFormat="1" applyFont="1" applyFill="1" applyBorder="1" applyAlignment="1">
      <alignment horizontal="center" vertical="top"/>
    </xf>
    <xf numFmtId="164" fontId="43" fillId="7" borderId="66" xfId="0" applyNumberFormat="1" applyFont="1" applyFill="1" applyBorder="1" applyAlignment="1">
      <alignment horizontal="center" vertical="top"/>
    </xf>
    <xf numFmtId="3" fontId="44" fillId="7" borderId="18" xfId="0" applyNumberFormat="1" applyFont="1" applyFill="1" applyBorder="1" applyAlignment="1">
      <alignment vertical="top" wrapText="1"/>
    </xf>
    <xf numFmtId="164" fontId="43" fillId="7" borderId="34" xfId="0" applyNumberFormat="1" applyFont="1" applyFill="1" applyBorder="1" applyAlignment="1">
      <alignment horizontal="center" vertical="top"/>
    </xf>
    <xf numFmtId="164" fontId="43" fillId="0" borderId="66" xfId="0" applyNumberFormat="1" applyFont="1" applyFill="1" applyBorder="1" applyAlignment="1">
      <alignment horizontal="center" vertical="top"/>
    </xf>
    <xf numFmtId="164" fontId="2" fillId="8" borderId="56" xfId="0" applyNumberFormat="1" applyFont="1" applyFill="1" applyBorder="1" applyAlignment="1">
      <alignment horizontal="center" vertical="top" wrapText="1"/>
    </xf>
    <xf numFmtId="3" fontId="4" fillId="7" borderId="65" xfId="0" applyNumberFormat="1" applyFont="1" applyFill="1" applyBorder="1" applyAlignment="1">
      <alignment horizontal="left" vertical="top" wrapText="1"/>
    </xf>
    <xf numFmtId="3" fontId="4" fillId="7" borderId="56" xfId="0" applyNumberFormat="1" applyFont="1" applyFill="1" applyBorder="1" applyAlignment="1">
      <alignment horizontal="left" vertical="top" wrapText="1"/>
    </xf>
    <xf numFmtId="3" fontId="1" fillId="7" borderId="65" xfId="0" applyNumberFormat="1" applyFont="1" applyFill="1" applyBorder="1" applyAlignment="1">
      <alignment horizontal="center" vertical="top" wrapText="1"/>
    </xf>
    <xf numFmtId="164" fontId="1" fillId="5" borderId="8" xfId="0" applyNumberFormat="1" applyFont="1" applyFill="1" applyBorder="1" applyAlignment="1">
      <alignment horizontal="center" vertical="top"/>
    </xf>
    <xf numFmtId="164" fontId="2" fillId="3" borderId="49" xfId="0" applyNumberFormat="1" applyFont="1" applyFill="1" applyBorder="1" applyAlignment="1">
      <alignment horizontal="center" vertical="top"/>
    </xf>
    <xf numFmtId="164" fontId="2" fillId="4" borderId="49" xfId="0" applyNumberFormat="1" applyFont="1" applyFill="1" applyBorder="1" applyAlignment="1">
      <alignment horizontal="center" vertical="top"/>
    </xf>
    <xf numFmtId="164" fontId="1" fillId="7" borderId="9" xfId="0" applyNumberFormat="1" applyFont="1" applyFill="1" applyBorder="1" applyAlignment="1">
      <alignment horizontal="center" vertical="top" wrapText="1"/>
    </xf>
    <xf numFmtId="0" fontId="4" fillId="7" borderId="5" xfId="0" applyFont="1" applyFill="1" applyBorder="1" applyAlignment="1">
      <alignment horizontal="center" vertical="top" wrapText="1"/>
    </xf>
    <xf numFmtId="3" fontId="5" fillId="7" borderId="8" xfId="0" applyNumberFormat="1" applyFont="1" applyFill="1" applyBorder="1" applyAlignment="1">
      <alignment horizontal="center" vertical="top"/>
    </xf>
    <xf numFmtId="3" fontId="1" fillId="5" borderId="2" xfId="0" applyNumberFormat="1" applyFont="1" applyFill="1" applyBorder="1" applyAlignment="1">
      <alignment horizontal="center" vertical="top"/>
    </xf>
    <xf numFmtId="3" fontId="1" fillId="5" borderId="8" xfId="0" applyNumberFormat="1" applyFont="1" applyFill="1" applyBorder="1" applyAlignment="1">
      <alignment horizontal="center" vertical="top"/>
    </xf>
    <xf numFmtId="3" fontId="4" fillId="7" borderId="65" xfId="0" applyNumberFormat="1" applyFont="1" applyFill="1" applyBorder="1" applyAlignment="1">
      <alignment vertical="top" wrapText="1"/>
    </xf>
    <xf numFmtId="164" fontId="42" fillId="7" borderId="61" xfId="0" applyNumberFormat="1" applyFont="1" applyFill="1" applyBorder="1" applyAlignment="1">
      <alignment horizontal="center" vertical="top"/>
    </xf>
    <xf numFmtId="3" fontId="4" fillId="7" borderId="47" xfId="0" applyNumberFormat="1" applyFont="1" applyFill="1" applyBorder="1" applyAlignment="1">
      <alignment vertical="top" wrapText="1"/>
    </xf>
    <xf numFmtId="3" fontId="4" fillId="7" borderId="17" xfId="0" applyNumberFormat="1" applyFont="1" applyFill="1" applyBorder="1" applyAlignment="1">
      <alignment vertical="top"/>
    </xf>
    <xf numFmtId="3" fontId="4" fillId="0" borderId="16" xfId="0" applyNumberFormat="1" applyFont="1" applyBorder="1" applyAlignment="1">
      <alignment horizontal="center" vertical="top"/>
    </xf>
    <xf numFmtId="3" fontId="4" fillId="7" borderId="48" xfId="0" applyNumberFormat="1" applyFont="1" applyFill="1" applyBorder="1" applyAlignment="1">
      <alignment horizontal="center" vertical="top"/>
    </xf>
    <xf numFmtId="3" fontId="4" fillId="7" borderId="41" xfId="0" applyNumberFormat="1" applyFont="1" applyFill="1" applyBorder="1" applyAlignment="1">
      <alignment horizontal="center" vertical="top" wrapText="1"/>
    </xf>
    <xf numFmtId="3" fontId="4" fillId="7" borderId="36" xfId="0" applyNumberFormat="1" applyFont="1" applyFill="1" applyBorder="1" applyAlignment="1">
      <alignment horizontal="center" vertical="top"/>
    </xf>
    <xf numFmtId="3" fontId="4" fillId="7" borderId="61" xfId="0" applyNumberFormat="1" applyFont="1" applyFill="1" applyBorder="1" applyAlignment="1">
      <alignment horizontal="center" vertical="top"/>
    </xf>
    <xf numFmtId="3" fontId="4" fillId="7" borderId="3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4" fillId="7" borderId="37" xfId="0" applyNumberFormat="1" applyFont="1" applyFill="1" applyBorder="1" applyAlignment="1">
      <alignment horizontal="center" vertical="top" wrapText="1"/>
    </xf>
    <xf numFmtId="49" fontId="4" fillId="7" borderId="61" xfId="0" applyNumberFormat="1" applyFont="1" applyFill="1" applyBorder="1" applyAlignment="1">
      <alignment horizontal="center" vertical="top" wrapText="1"/>
    </xf>
    <xf numFmtId="3" fontId="4" fillId="7" borderId="37" xfId="0" applyNumberFormat="1" applyFont="1" applyFill="1" applyBorder="1" applyAlignment="1">
      <alignment horizontal="center" vertical="top"/>
    </xf>
    <xf numFmtId="3" fontId="4" fillId="7" borderId="40" xfId="0" applyNumberFormat="1" applyFont="1" applyFill="1" applyBorder="1" applyAlignment="1">
      <alignment horizontal="center" vertical="top"/>
    </xf>
    <xf numFmtId="3" fontId="17" fillId="7" borderId="40" xfId="0" applyNumberFormat="1" applyFont="1" applyFill="1" applyBorder="1" applyAlignment="1">
      <alignment horizontal="center" vertical="top" wrapText="1"/>
    </xf>
    <xf numFmtId="3" fontId="17" fillId="7" borderId="40" xfId="0" applyNumberFormat="1" applyFont="1" applyFill="1" applyBorder="1" applyAlignment="1">
      <alignment horizontal="center" vertical="top"/>
    </xf>
    <xf numFmtId="3" fontId="4" fillId="7" borderId="74" xfId="0" applyNumberFormat="1" applyFont="1" applyFill="1" applyBorder="1" applyAlignment="1">
      <alignment horizontal="center" vertical="top" wrapText="1"/>
    </xf>
    <xf numFmtId="0" fontId="4" fillId="7" borderId="36" xfId="0" applyFont="1" applyFill="1" applyBorder="1" applyAlignment="1">
      <alignment horizontal="center" vertical="top"/>
    </xf>
    <xf numFmtId="0" fontId="23" fillId="7" borderId="36" xfId="0" applyFont="1" applyFill="1" applyBorder="1" applyAlignment="1">
      <alignment horizontal="center" vertical="top"/>
    </xf>
    <xf numFmtId="0" fontId="23" fillId="7" borderId="56" xfId="0" applyFont="1" applyFill="1" applyBorder="1" applyAlignment="1">
      <alignment horizontal="center" vertical="top"/>
    </xf>
    <xf numFmtId="3" fontId="12" fillId="7" borderId="65"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wrapText="1"/>
    </xf>
    <xf numFmtId="3" fontId="1" fillId="7" borderId="56" xfId="0" applyNumberFormat="1" applyFont="1" applyFill="1" applyBorder="1" applyAlignment="1">
      <alignment horizontal="center" vertical="top" wrapText="1"/>
    </xf>
    <xf numFmtId="3" fontId="1" fillId="7" borderId="74" xfId="0" applyNumberFormat="1" applyFont="1" applyFill="1" applyBorder="1" applyAlignment="1">
      <alignment horizontal="center" vertical="top"/>
    </xf>
    <xf numFmtId="3" fontId="1" fillId="7" borderId="56" xfId="0" applyNumberFormat="1" applyFont="1" applyFill="1" applyBorder="1" applyAlignment="1">
      <alignment horizontal="center" vertical="top"/>
    </xf>
    <xf numFmtId="0" fontId="1" fillId="7" borderId="61" xfId="0" applyFont="1" applyFill="1" applyBorder="1" applyAlignment="1">
      <alignment vertical="top" wrapText="1"/>
    </xf>
    <xf numFmtId="0" fontId="4" fillId="7" borderId="65" xfId="0" applyFont="1" applyFill="1" applyBorder="1" applyAlignment="1">
      <alignment vertical="center" wrapText="1"/>
    </xf>
    <xf numFmtId="2" fontId="4" fillId="7" borderId="65" xfId="0" applyNumberFormat="1" applyFont="1" applyFill="1" applyBorder="1" applyAlignment="1">
      <alignment vertical="top" wrapText="1"/>
    </xf>
    <xf numFmtId="49" fontId="4" fillId="7" borderId="61" xfId="0" applyNumberFormat="1" applyFont="1" applyFill="1" applyBorder="1" applyAlignment="1">
      <alignment horizontal="left" vertical="top" wrapText="1"/>
    </xf>
    <xf numFmtId="49" fontId="4" fillId="7" borderId="62" xfId="0" applyNumberFormat="1" applyFont="1" applyFill="1" applyBorder="1" applyAlignment="1">
      <alignment horizontal="left" vertical="top" wrapText="1"/>
    </xf>
    <xf numFmtId="3" fontId="4" fillId="7" borderId="16" xfId="0" applyNumberFormat="1" applyFont="1" applyFill="1" applyBorder="1" applyAlignment="1">
      <alignment vertical="top" wrapText="1"/>
    </xf>
    <xf numFmtId="3" fontId="1" fillId="7" borderId="0" xfId="0" applyNumberFormat="1" applyFont="1" applyFill="1" applyBorder="1" applyAlignment="1">
      <alignment vertical="top" wrapText="1"/>
    </xf>
    <xf numFmtId="3" fontId="1" fillId="0" borderId="22"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1" fillId="7" borderId="36" xfId="0" applyNumberFormat="1" applyFont="1" applyFill="1" applyBorder="1" applyAlignment="1">
      <alignment horizontal="center" vertical="top" wrapText="1"/>
    </xf>
    <xf numFmtId="3" fontId="1" fillId="7" borderId="36" xfId="0" applyNumberFormat="1" applyFont="1" applyFill="1" applyBorder="1" applyAlignment="1">
      <alignment horizontal="center" vertical="top"/>
    </xf>
    <xf numFmtId="3" fontId="1" fillId="7" borderId="37" xfId="0" applyNumberFormat="1" applyFont="1" applyFill="1" applyBorder="1" applyAlignment="1">
      <alignment horizontal="center" vertical="top" wrapText="1"/>
    </xf>
    <xf numFmtId="3" fontId="1" fillId="7" borderId="40" xfId="0" applyNumberFormat="1" applyFont="1" applyFill="1" applyBorder="1" applyAlignment="1">
      <alignment horizontal="center" vertical="top"/>
    </xf>
    <xf numFmtId="0" fontId="1" fillId="7" borderId="40" xfId="0" applyFont="1" applyFill="1" applyBorder="1" applyAlignment="1">
      <alignment horizontal="center" vertical="top" wrapText="1"/>
    </xf>
    <xf numFmtId="0" fontId="4" fillId="9" borderId="36" xfId="0" applyFont="1" applyFill="1" applyBorder="1" applyAlignment="1">
      <alignment horizontal="center" vertical="center"/>
    </xf>
    <xf numFmtId="0" fontId="4" fillId="7" borderId="36" xfId="0" applyNumberFormat="1" applyFont="1" applyFill="1" applyBorder="1" applyAlignment="1">
      <alignment horizontal="center" vertical="top"/>
    </xf>
    <xf numFmtId="49" fontId="1" fillId="7" borderId="37" xfId="0" applyNumberFormat="1" applyFont="1" applyFill="1" applyBorder="1" applyAlignment="1">
      <alignment horizontal="center" vertical="top"/>
    </xf>
    <xf numFmtId="49" fontId="1" fillId="7" borderId="36" xfId="0" applyNumberFormat="1" applyFont="1" applyFill="1" applyBorder="1" applyAlignment="1">
      <alignment horizontal="center" vertical="top"/>
    </xf>
    <xf numFmtId="49" fontId="4" fillId="7" borderId="37" xfId="0" applyNumberFormat="1" applyFont="1" applyFill="1" applyBorder="1" applyAlignment="1">
      <alignment horizontal="center" vertical="top"/>
    </xf>
    <xf numFmtId="0" fontId="4" fillId="7" borderId="37" xfId="0" applyFont="1" applyFill="1" applyBorder="1" applyAlignment="1">
      <alignment horizontal="center" vertical="top" wrapText="1"/>
    </xf>
    <xf numFmtId="0" fontId="3" fillId="7" borderId="20" xfId="0" applyFont="1" applyFill="1" applyBorder="1" applyAlignment="1">
      <alignment vertical="top"/>
    </xf>
    <xf numFmtId="3" fontId="1" fillId="7" borderId="41" xfId="0" applyNumberFormat="1" applyFont="1" applyFill="1" applyBorder="1" applyAlignment="1">
      <alignment horizontal="center" vertical="top"/>
    </xf>
    <xf numFmtId="3" fontId="1" fillId="0" borderId="36" xfId="0" applyNumberFormat="1" applyFont="1" applyBorder="1" applyAlignment="1">
      <alignment horizontal="center" vertical="top"/>
    </xf>
    <xf numFmtId="0" fontId="1" fillId="7" borderId="37" xfId="0" applyFont="1" applyFill="1" applyBorder="1" applyAlignment="1">
      <alignment horizontal="center" vertical="top"/>
    </xf>
    <xf numFmtId="3" fontId="1" fillId="7" borderId="47" xfId="0" applyNumberFormat="1" applyFont="1" applyFill="1" applyBorder="1" applyAlignment="1">
      <alignment horizontal="center" vertical="top"/>
    </xf>
    <xf numFmtId="3" fontId="1" fillId="0" borderId="56" xfId="0" applyNumberFormat="1" applyFont="1" applyBorder="1" applyAlignment="1">
      <alignment horizontal="center" vertical="top"/>
    </xf>
    <xf numFmtId="0" fontId="1" fillId="7" borderId="65" xfId="0" applyFont="1" applyFill="1" applyBorder="1" applyAlignment="1">
      <alignment vertical="top" wrapText="1"/>
    </xf>
    <xf numFmtId="0" fontId="1" fillId="7" borderId="62" xfId="0" applyFont="1" applyFill="1" applyBorder="1" applyAlignment="1">
      <alignment vertical="top" wrapText="1"/>
    </xf>
    <xf numFmtId="3" fontId="1" fillId="5" borderId="65" xfId="0" applyNumberFormat="1" applyFont="1" applyFill="1" applyBorder="1" applyAlignment="1">
      <alignment horizontal="center" vertical="top"/>
    </xf>
    <xf numFmtId="3" fontId="1" fillId="0" borderId="65"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3" fontId="10" fillId="7" borderId="17"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164" fontId="4" fillId="0" borderId="9" xfId="0" applyNumberFormat="1" applyFont="1" applyBorder="1" applyAlignment="1">
      <alignment horizontal="center" vertical="top" wrapText="1"/>
    </xf>
    <xf numFmtId="164" fontId="4" fillId="0" borderId="2" xfId="0" applyNumberFormat="1" applyFont="1" applyBorder="1" applyAlignment="1">
      <alignment horizontal="center" vertical="top" wrapText="1"/>
    </xf>
    <xf numFmtId="49" fontId="5" fillId="5" borderId="0" xfId="0" applyNumberFormat="1" applyFont="1" applyFill="1" applyBorder="1" applyAlignment="1">
      <alignment vertical="top"/>
    </xf>
    <xf numFmtId="3" fontId="5" fillId="0" borderId="67" xfId="0" applyNumberFormat="1" applyFont="1" applyFill="1" applyBorder="1" applyAlignment="1">
      <alignment horizontal="center" vertical="top" textRotation="90" wrapText="1"/>
    </xf>
    <xf numFmtId="3" fontId="2" fillId="7" borderId="70" xfId="0" applyNumberFormat="1" applyFont="1" applyFill="1" applyBorder="1" applyAlignment="1">
      <alignment horizontal="center" vertical="top" textRotation="90" wrapText="1"/>
    </xf>
    <xf numFmtId="3" fontId="2" fillId="7" borderId="67" xfId="0" applyNumberFormat="1" applyFont="1" applyFill="1" applyBorder="1" applyAlignment="1">
      <alignment horizontal="center" vertical="top" textRotation="90" wrapText="1"/>
    </xf>
    <xf numFmtId="3" fontId="5" fillId="7" borderId="77" xfId="0" applyNumberFormat="1" applyFont="1" applyFill="1" applyBorder="1" applyAlignment="1">
      <alignment horizontal="center" vertical="top" wrapText="1"/>
    </xf>
    <xf numFmtId="3" fontId="2" fillId="0" borderId="75" xfId="0" applyNumberFormat="1" applyFont="1" applyFill="1" applyBorder="1" applyAlignment="1">
      <alignment horizontal="center" vertical="top" textRotation="90" wrapText="1"/>
    </xf>
    <xf numFmtId="164" fontId="4" fillId="0" borderId="58" xfId="0" applyNumberFormat="1" applyFont="1" applyBorder="1" applyAlignment="1">
      <alignment horizontal="center" vertical="top" wrapText="1"/>
    </xf>
    <xf numFmtId="164" fontId="4" fillId="0" borderId="34" xfId="0" applyNumberFormat="1" applyFont="1" applyBorder="1" applyAlignment="1">
      <alignment horizontal="center" vertical="top" wrapText="1"/>
    </xf>
    <xf numFmtId="164" fontId="4" fillId="7" borderId="0" xfId="0" applyNumberFormat="1" applyFont="1" applyFill="1" applyBorder="1" applyAlignment="1">
      <alignment horizontal="center" vertical="center"/>
    </xf>
    <xf numFmtId="3" fontId="4" fillId="7" borderId="59" xfId="0" applyNumberFormat="1" applyFont="1" applyFill="1" applyBorder="1" applyAlignment="1">
      <alignment vertical="top" wrapText="1"/>
    </xf>
    <xf numFmtId="3" fontId="4" fillId="7" borderId="28" xfId="0" applyNumberFormat="1" applyFont="1" applyFill="1" applyBorder="1" applyAlignment="1">
      <alignment horizontal="center" vertical="top"/>
    </xf>
    <xf numFmtId="164" fontId="4" fillId="0" borderId="28" xfId="0" applyNumberFormat="1" applyFont="1" applyBorder="1" applyAlignment="1">
      <alignment horizontal="center" vertical="top"/>
    </xf>
    <xf numFmtId="3" fontId="5" fillId="0" borderId="8" xfId="0" applyNumberFormat="1" applyFont="1" applyFill="1" applyBorder="1" applyAlignment="1">
      <alignment horizontal="center" vertical="top" wrapText="1"/>
    </xf>
    <xf numFmtId="3" fontId="5" fillId="0" borderId="32" xfId="0" applyNumberFormat="1" applyFont="1" applyBorder="1" applyAlignment="1">
      <alignment horizontal="center" vertical="top"/>
    </xf>
    <xf numFmtId="3" fontId="4" fillId="7" borderId="32" xfId="0" applyNumberFormat="1" applyFont="1" applyFill="1" applyBorder="1" applyAlignment="1">
      <alignment horizontal="center" vertical="top"/>
    </xf>
    <xf numFmtId="3" fontId="4" fillId="7" borderId="59"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wrapText="1"/>
    </xf>
    <xf numFmtId="3" fontId="1" fillId="7" borderId="59" xfId="0" applyNumberFormat="1" applyFont="1" applyFill="1" applyBorder="1" applyAlignment="1">
      <alignment horizontal="left" vertical="top" wrapText="1"/>
    </xf>
    <xf numFmtId="3" fontId="2" fillId="0" borderId="32" xfId="0" applyNumberFormat="1" applyFont="1" applyBorder="1" applyAlignment="1">
      <alignment horizontal="center" vertical="top"/>
    </xf>
    <xf numFmtId="49" fontId="2" fillId="5" borderId="32" xfId="0" applyNumberFormat="1" applyFont="1" applyFill="1" applyBorder="1" applyAlignment="1">
      <alignment horizontal="center" vertical="top"/>
    </xf>
    <xf numFmtId="3" fontId="1" fillId="7" borderId="61" xfId="0" applyNumberFormat="1" applyFont="1" applyFill="1" applyBorder="1" applyAlignment="1">
      <alignment horizontal="left" vertical="top" wrapText="1"/>
    </xf>
    <xf numFmtId="164" fontId="1" fillId="7" borderId="17" xfId="0" applyNumberFormat="1" applyFont="1" applyFill="1" applyBorder="1" applyAlignment="1">
      <alignment horizontal="center" vertical="top"/>
    </xf>
    <xf numFmtId="3" fontId="1" fillId="7" borderId="62" xfId="0" applyNumberFormat="1" applyFont="1" applyFill="1" applyBorder="1" applyAlignment="1">
      <alignment horizontal="left" vertical="top" wrapText="1"/>
    </xf>
    <xf numFmtId="3" fontId="2" fillId="7" borderId="18" xfId="0" applyNumberFormat="1" applyFont="1" applyFill="1" applyBorder="1" applyAlignment="1">
      <alignment horizontal="left" vertical="top" wrapText="1"/>
    </xf>
    <xf numFmtId="3" fontId="1" fillId="7" borderId="17"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164" fontId="1" fillId="7" borderId="61" xfId="0" applyNumberFormat="1" applyFont="1" applyFill="1" applyBorder="1" applyAlignment="1">
      <alignment horizontal="center" vertical="top"/>
    </xf>
    <xf numFmtId="3" fontId="1" fillId="7" borderId="6"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3" fontId="5" fillId="0" borderId="31" xfId="0" applyNumberFormat="1" applyFont="1" applyBorder="1" applyAlignment="1">
      <alignment horizontal="center" vertical="top"/>
    </xf>
    <xf numFmtId="3" fontId="4" fillId="0" borderId="8" xfId="0" applyNumberFormat="1" applyFont="1" applyBorder="1" applyAlignment="1">
      <alignment horizontal="center" vertical="top"/>
    </xf>
    <xf numFmtId="164" fontId="1" fillId="7" borderId="62" xfId="0" applyNumberFormat="1" applyFont="1" applyFill="1" applyBorder="1" applyAlignment="1">
      <alignment horizontal="center" vertical="top"/>
    </xf>
    <xf numFmtId="3" fontId="2" fillId="7" borderId="32"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3" fontId="1" fillId="7" borderId="6" xfId="0" applyNumberFormat="1" applyFont="1" applyFill="1" applyBorder="1" applyAlignment="1">
      <alignment horizontal="center" vertical="top" wrapText="1"/>
    </xf>
    <xf numFmtId="3" fontId="1" fillId="7" borderId="8" xfId="0" applyNumberFormat="1" applyFont="1" applyFill="1" applyBorder="1" applyAlignment="1">
      <alignment horizontal="center" vertical="top" wrapText="1"/>
    </xf>
    <xf numFmtId="3" fontId="1" fillId="7" borderId="8" xfId="0" applyNumberFormat="1" applyFont="1" applyFill="1" applyBorder="1" applyAlignment="1">
      <alignment horizontal="left" vertical="top" wrapText="1"/>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7" borderId="10"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7" borderId="5" xfId="0" applyNumberFormat="1" applyFont="1" applyFill="1" applyBorder="1" applyAlignment="1">
      <alignment horizontal="center" vertical="top" wrapText="1"/>
    </xf>
    <xf numFmtId="3" fontId="4" fillId="0" borderId="64"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top" wrapText="1"/>
    </xf>
    <xf numFmtId="0" fontId="1" fillId="7" borderId="66" xfId="0" applyFont="1" applyFill="1" applyBorder="1" applyAlignment="1">
      <alignment vertical="top" wrapText="1"/>
    </xf>
    <xf numFmtId="0" fontId="1" fillId="7" borderId="66" xfId="0" applyFont="1" applyFill="1" applyBorder="1" applyAlignment="1">
      <alignment horizontal="left" vertical="top" wrapText="1"/>
    </xf>
    <xf numFmtId="164" fontId="1" fillId="5" borderId="5" xfId="0" applyNumberFormat="1" applyFont="1" applyFill="1" applyBorder="1" applyAlignment="1">
      <alignment horizontal="center" vertical="top"/>
    </xf>
    <xf numFmtId="3" fontId="2" fillId="5" borderId="18" xfId="0" applyNumberFormat="1" applyFont="1" applyFill="1" applyBorder="1" applyAlignment="1">
      <alignment horizontal="center" vertical="top" wrapText="1"/>
    </xf>
    <xf numFmtId="3" fontId="1" fillId="7" borderId="6" xfId="0" applyNumberFormat="1" applyFont="1" applyFill="1" applyBorder="1" applyAlignment="1">
      <alignment vertical="top" wrapText="1"/>
    </xf>
    <xf numFmtId="3" fontId="1" fillId="7" borderId="2" xfId="0" applyNumberFormat="1" applyFont="1" applyFill="1" applyBorder="1" applyAlignment="1">
      <alignment vertical="top" wrapText="1"/>
    </xf>
    <xf numFmtId="3" fontId="1" fillId="0" borderId="3" xfId="0" applyNumberFormat="1" applyFont="1" applyBorder="1" applyAlignment="1">
      <alignment horizontal="center" vertical="top"/>
    </xf>
    <xf numFmtId="3" fontId="1" fillId="7" borderId="70" xfId="0" applyNumberFormat="1" applyFont="1" applyFill="1" applyBorder="1" applyAlignment="1">
      <alignment horizontal="center" vertical="top" wrapText="1"/>
    </xf>
    <xf numFmtId="3" fontId="1" fillId="7" borderId="9" xfId="0" applyNumberFormat="1" applyFont="1" applyFill="1" applyBorder="1" applyAlignment="1">
      <alignment horizontal="left" vertical="top" wrapText="1"/>
    </xf>
    <xf numFmtId="3" fontId="1" fillId="7" borderId="49" xfId="0" applyNumberFormat="1" applyFont="1" applyFill="1" applyBorder="1" applyAlignment="1">
      <alignment vertical="top" wrapText="1"/>
    </xf>
    <xf numFmtId="164" fontId="1" fillId="0" borderId="10" xfId="0" applyNumberFormat="1" applyFont="1" applyBorder="1" applyAlignment="1">
      <alignment horizontal="center" vertical="top" wrapText="1"/>
    </xf>
    <xf numFmtId="164" fontId="43" fillId="7" borderId="8" xfId="0" applyNumberFormat="1" applyFont="1" applyFill="1" applyBorder="1" applyAlignment="1">
      <alignment horizontal="center" vertical="top"/>
    </xf>
    <xf numFmtId="3" fontId="2" fillId="0" borderId="66" xfId="0" applyNumberFormat="1" applyFont="1" applyFill="1" applyBorder="1" applyAlignment="1">
      <alignment horizontal="center" vertical="top" textRotation="90" wrapText="1"/>
    </xf>
    <xf numFmtId="164" fontId="43" fillId="0" borderId="8" xfId="0" applyNumberFormat="1" applyFont="1" applyFill="1" applyBorder="1" applyAlignment="1">
      <alignment horizontal="center" vertical="top"/>
    </xf>
    <xf numFmtId="164" fontId="1" fillId="0" borderId="8" xfId="0" applyNumberFormat="1" applyFont="1" applyBorder="1" applyAlignment="1">
      <alignment horizontal="center" vertical="top"/>
    </xf>
    <xf numFmtId="3" fontId="1" fillId="7" borderId="17"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5" borderId="66" xfId="0" applyNumberFormat="1" applyFont="1" applyFill="1" applyBorder="1" applyAlignment="1">
      <alignment horizontal="center" vertical="top" wrapText="1"/>
    </xf>
    <xf numFmtId="3" fontId="4" fillId="7" borderId="42" xfId="0" applyNumberFormat="1" applyFont="1" applyFill="1" applyBorder="1" applyAlignment="1">
      <alignment horizontal="left" vertical="top" wrapText="1"/>
    </xf>
    <xf numFmtId="3" fontId="4" fillId="7" borderId="5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4" fillId="7" borderId="18" xfId="0" applyNumberFormat="1" applyFont="1" applyFill="1" applyBorder="1" applyAlignment="1">
      <alignment horizontal="left" vertical="top" wrapText="1"/>
    </xf>
    <xf numFmtId="3" fontId="2" fillId="7" borderId="59" xfId="0" applyNumberFormat="1" applyFont="1" applyFill="1" applyBorder="1" applyAlignment="1">
      <alignment horizontal="left" vertical="top" wrapText="1"/>
    </xf>
    <xf numFmtId="3" fontId="2" fillId="0" borderId="59" xfId="0" applyNumberFormat="1" applyFont="1" applyBorder="1" applyAlignment="1">
      <alignment horizontal="center" vertical="top"/>
    </xf>
    <xf numFmtId="3" fontId="2" fillId="0" borderId="42" xfId="0" applyNumberFormat="1" applyFont="1" applyBorder="1" applyAlignment="1">
      <alignment horizontal="center" vertical="top"/>
    </xf>
    <xf numFmtId="3" fontId="2" fillId="0" borderId="33" xfId="0" applyNumberFormat="1" applyFont="1" applyBorder="1" applyAlignment="1">
      <alignment horizontal="center" vertical="top"/>
    </xf>
    <xf numFmtId="3" fontId="2" fillId="0" borderId="53" xfId="0" applyNumberFormat="1" applyFont="1" applyBorder="1" applyAlignment="1">
      <alignment horizontal="center" vertical="top"/>
    </xf>
    <xf numFmtId="49" fontId="2" fillId="5" borderId="64"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164" fontId="1" fillId="7" borderId="17"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7" borderId="33" xfId="0" applyNumberFormat="1" applyFont="1" applyFill="1" applyBorder="1" applyAlignment="1">
      <alignment horizontal="center" vertical="top"/>
    </xf>
    <xf numFmtId="3" fontId="4" fillId="7" borderId="39" xfId="0" applyNumberFormat="1" applyFont="1" applyFill="1" applyBorder="1" applyAlignment="1">
      <alignment horizontal="center" vertical="top"/>
    </xf>
    <xf numFmtId="3" fontId="5" fillId="0" borderId="33" xfId="0" applyNumberFormat="1" applyFont="1" applyBorder="1" applyAlignment="1">
      <alignment horizontal="center" vertical="top"/>
    </xf>
    <xf numFmtId="164" fontId="4" fillId="7" borderId="37" xfId="0" applyNumberFormat="1" applyFont="1" applyFill="1" applyBorder="1" applyAlignment="1">
      <alignment horizontal="center" vertical="top"/>
    </xf>
    <xf numFmtId="3" fontId="4" fillId="7" borderId="8"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3" fontId="1" fillId="0" borderId="5" xfId="0" applyNumberFormat="1" applyFont="1" applyBorder="1" applyAlignment="1">
      <alignment horizontal="center" vertical="top" wrapText="1"/>
    </xf>
    <xf numFmtId="3" fontId="1" fillId="7" borderId="37" xfId="0" applyNumberFormat="1" applyFont="1" applyFill="1" applyBorder="1" applyAlignment="1">
      <alignment horizontal="left" vertical="top" wrapText="1"/>
    </xf>
    <xf numFmtId="164" fontId="1" fillId="7" borderId="70" xfId="0" applyNumberFormat="1" applyFont="1" applyFill="1" applyBorder="1" applyAlignment="1">
      <alignment horizontal="center" vertical="top"/>
    </xf>
    <xf numFmtId="164" fontId="1" fillId="7" borderId="63"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164" fontId="1" fillId="7" borderId="42" xfId="0" applyNumberFormat="1" applyFont="1" applyFill="1" applyBorder="1" applyAlignment="1">
      <alignment horizontal="center" vertical="top"/>
    </xf>
    <xf numFmtId="3" fontId="2" fillId="7" borderId="33" xfId="0" applyNumberFormat="1" applyFont="1" applyFill="1" applyBorder="1" applyAlignment="1">
      <alignment horizontal="center" vertical="top"/>
    </xf>
    <xf numFmtId="3" fontId="2" fillId="7" borderId="32" xfId="0" applyNumberFormat="1" applyFont="1" applyFill="1" applyBorder="1" applyAlignment="1">
      <alignment horizontal="center" vertical="top"/>
    </xf>
    <xf numFmtId="3" fontId="4" fillId="7" borderId="49" xfId="0" applyNumberFormat="1" applyFont="1" applyFill="1" applyBorder="1" applyAlignment="1">
      <alignment horizontal="center" vertical="top" wrapText="1"/>
    </xf>
    <xf numFmtId="3" fontId="1" fillId="7" borderId="6" xfId="0" applyNumberFormat="1" applyFont="1" applyFill="1" applyBorder="1" applyAlignment="1">
      <alignment horizontal="center" vertical="top" wrapText="1"/>
    </xf>
    <xf numFmtId="3" fontId="1" fillId="7" borderId="8" xfId="0" applyNumberFormat="1" applyFont="1" applyFill="1" applyBorder="1" applyAlignment="1">
      <alignment horizontal="center" vertical="top" wrapText="1"/>
    </xf>
    <xf numFmtId="3" fontId="4" fillId="0" borderId="8" xfId="0" applyNumberFormat="1" applyFont="1" applyBorder="1" applyAlignment="1">
      <alignment horizontal="center" vertical="top" wrapText="1"/>
    </xf>
    <xf numFmtId="164" fontId="4" fillId="7" borderId="59" xfId="0" applyNumberFormat="1" applyFont="1" applyFill="1" applyBorder="1" applyAlignment="1">
      <alignment horizontal="center" vertical="top"/>
    </xf>
    <xf numFmtId="164" fontId="4" fillId="7" borderId="42" xfId="0" applyNumberFormat="1" applyFont="1" applyFill="1" applyBorder="1" applyAlignment="1">
      <alignment horizontal="center" vertical="top"/>
    </xf>
    <xf numFmtId="3" fontId="1" fillId="7" borderId="40" xfId="0" applyNumberFormat="1" applyFont="1" applyFill="1" applyBorder="1" applyAlignment="1">
      <alignment horizontal="left" vertical="top" wrapText="1"/>
    </xf>
    <xf numFmtId="3" fontId="1" fillId="7" borderId="41" xfId="0" applyNumberFormat="1" applyFont="1" applyFill="1" applyBorder="1" applyAlignment="1">
      <alignment horizontal="left" vertical="top" wrapText="1"/>
    </xf>
    <xf numFmtId="164" fontId="1" fillId="7" borderId="33" xfId="0" applyNumberFormat="1" applyFont="1" applyFill="1" applyBorder="1" applyAlignment="1">
      <alignment horizontal="center" vertical="top"/>
    </xf>
    <xf numFmtId="164" fontId="1" fillId="7" borderId="61"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164" fontId="1" fillId="7" borderId="77" xfId="0" applyNumberFormat="1" applyFont="1" applyFill="1" applyBorder="1" applyAlignment="1">
      <alignment horizontal="center" vertical="top"/>
    </xf>
    <xf numFmtId="3" fontId="2" fillId="0" borderId="60" xfId="0" applyNumberFormat="1" applyFont="1" applyBorder="1" applyAlignment="1">
      <alignment horizontal="center" vertical="top"/>
    </xf>
    <xf numFmtId="164" fontId="1" fillId="7" borderId="37" xfId="0" applyNumberFormat="1" applyFont="1" applyFill="1" applyBorder="1" applyAlignment="1">
      <alignment horizontal="center" vertical="top"/>
    </xf>
    <xf numFmtId="164" fontId="1" fillId="7" borderId="62"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4" fillId="7" borderId="5" xfId="0" applyNumberFormat="1" applyFont="1" applyFill="1" applyBorder="1" applyAlignment="1">
      <alignment horizontal="left" vertical="top" wrapText="1"/>
    </xf>
    <xf numFmtId="3" fontId="1" fillId="0" borderId="51" xfId="0" applyNumberFormat="1" applyFont="1" applyBorder="1" applyAlignment="1">
      <alignment horizontal="center" vertical="top"/>
    </xf>
    <xf numFmtId="3" fontId="4" fillId="0" borderId="5"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7" borderId="18"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4" fillId="0" borderId="6" xfId="0" applyNumberFormat="1" applyFont="1" applyBorder="1" applyAlignment="1">
      <alignment horizontal="center" vertical="top" wrapText="1"/>
    </xf>
    <xf numFmtId="49" fontId="4" fillId="7" borderId="18" xfId="0" applyNumberFormat="1" applyFont="1" applyFill="1" applyBorder="1" applyAlignment="1">
      <alignment horizontal="center" vertical="top"/>
    </xf>
    <xf numFmtId="164" fontId="4" fillId="7" borderId="0"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1" fillId="7" borderId="5"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49" fontId="35" fillId="7" borderId="18" xfId="0" applyNumberFormat="1" applyFont="1" applyFill="1" applyBorder="1" applyAlignment="1">
      <alignment horizontal="center" vertical="top"/>
    </xf>
    <xf numFmtId="49" fontId="1" fillId="7" borderId="0" xfId="0" applyNumberFormat="1" applyFont="1" applyFill="1" applyBorder="1" applyAlignment="1">
      <alignment horizontal="center" vertical="top"/>
    </xf>
    <xf numFmtId="3" fontId="5" fillId="7" borderId="19" xfId="0" applyNumberFormat="1" applyFont="1" applyFill="1" applyBorder="1" applyAlignment="1">
      <alignment vertical="top" wrapText="1"/>
    </xf>
    <xf numFmtId="164" fontId="42" fillId="7" borderId="17" xfId="0" applyNumberFormat="1" applyFont="1" applyFill="1" applyBorder="1" applyAlignment="1">
      <alignment horizontal="center" vertical="top"/>
    </xf>
    <xf numFmtId="3" fontId="10" fillId="7" borderId="0" xfId="0" applyNumberFormat="1" applyFont="1" applyFill="1" applyBorder="1" applyAlignment="1">
      <alignment horizontal="center" vertical="top" wrapText="1"/>
    </xf>
    <xf numFmtId="164" fontId="4" fillId="7" borderId="7" xfId="0" applyNumberFormat="1" applyFont="1" applyFill="1" applyBorder="1" applyAlignment="1">
      <alignment horizontal="center" vertical="top" wrapText="1"/>
    </xf>
    <xf numFmtId="164" fontId="42" fillId="7" borderId="59" xfId="0" applyNumberFormat="1" applyFont="1" applyFill="1" applyBorder="1" applyAlignment="1">
      <alignment horizontal="center" vertical="top"/>
    </xf>
    <xf numFmtId="164" fontId="42" fillId="7" borderId="28" xfId="0" applyNumberFormat="1" applyFont="1" applyFill="1" applyBorder="1" applyAlignment="1">
      <alignment horizontal="center" vertical="top"/>
    </xf>
    <xf numFmtId="0" fontId="4" fillId="7" borderId="61" xfId="0" applyFont="1" applyFill="1" applyBorder="1" applyAlignment="1">
      <alignment horizontal="center" vertical="top" wrapText="1"/>
    </xf>
    <xf numFmtId="3" fontId="5" fillId="7" borderId="19" xfId="0" applyNumberFormat="1" applyFont="1" applyFill="1" applyBorder="1" applyAlignment="1">
      <alignment horizontal="center" vertical="top"/>
    </xf>
    <xf numFmtId="3" fontId="4" fillId="7" borderId="47" xfId="0" applyNumberFormat="1" applyFont="1" applyFill="1" applyBorder="1" applyAlignment="1">
      <alignment horizontal="center" vertical="top" wrapText="1"/>
    </xf>
    <xf numFmtId="3" fontId="4" fillId="7" borderId="43" xfId="0" applyNumberFormat="1" applyFont="1" applyFill="1" applyBorder="1" applyAlignment="1">
      <alignment horizontal="center" vertical="top"/>
    </xf>
    <xf numFmtId="0" fontId="4" fillId="7" borderId="40" xfId="0" applyFont="1" applyFill="1" applyBorder="1" applyAlignment="1">
      <alignment horizontal="center" vertical="top" wrapText="1"/>
    </xf>
    <xf numFmtId="0" fontId="4" fillId="7" borderId="59" xfId="0" applyFont="1" applyFill="1" applyBorder="1" applyAlignment="1">
      <alignment horizontal="center" vertical="top"/>
    </xf>
    <xf numFmtId="0" fontId="4" fillId="7" borderId="39" xfId="0" applyFont="1" applyFill="1" applyBorder="1" applyAlignment="1">
      <alignment horizontal="center" vertical="top"/>
    </xf>
    <xf numFmtId="164" fontId="1" fillId="7" borderId="37"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3" fontId="4" fillId="0" borderId="2" xfId="0" applyNumberFormat="1" applyFont="1" applyBorder="1" applyAlignment="1">
      <alignment horizontal="center" vertical="top" wrapText="1"/>
    </xf>
    <xf numFmtId="164" fontId="1" fillId="7" borderId="17"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164" fontId="4" fillId="7" borderId="39" xfId="0" applyNumberFormat="1" applyFont="1" applyFill="1" applyBorder="1" applyAlignment="1">
      <alignment horizontal="center" vertical="top"/>
    </xf>
    <xf numFmtId="164" fontId="4" fillId="7" borderId="60" xfId="0" applyNumberFormat="1" applyFont="1" applyFill="1" applyBorder="1" applyAlignment="1">
      <alignment horizontal="center" vertical="top"/>
    </xf>
    <xf numFmtId="164" fontId="1" fillId="7" borderId="60" xfId="0" applyNumberFormat="1" applyFont="1" applyFill="1" applyBorder="1" applyAlignment="1">
      <alignment horizontal="center" vertical="top"/>
    </xf>
    <xf numFmtId="164" fontId="1" fillId="7" borderId="42" xfId="0" applyNumberFormat="1" applyFont="1" applyFill="1" applyBorder="1" applyAlignment="1">
      <alignment horizontal="center" vertical="top"/>
    </xf>
    <xf numFmtId="164" fontId="4" fillId="7" borderId="59" xfId="0" applyNumberFormat="1" applyFont="1" applyFill="1" applyBorder="1" applyAlignment="1">
      <alignment horizontal="center" vertical="top"/>
    </xf>
    <xf numFmtId="164" fontId="4" fillId="7" borderId="42"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164" fontId="1" fillId="7" borderId="62" xfId="0" applyNumberFormat="1" applyFont="1" applyFill="1" applyBorder="1" applyAlignment="1">
      <alignment horizontal="center" vertical="top"/>
    </xf>
    <xf numFmtId="164" fontId="4" fillId="7" borderId="80" xfId="0" applyNumberFormat="1" applyFont="1" applyFill="1" applyBorder="1" applyAlignment="1">
      <alignment horizontal="center" vertical="top"/>
    </xf>
    <xf numFmtId="164" fontId="4" fillId="0" borderId="16" xfId="0" applyNumberFormat="1" applyFont="1" applyBorder="1" applyAlignment="1">
      <alignment vertical="top"/>
    </xf>
    <xf numFmtId="164" fontId="4" fillId="0" borderId="3" xfId="0" applyNumberFormat="1" applyFont="1" applyBorder="1" applyAlignment="1">
      <alignment vertical="top"/>
    </xf>
    <xf numFmtId="164" fontId="4" fillId="0" borderId="29" xfId="0" applyNumberFormat="1" applyFont="1" applyBorder="1" applyAlignment="1">
      <alignment vertical="top"/>
    </xf>
    <xf numFmtId="164" fontId="4" fillId="0" borderId="35" xfId="0" applyNumberFormat="1" applyFont="1" applyBorder="1" applyAlignment="1">
      <alignment vertical="top"/>
    </xf>
    <xf numFmtId="164" fontId="4" fillId="0" borderId="71" xfId="0" applyNumberFormat="1" applyFont="1" applyBorder="1" applyAlignment="1">
      <alignment vertical="top"/>
    </xf>
    <xf numFmtId="164" fontId="4" fillId="7" borderId="65" xfId="0" applyNumberFormat="1" applyFont="1" applyFill="1" applyBorder="1" applyAlignment="1">
      <alignment horizontal="center" vertical="center"/>
    </xf>
    <xf numFmtId="164" fontId="4" fillId="7" borderId="66" xfId="0" applyNumberFormat="1" applyFont="1" applyFill="1" applyBorder="1" applyAlignment="1">
      <alignment horizontal="center" vertical="center"/>
    </xf>
    <xf numFmtId="3" fontId="4" fillId="7" borderId="17"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4" fillId="7" borderId="31" xfId="0" applyNumberFormat="1" applyFont="1" applyFill="1" applyBorder="1" applyAlignment="1">
      <alignment horizontal="center" vertical="top"/>
    </xf>
    <xf numFmtId="164" fontId="1" fillId="7" borderId="17"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4" fillId="7" borderId="13" xfId="0" applyNumberFormat="1" applyFont="1" applyFill="1" applyBorder="1" applyAlignment="1">
      <alignment horizontal="center" vertical="top"/>
    </xf>
    <xf numFmtId="3" fontId="4" fillId="7" borderId="24" xfId="0" applyNumberFormat="1" applyFont="1" applyFill="1" applyBorder="1" applyAlignment="1">
      <alignment horizontal="center" vertical="top"/>
    </xf>
    <xf numFmtId="3" fontId="4" fillId="7" borderId="56" xfId="0" applyNumberFormat="1" applyFont="1" applyFill="1" applyBorder="1" applyAlignment="1">
      <alignment vertical="top"/>
    </xf>
    <xf numFmtId="3" fontId="4" fillId="7" borderId="47" xfId="0" applyNumberFormat="1" applyFont="1" applyFill="1" applyBorder="1" applyAlignment="1">
      <alignment horizontal="center" vertical="top"/>
    </xf>
    <xf numFmtId="3" fontId="4" fillId="7" borderId="46"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4" fillId="7" borderId="18" xfId="0" applyNumberFormat="1" applyFont="1" applyFill="1" applyBorder="1" applyAlignment="1">
      <alignment horizontal="left" vertical="top" wrapText="1"/>
    </xf>
    <xf numFmtId="3" fontId="4" fillId="7" borderId="62" xfId="0" applyNumberFormat="1" applyFont="1" applyFill="1" applyBorder="1" applyAlignment="1">
      <alignment horizontal="left" vertical="top" wrapText="1"/>
    </xf>
    <xf numFmtId="49" fontId="5" fillId="5" borderId="0"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7" borderId="61"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4" fillId="7" borderId="33" xfId="0" applyNumberFormat="1" applyFont="1" applyFill="1" applyBorder="1" applyAlignment="1">
      <alignment horizontal="center" vertical="top"/>
    </xf>
    <xf numFmtId="3" fontId="4" fillId="7" borderId="39" xfId="0" applyNumberFormat="1" applyFont="1" applyFill="1" applyBorder="1" applyAlignment="1">
      <alignment horizontal="center" vertical="top"/>
    </xf>
    <xf numFmtId="3" fontId="5" fillId="7" borderId="42" xfId="0" applyNumberFormat="1" applyFont="1" applyFill="1" applyBorder="1" applyAlignment="1">
      <alignment horizontal="left" vertical="top" wrapText="1"/>
    </xf>
    <xf numFmtId="3" fontId="1" fillId="7" borderId="42" xfId="0" applyNumberFormat="1" applyFont="1" applyFill="1" applyBorder="1" applyAlignment="1">
      <alignment horizontal="left" vertical="top" wrapText="1"/>
    </xf>
    <xf numFmtId="3" fontId="2" fillId="0" borderId="53" xfId="0" applyNumberFormat="1" applyFont="1" applyBorder="1" applyAlignment="1">
      <alignment horizontal="center" vertical="top"/>
    </xf>
    <xf numFmtId="3" fontId="2" fillId="0" borderId="32" xfId="0" applyNumberFormat="1" applyFont="1" applyBorder="1" applyAlignment="1">
      <alignment horizontal="center" vertical="top"/>
    </xf>
    <xf numFmtId="49" fontId="2" fillId="5" borderId="32"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1" fillId="7" borderId="61" xfId="0" applyNumberFormat="1" applyFont="1" applyFill="1" applyBorder="1" applyAlignment="1">
      <alignment horizontal="left" vertical="top" wrapText="1"/>
    </xf>
    <xf numFmtId="164" fontId="1" fillId="7"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2" fillId="0" borderId="18"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7" borderId="18"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0" borderId="5"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3" fontId="1" fillId="0" borderId="51" xfId="0" applyNumberFormat="1" applyFont="1" applyBorder="1" applyAlignment="1">
      <alignment horizontal="center" vertical="top"/>
    </xf>
    <xf numFmtId="3" fontId="4" fillId="0" borderId="8" xfId="0" applyNumberFormat="1" applyFont="1" applyBorder="1" applyAlignment="1">
      <alignment horizontal="center" vertical="top"/>
    </xf>
    <xf numFmtId="3" fontId="4" fillId="7" borderId="37" xfId="0" applyNumberFormat="1" applyFont="1" applyFill="1" applyBorder="1" applyAlignment="1">
      <alignment horizontal="left" vertical="top" wrapText="1"/>
    </xf>
    <xf numFmtId="3" fontId="4" fillId="7" borderId="40" xfId="0" applyNumberFormat="1" applyFont="1" applyFill="1" applyBorder="1" applyAlignment="1">
      <alignment horizontal="left" vertical="top" wrapText="1"/>
    </xf>
    <xf numFmtId="164" fontId="1" fillId="7" borderId="61" xfId="0" applyNumberFormat="1" applyFont="1" applyFill="1" applyBorder="1" applyAlignment="1">
      <alignment horizontal="center" vertical="top"/>
    </xf>
    <xf numFmtId="164" fontId="1" fillId="7" borderId="62" xfId="0" applyNumberFormat="1" applyFont="1" applyFill="1" applyBorder="1" applyAlignment="1">
      <alignment horizontal="center" vertical="top"/>
    </xf>
    <xf numFmtId="3" fontId="1" fillId="7" borderId="37" xfId="0" applyNumberFormat="1" applyFont="1" applyFill="1" applyBorder="1" applyAlignment="1">
      <alignment horizontal="left" vertical="top" wrapText="1"/>
    </xf>
    <xf numFmtId="3" fontId="1" fillId="7" borderId="41" xfId="0" applyNumberFormat="1" applyFont="1" applyFill="1" applyBorder="1" applyAlignment="1">
      <alignment horizontal="left" vertical="top" wrapText="1"/>
    </xf>
    <xf numFmtId="3" fontId="2" fillId="7" borderId="32" xfId="0" applyNumberFormat="1" applyFont="1" applyFill="1" applyBorder="1" applyAlignment="1">
      <alignment horizontal="center" vertical="top"/>
    </xf>
    <xf numFmtId="3" fontId="10" fillId="7" borderId="59" xfId="0" applyNumberFormat="1" applyFont="1" applyFill="1" applyBorder="1" applyAlignment="1">
      <alignment horizontal="left" vertical="top" wrapText="1"/>
    </xf>
    <xf numFmtId="164" fontId="1" fillId="7" borderId="70" xfId="0" applyNumberFormat="1" applyFont="1" applyFill="1" applyBorder="1" applyAlignment="1">
      <alignment horizontal="center" vertical="top"/>
    </xf>
    <xf numFmtId="164" fontId="1" fillId="7" borderId="63" xfId="0" applyNumberFormat="1" applyFont="1" applyFill="1" applyBorder="1" applyAlignment="1">
      <alignment horizontal="center" vertical="top"/>
    </xf>
    <xf numFmtId="164" fontId="1" fillId="7" borderId="39" xfId="0" applyNumberFormat="1" applyFont="1" applyFill="1" applyBorder="1" applyAlignment="1">
      <alignment horizontal="center" vertical="top"/>
    </xf>
    <xf numFmtId="164" fontId="1" fillId="7" borderId="60" xfId="0" applyNumberFormat="1" applyFont="1" applyFill="1" applyBorder="1" applyAlignment="1">
      <alignment horizontal="center" vertical="top"/>
    </xf>
    <xf numFmtId="3" fontId="2" fillId="0" borderId="60" xfId="0" applyNumberFormat="1" applyFont="1" applyBorder="1" applyAlignment="1">
      <alignment horizontal="center" vertical="top"/>
    </xf>
    <xf numFmtId="3" fontId="1" fillId="7" borderId="40" xfId="0" applyNumberFormat="1" applyFont="1" applyFill="1" applyBorder="1" applyAlignment="1">
      <alignment horizontal="left" vertical="top" wrapText="1"/>
    </xf>
    <xf numFmtId="164" fontId="1" fillId="7" borderId="37"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3" fontId="4" fillId="5" borderId="8" xfId="0" applyNumberFormat="1" applyFont="1" applyFill="1" applyBorder="1" applyAlignment="1">
      <alignment horizontal="center" vertical="top" wrapText="1"/>
    </xf>
    <xf numFmtId="164" fontId="1" fillId="7" borderId="51" xfId="0" applyNumberFormat="1" applyFont="1" applyFill="1" applyBorder="1" applyAlignment="1">
      <alignment horizontal="center" vertical="top"/>
    </xf>
    <xf numFmtId="164" fontId="1" fillId="7" borderId="33" xfId="0" applyNumberFormat="1" applyFont="1" applyFill="1" applyBorder="1" applyAlignment="1">
      <alignment horizontal="center" vertical="top"/>
    </xf>
    <xf numFmtId="164" fontId="1" fillId="7" borderId="66"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164" fontId="1" fillId="7" borderId="77" xfId="0" applyNumberFormat="1" applyFont="1" applyFill="1" applyBorder="1" applyAlignment="1">
      <alignment horizontal="center" vertical="top"/>
    </xf>
    <xf numFmtId="164" fontId="4" fillId="7" borderId="42" xfId="0" applyNumberFormat="1" applyFont="1" applyFill="1" applyBorder="1" applyAlignment="1">
      <alignment horizontal="center" vertical="top"/>
    </xf>
    <xf numFmtId="164" fontId="4" fillId="7" borderId="60" xfId="0" applyNumberFormat="1" applyFont="1" applyFill="1" applyBorder="1" applyAlignment="1">
      <alignment horizontal="center" vertical="top"/>
    </xf>
    <xf numFmtId="3" fontId="2" fillId="7" borderId="42"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4" fillId="7" borderId="8" xfId="0" applyNumberFormat="1" applyFont="1" applyFill="1" applyBorder="1" applyAlignment="1">
      <alignment horizontal="center" vertical="top" wrapText="1"/>
    </xf>
    <xf numFmtId="164" fontId="1" fillId="7" borderId="42"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3" fontId="4" fillId="7" borderId="41" xfId="0" applyNumberFormat="1" applyFont="1" applyFill="1" applyBorder="1" applyAlignment="1">
      <alignment horizontal="left" vertical="top" wrapText="1"/>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49" fontId="2" fillId="3" borderId="6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49" fontId="2" fillId="5" borderId="4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5" borderId="5" xfId="0" applyNumberFormat="1" applyFont="1" applyFill="1" applyBorder="1" applyAlignment="1">
      <alignment horizontal="center" vertical="top" wrapText="1"/>
    </xf>
    <xf numFmtId="164" fontId="4" fillId="7" borderId="0"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xf>
    <xf numFmtId="49" fontId="4" fillId="7" borderId="59" xfId="0" applyNumberFormat="1" applyFont="1" applyFill="1" applyBorder="1" applyAlignment="1">
      <alignment horizontal="center" vertical="top"/>
    </xf>
    <xf numFmtId="49" fontId="4" fillId="7" borderId="4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5" fillId="5" borderId="53" xfId="0" applyNumberFormat="1" applyFont="1" applyFill="1" applyBorder="1" applyAlignment="1">
      <alignment vertical="top"/>
    </xf>
    <xf numFmtId="3" fontId="5" fillId="0" borderId="63" xfId="0" applyNumberFormat="1" applyFont="1" applyFill="1" applyBorder="1" applyAlignment="1">
      <alignment horizontal="center" vertical="top" textRotation="90" wrapText="1"/>
    </xf>
    <xf numFmtId="0" fontId="4" fillId="7" borderId="62" xfId="0" applyFont="1" applyFill="1" applyBorder="1" applyAlignment="1">
      <alignment vertical="top" wrapText="1"/>
    </xf>
    <xf numFmtId="0" fontId="4" fillId="7" borderId="41" xfId="0" applyFont="1" applyFill="1" applyBorder="1" applyAlignment="1">
      <alignment horizontal="center" vertical="top" wrapText="1"/>
    </xf>
    <xf numFmtId="0" fontId="4" fillId="7" borderId="42" xfId="0" applyFont="1" applyFill="1" applyBorder="1" applyAlignment="1">
      <alignment horizontal="center" vertical="top"/>
    </xf>
    <xf numFmtId="0" fontId="4" fillId="7" borderId="60" xfId="0" applyFont="1" applyFill="1" applyBorder="1" applyAlignment="1">
      <alignment horizontal="center" vertical="top"/>
    </xf>
    <xf numFmtId="3" fontId="5" fillId="7" borderId="42" xfId="0" applyNumberFormat="1" applyFont="1" applyFill="1" applyBorder="1" applyAlignment="1">
      <alignment horizontal="center" vertical="top"/>
    </xf>
    <xf numFmtId="3" fontId="5" fillId="7" borderId="53" xfId="0" applyNumberFormat="1" applyFont="1" applyFill="1" applyBorder="1" applyAlignment="1">
      <alignment horizontal="center" vertical="top"/>
    </xf>
    <xf numFmtId="49" fontId="4" fillId="7" borderId="41" xfId="0" applyNumberFormat="1" applyFont="1" applyFill="1" applyBorder="1" applyAlignment="1">
      <alignment horizontal="center" vertical="top"/>
    </xf>
    <xf numFmtId="3" fontId="2" fillId="7" borderId="42" xfId="0" applyNumberFormat="1" applyFont="1" applyFill="1" applyBorder="1" applyAlignment="1">
      <alignment horizontal="center" vertical="top" textRotation="90" wrapText="1"/>
    </xf>
    <xf numFmtId="49" fontId="10" fillId="7" borderId="18" xfId="0" applyNumberFormat="1" applyFont="1" applyFill="1" applyBorder="1" applyAlignment="1">
      <alignment horizontal="center" vertical="top" wrapText="1"/>
    </xf>
    <xf numFmtId="49" fontId="4" fillId="7" borderId="0" xfId="0" applyNumberFormat="1" applyFont="1" applyFill="1" applyBorder="1" applyAlignment="1">
      <alignment horizontal="center" vertical="top" wrapText="1"/>
    </xf>
    <xf numFmtId="49" fontId="4" fillId="7" borderId="32" xfId="0" applyNumberFormat="1" applyFont="1" applyFill="1" applyBorder="1" applyAlignment="1">
      <alignment horizontal="center" vertical="top" wrapText="1"/>
    </xf>
    <xf numFmtId="49" fontId="4" fillId="7" borderId="31" xfId="0" applyNumberFormat="1" applyFont="1" applyFill="1" applyBorder="1" applyAlignment="1">
      <alignment horizontal="center" vertical="top" wrapText="1"/>
    </xf>
    <xf numFmtId="49" fontId="5" fillId="3" borderId="62" xfId="0" applyNumberFormat="1" applyFont="1" applyFill="1" applyBorder="1" applyAlignment="1">
      <alignment vertical="top"/>
    </xf>
    <xf numFmtId="49" fontId="5" fillId="2" borderId="42" xfId="0" applyNumberFormat="1" applyFont="1" applyFill="1" applyBorder="1" applyAlignment="1">
      <alignment horizontal="center" vertical="top"/>
    </xf>
    <xf numFmtId="49" fontId="5" fillId="5" borderId="57" xfId="0" applyNumberFormat="1" applyFont="1" applyFill="1" applyBorder="1" applyAlignment="1">
      <alignment horizontal="center" vertical="top"/>
    </xf>
    <xf numFmtId="3" fontId="2" fillId="0" borderId="57" xfId="0" applyNumberFormat="1" applyFont="1" applyFill="1" applyBorder="1" applyAlignment="1">
      <alignment horizontal="center" vertical="center"/>
    </xf>
    <xf numFmtId="3" fontId="4" fillId="7" borderId="42" xfId="0" applyNumberFormat="1" applyFont="1" applyFill="1" applyBorder="1" applyAlignment="1">
      <alignment vertical="top"/>
    </xf>
    <xf numFmtId="3" fontId="4" fillId="7" borderId="15" xfId="0" applyNumberFormat="1" applyFont="1" applyFill="1" applyBorder="1" applyAlignment="1">
      <alignment vertical="top"/>
    </xf>
    <xf numFmtId="3" fontId="2" fillId="7" borderId="66" xfId="0" applyNumberFormat="1" applyFont="1" applyFill="1" applyBorder="1" applyAlignment="1">
      <alignment horizontal="center" vertical="top" textRotation="90" wrapText="1"/>
    </xf>
    <xf numFmtId="3" fontId="2" fillId="0" borderId="60" xfId="0" applyNumberFormat="1" applyFont="1" applyFill="1" applyBorder="1" applyAlignment="1">
      <alignment horizontal="center" vertical="top"/>
    </xf>
    <xf numFmtId="3" fontId="2" fillId="0" borderId="42" xfId="0" applyNumberFormat="1" applyFont="1" applyFill="1" applyBorder="1" applyAlignment="1">
      <alignment horizontal="center" vertical="top" textRotation="180" wrapText="1"/>
    </xf>
    <xf numFmtId="164" fontId="1" fillId="0" borderId="53" xfId="0" applyNumberFormat="1" applyFont="1" applyFill="1" applyBorder="1" applyAlignment="1">
      <alignment horizontal="center" vertical="top"/>
    </xf>
    <xf numFmtId="164" fontId="1" fillId="0" borderId="60" xfId="0" applyNumberFormat="1" applyFont="1" applyFill="1" applyBorder="1" applyAlignment="1">
      <alignment horizontal="center" vertical="top"/>
    </xf>
    <xf numFmtId="3" fontId="35" fillId="0" borderId="42" xfId="0" applyNumberFormat="1" applyFont="1" applyFill="1" applyBorder="1" applyAlignment="1">
      <alignment horizontal="center" vertical="top"/>
    </xf>
    <xf numFmtId="3" fontId="5" fillId="0" borderId="0" xfId="0" applyNumberFormat="1" applyFont="1" applyFill="1" applyBorder="1" applyAlignment="1">
      <alignment horizontal="center" vertical="top" wrapText="1"/>
    </xf>
    <xf numFmtId="3" fontId="5" fillId="0" borderId="31" xfId="0" applyNumberFormat="1" applyFont="1" applyFill="1" applyBorder="1" applyAlignment="1">
      <alignment horizontal="center" vertical="top" wrapText="1"/>
    </xf>
    <xf numFmtId="49" fontId="5" fillId="7" borderId="53" xfId="0" applyNumberFormat="1" applyFont="1" applyFill="1" applyBorder="1" applyAlignment="1">
      <alignment horizontal="center" vertical="top"/>
    </xf>
    <xf numFmtId="3" fontId="5" fillId="7" borderId="42"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wrapText="1"/>
    </xf>
    <xf numFmtId="0" fontId="4" fillId="7" borderId="41" xfId="0" applyFont="1" applyFill="1" applyBorder="1" applyAlignment="1">
      <alignment vertical="top" wrapText="1"/>
    </xf>
    <xf numFmtId="0" fontId="10" fillId="7" borderId="42" xfId="0" applyFont="1" applyFill="1" applyBorder="1" applyAlignment="1">
      <alignment horizontal="center" vertical="top"/>
    </xf>
    <xf numFmtId="49" fontId="10" fillId="7" borderId="42" xfId="0" applyNumberFormat="1" applyFont="1" applyFill="1" applyBorder="1" applyAlignment="1">
      <alignment horizontal="center" vertical="top"/>
    </xf>
    <xf numFmtId="3" fontId="1" fillId="7" borderId="15" xfId="0" applyNumberFormat="1" applyFont="1" applyFill="1" applyBorder="1" applyAlignment="1">
      <alignment horizontal="center" vertical="top" wrapText="1"/>
    </xf>
    <xf numFmtId="3" fontId="35" fillId="7" borderId="0" xfId="0" applyNumberFormat="1" applyFont="1" applyFill="1" applyBorder="1" applyAlignment="1">
      <alignment horizontal="center" vertical="top" wrapText="1"/>
    </xf>
    <xf numFmtId="164" fontId="1" fillId="7" borderId="66" xfId="0" applyNumberFormat="1" applyFont="1" applyFill="1" applyBorder="1" applyAlignment="1">
      <alignment horizontal="center" vertical="top" wrapText="1"/>
    </xf>
    <xf numFmtId="164" fontId="1" fillId="7" borderId="26" xfId="0" applyNumberFormat="1" applyFont="1" applyFill="1" applyBorder="1" applyAlignment="1">
      <alignment horizontal="center" vertical="top" wrapText="1"/>
    </xf>
    <xf numFmtId="3" fontId="35" fillId="7" borderId="57" xfId="0" applyNumberFormat="1" applyFont="1" applyFill="1" applyBorder="1" applyAlignment="1">
      <alignment horizontal="center" vertical="top"/>
    </xf>
    <xf numFmtId="3" fontId="2" fillId="5" borderId="53" xfId="0" applyNumberFormat="1" applyFont="1" applyFill="1" applyBorder="1" applyAlignment="1">
      <alignment horizontal="center" vertical="top" wrapText="1"/>
    </xf>
    <xf numFmtId="164" fontId="43" fillId="7" borderId="62" xfId="0" applyNumberFormat="1" applyFont="1" applyFill="1" applyBorder="1" applyAlignment="1">
      <alignment horizontal="center" vertical="top"/>
    </xf>
    <xf numFmtId="164" fontId="43" fillId="7" borderId="42" xfId="0" applyNumberFormat="1" applyFont="1" applyFill="1" applyBorder="1" applyAlignment="1">
      <alignment horizontal="center" vertical="top"/>
    </xf>
    <xf numFmtId="0" fontId="1" fillId="7" borderId="18" xfId="0" applyFont="1" applyFill="1" applyBorder="1" applyAlignment="1">
      <alignment horizontal="center" vertical="top"/>
    </xf>
    <xf numFmtId="3" fontId="2" fillId="5" borderId="60" xfId="0" applyNumberFormat="1" applyFont="1" applyFill="1" applyBorder="1" applyAlignment="1">
      <alignment horizontal="center" vertical="top" wrapText="1"/>
    </xf>
    <xf numFmtId="3" fontId="4" fillId="5" borderId="5" xfId="0" applyNumberFormat="1" applyFont="1" applyFill="1" applyBorder="1" applyAlignment="1">
      <alignment vertical="top" wrapText="1"/>
    </xf>
    <xf numFmtId="3" fontId="4" fillId="0" borderId="62" xfId="0" applyNumberFormat="1" applyFont="1" applyBorder="1" applyAlignment="1">
      <alignment horizontal="center" vertical="top" wrapText="1"/>
    </xf>
    <xf numFmtId="49" fontId="2" fillId="2" borderId="42" xfId="0" applyNumberFormat="1" applyFont="1" applyFill="1" applyBorder="1" applyAlignment="1">
      <alignment vertical="top"/>
    </xf>
    <xf numFmtId="3" fontId="4" fillId="7" borderId="64"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textRotation="90" wrapText="1"/>
    </xf>
    <xf numFmtId="3" fontId="4" fillId="0" borderId="5" xfId="0" applyNumberFormat="1" applyFont="1" applyFill="1" applyBorder="1" applyAlignment="1">
      <alignment horizontal="center" vertical="top" wrapText="1"/>
    </xf>
    <xf numFmtId="3" fontId="8" fillId="0" borderId="0" xfId="0" applyNumberFormat="1" applyFont="1" applyAlignment="1">
      <alignment horizontal="center" vertical="top"/>
    </xf>
    <xf numFmtId="3" fontId="11"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3" xfId="0" applyNumberFormat="1" applyFont="1" applyBorder="1" applyAlignment="1">
      <alignment horizontal="right" wrapText="1"/>
    </xf>
    <xf numFmtId="11" fontId="1" fillId="0" borderId="35" xfId="0" applyNumberFormat="1" applyFont="1" applyBorder="1" applyAlignment="1">
      <alignment horizontal="center" vertical="center" textRotation="90" wrapText="1"/>
    </xf>
    <xf numFmtId="11" fontId="1" fillId="0" borderId="36" xfId="0" applyNumberFormat="1" applyFont="1" applyBorder="1" applyAlignment="1">
      <alignment horizontal="center" vertical="center" textRotation="90" wrapText="1"/>
    </xf>
    <xf numFmtId="11" fontId="1" fillId="0" borderId="37" xfId="0" applyNumberFormat="1" applyFont="1" applyBorder="1" applyAlignment="1">
      <alignment horizontal="center" vertical="center" textRotation="90" wrapText="1"/>
    </xf>
    <xf numFmtId="11" fontId="1" fillId="0" borderId="29" xfId="0" applyNumberFormat="1" applyFont="1" applyBorder="1" applyAlignment="1">
      <alignment horizontal="center" vertical="center" textRotation="90" wrapText="1"/>
    </xf>
    <xf numFmtId="11" fontId="1" fillId="0" borderId="66" xfId="0" applyNumberFormat="1" applyFont="1" applyBorder="1" applyAlignment="1">
      <alignment horizontal="center" vertical="center" textRotation="90" wrapText="1"/>
    </xf>
    <xf numFmtId="11" fontId="1" fillId="0" borderId="59"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6" xfId="0" applyNumberFormat="1" applyFont="1" applyBorder="1" applyAlignment="1">
      <alignment horizontal="center" vertical="center" textRotation="90" wrapText="1"/>
    </xf>
    <xf numFmtId="49" fontId="1" fillId="0" borderId="59" xfId="0" applyNumberFormat="1" applyFont="1" applyBorder="1" applyAlignment="1">
      <alignment horizontal="center" vertical="center" textRotation="90" wrapText="1"/>
    </xf>
    <xf numFmtId="3" fontId="1" fillId="0" borderId="29" xfId="0" applyNumberFormat="1" applyFont="1" applyBorder="1" applyAlignment="1">
      <alignment horizontal="center" vertical="center" wrapText="1"/>
    </xf>
    <xf numFmtId="3" fontId="1" fillId="0" borderId="66" xfId="0" applyNumberFormat="1" applyFont="1" applyBorder="1" applyAlignment="1">
      <alignment horizontal="center" vertical="center" wrapText="1"/>
    </xf>
    <xf numFmtId="3" fontId="1" fillId="0" borderId="59" xfId="0" applyNumberFormat="1" applyFont="1" applyBorder="1" applyAlignment="1">
      <alignment horizontal="center" vertical="center" wrapText="1"/>
    </xf>
    <xf numFmtId="3" fontId="1" fillId="0" borderId="71" xfId="0" applyNumberFormat="1" applyFont="1" applyBorder="1" applyAlignment="1">
      <alignment horizontal="center" vertical="center" textRotation="90" wrapText="1"/>
    </xf>
    <xf numFmtId="3" fontId="1" fillId="0" borderId="51" xfId="0" applyNumberFormat="1" applyFont="1" applyBorder="1" applyAlignment="1">
      <alignment horizontal="center" vertical="center" textRotation="90" wrapText="1"/>
    </xf>
    <xf numFmtId="3" fontId="1" fillId="0" borderId="33" xfId="0" applyNumberFormat="1" applyFont="1" applyBorder="1" applyAlignment="1">
      <alignment horizontal="center" vertical="center" textRotation="90" wrapText="1"/>
    </xf>
    <xf numFmtId="3" fontId="1" fillId="0" borderId="9" xfId="0" applyNumberFormat="1" applyFont="1" applyBorder="1" applyAlignment="1">
      <alignment horizontal="center" vertical="center" textRotation="90" wrapText="1"/>
    </xf>
    <xf numFmtId="3" fontId="1" fillId="0" borderId="2" xfId="0" applyNumberFormat="1" applyFont="1" applyBorder="1" applyAlignment="1">
      <alignment horizontal="center" vertical="center" textRotation="90" wrapText="1"/>
    </xf>
    <xf numFmtId="3" fontId="1" fillId="0" borderId="55" xfId="0" applyNumberFormat="1" applyFont="1" applyBorder="1" applyAlignment="1">
      <alignment horizontal="center" vertical="center" textRotation="90" wrapText="1"/>
    </xf>
    <xf numFmtId="3" fontId="2" fillId="6" borderId="12" xfId="0" applyNumberFormat="1" applyFont="1" applyFill="1" applyBorder="1" applyAlignment="1">
      <alignment horizontal="left" vertical="top" wrapText="1"/>
    </xf>
    <xf numFmtId="3" fontId="2" fillId="6" borderId="54" xfId="0" applyNumberFormat="1" applyFont="1" applyFill="1" applyBorder="1" applyAlignment="1">
      <alignment horizontal="left" vertical="top" wrapText="1"/>
    </xf>
    <xf numFmtId="3" fontId="2" fillId="6" borderId="72" xfId="0" applyNumberFormat="1" applyFont="1" applyFill="1" applyBorder="1" applyAlignment="1">
      <alignment horizontal="left" vertical="top" wrapText="1"/>
    </xf>
    <xf numFmtId="3" fontId="6" fillId="4" borderId="12" xfId="0" applyNumberFormat="1" applyFont="1" applyFill="1" applyBorder="1" applyAlignment="1">
      <alignment horizontal="left" vertical="top" wrapText="1"/>
    </xf>
    <xf numFmtId="3" fontId="6" fillId="4" borderId="54" xfId="0" applyNumberFormat="1" applyFont="1" applyFill="1" applyBorder="1" applyAlignment="1">
      <alignment horizontal="left" vertical="top" wrapText="1"/>
    </xf>
    <xf numFmtId="3" fontId="6" fillId="4" borderId="72" xfId="0" applyNumberFormat="1" applyFont="1" applyFill="1" applyBorder="1" applyAlignment="1">
      <alignment horizontal="left" vertical="top" wrapText="1"/>
    </xf>
    <xf numFmtId="3" fontId="5" fillId="3" borderId="12" xfId="0" applyNumberFormat="1" applyFont="1" applyFill="1" applyBorder="1" applyAlignment="1">
      <alignment horizontal="left" vertical="top"/>
    </xf>
    <xf numFmtId="3" fontId="5" fillId="3" borderId="54" xfId="0" applyNumberFormat="1" applyFont="1" applyFill="1" applyBorder="1" applyAlignment="1">
      <alignment horizontal="left" vertical="top"/>
    </xf>
    <xf numFmtId="3" fontId="5" fillId="3" borderId="72" xfId="0" applyNumberFormat="1" applyFont="1" applyFill="1" applyBorder="1" applyAlignment="1">
      <alignment horizontal="left" vertical="top"/>
    </xf>
    <xf numFmtId="3" fontId="5" fillId="2" borderId="16" xfId="0" applyNumberFormat="1" applyFont="1" applyFill="1" applyBorder="1" applyAlignment="1">
      <alignment horizontal="left" vertical="top" wrapText="1"/>
    </xf>
    <xf numFmtId="3" fontId="5" fillId="2" borderId="3" xfId="0" applyNumberFormat="1" applyFont="1" applyFill="1" applyBorder="1" applyAlignment="1">
      <alignment horizontal="left" vertical="top" wrapText="1"/>
    </xf>
    <xf numFmtId="3" fontId="5" fillId="2" borderId="54" xfId="0" applyNumberFormat="1" applyFont="1" applyFill="1" applyBorder="1" applyAlignment="1">
      <alignment horizontal="left" vertical="top" wrapText="1"/>
    </xf>
    <xf numFmtId="3" fontId="5" fillId="2" borderId="72" xfId="0" applyNumberFormat="1" applyFont="1" applyFill="1" applyBorder="1" applyAlignment="1">
      <alignment horizontal="left" vertical="top" wrapText="1"/>
    </xf>
    <xf numFmtId="49" fontId="5" fillId="5" borderId="64"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6" fillId="0" borderId="29" xfId="0" applyNumberFormat="1" applyFont="1" applyFill="1" applyBorder="1" applyAlignment="1">
      <alignment horizontal="left" vertical="top" wrapText="1"/>
    </xf>
    <xf numFmtId="3" fontId="6" fillId="0" borderId="59" xfId="0" applyNumberFormat="1" applyFont="1" applyFill="1" applyBorder="1" applyAlignment="1">
      <alignment horizontal="left" vertical="top" wrapText="1"/>
    </xf>
    <xf numFmtId="3" fontId="5" fillId="0" borderId="80" xfId="0" applyNumberFormat="1" applyFont="1" applyFill="1" applyBorder="1" applyAlignment="1">
      <alignment horizontal="center" vertical="top" wrapText="1"/>
    </xf>
    <xf numFmtId="3" fontId="5" fillId="0" borderId="70" xfId="0" applyNumberFormat="1" applyFont="1" applyFill="1" applyBorder="1" applyAlignment="1">
      <alignment horizontal="center" vertical="top" wrapText="1"/>
    </xf>
    <xf numFmtId="3" fontId="5" fillId="0" borderId="71" xfId="0" applyNumberFormat="1" applyFont="1" applyBorder="1" applyAlignment="1">
      <alignment horizontal="center" vertical="top"/>
    </xf>
    <xf numFmtId="3" fontId="5" fillId="0" borderId="33" xfId="0" applyNumberFormat="1" applyFont="1" applyBorder="1" applyAlignment="1">
      <alignment horizontal="center" vertical="top"/>
    </xf>
    <xf numFmtId="164" fontId="4" fillId="0" borderId="24" xfId="0" applyNumberFormat="1" applyFont="1" applyBorder="1" applyAlignment="1">
      <alignment horizontal="center" vertical="center" textRotation="90" wrapText="1"/>
    </xf>
    <xf numFmtId="164" fontId="4" fillId="0" borderId="7" xfId="0" applyNumberFormat="1" applyFont="1" applyBorder="1" applyAlignment="1">
      <alignment horizontal="center" vertical="center" textRotation="90" wrapText="1"/>
    </xf>
    <xf numFmtId="164" fontId="4" fillId="0" borderId="69" xfId="0" applyNumberFormat="1" applyFont="1" applyBorder="1" applyAlignment="1">
      <alignment horizontal="center" vertical="center" textRotation="90" wrapText="1"/>
    </xf>
    <xf numFmtId="3" fontId="1" fillId="0" borderId="74" xfId="0" applyNumberFormat="1" applyFont="1" applyBorder="1" applyAlignment="1">
      <alignment horizontal="center" vertical="center" wrapText="1"/>
    </xf>
    <xf numFmtId="3" fontId="1" fillId="0" borderId="58" xfId="0" applyNumberFormat="1" applyFont="1" applyBorder="1" applyAlignment="1">
      <alignment horizontal="center" vertical="center" wrapText="1"/>
    </xf>
    <xf numFmtId="3" fontId="1" fillId="0" borderId="73" xfId="0" applyNumberFormat="1" applyFont="1" applyBorder="1" applyAlignment="1">
      <alignment horizontal="center" vertical="center" wrapText="1"/>
    </xf>
    <xf numFmtId="3" fontId="1" fillId="0" borderId="37"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34" xfId="0" applyNumberFormat="1" applyFont="1" applyBorder="1" applyAlignment="1">
      <alignment horizontal="center" vertical="top"/>
    </xf>
    <xf numFmtId="3" fontId="1" fillId="0" borderId="26" xfId="0" applyNumberFormat="1" applyFont="1" applyBorder="1" applyAlignment="1">
      <alignment horizontal="center" vertical="top"/>
    </xf>
    <xf numFmtId="3" fontId="4" fillId="7" borderId="74" xfId="0" applyNumberFormat="1" applyFont="1" applyFill="1" applyBorder="1" applyAlignment="1">
      <alignment horizontal="left" vertical="top" wrapText="1"/>
    </xf>
    <xf numFmtId="3" fontId="4" fillId="7" borderId="65"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4" fillId="7" borderId="13" xfId="0" applyNumberFormat="1" applyFont="1" applyFill="1" applyBorder="1" applyAlignment="1">
      <alignment horizontal="left" vertical="top" wrapText="1"/>
    </xf>
    <xf numFmtId="3" fontId="4" fillId="7" borderId="18"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7" borderId="62" xfId="0" applyNumberFormat="1" applyFont="1" applyFill="1" applyBorder="1" applyAlignment="1">
      <alignment horizontal="left" vertical="top" wrapText="1"/>
    </xf>
    <xf numFmtId="49" fontId="5" fillId="3" borderId="40" xfId="0" applyNumberFormat="1" applyFont="1" applyFill="1" applyBorder="1" applyAlignment="1">
      <alignment horizontal="center" vertical="top"/>
    </xf>
    <xf numFmtId="49" fontId="5" fillId="5" borderId="0" xfId="0" applyNumberFormat="1" applyFont="1" applyFill="1" applyBorder="1" applyAlignment="1">
      <alignment horizontal="center" vertical="top"/>
    </xf>
    <xf numFmtId="3" fontId="4" fillId="0" borderId="29" xfId="0" applyNumberFormat="1" applyFont="1" applyFill="1" applyBorder="1" applyAlignment="1">
      <alignment horizontal="left" vertical="top" wrapText="1"/>
    </xf>
    <xf numFmtId="3" fontId="4" fillId="0" borderId="66" xfId="0" applyNumberFormat="1" applyFont="1" applyFill="1" applyBorder="1" applyAlignment="1">
      <alignment horizontal="left" vertical="top" wrapText="1"/>
    </xf>
    <xf numFmtId="3" fontId="4" fillId="0" borderId="4" xfId="0" applyNumberFormat="1" applyFont="1" applyFill="1" applyBorder="1" applyAlignment="1">
      <alignment horizontal="left" vertical="top" wrapText="1"/>
    </xf>
    <xf numFmtId="3" fontId="5" fillId="0" borderId="63" xfId="0" applyNumberFormat="1" applyFont="1" applyFill="1" applyBorder="1" applyAlignment="1">
      <alignment horizontal="center" vertical="top" wrapText="1"/>
    </xf>
    <xf numFmtId="3" fontId="5" fillId="0" borderId="77" xfId="0" applyNumberFormat="1" applyFont="1" applyFill="1" applyBorder="1" applyAlignment="1">
      <alignment horizontal="center" vertical="top" wrapText="1"/>
    </xf>
    <xf numFmtId="3" fontId="5" fillId="0" borderId="53" xfId="0" applyNumberFormat="1" applyFont="1" applyBorder="1" applyAlignment="1">
      <alignment horizontal="center" vertical="top"/>
    </xf>
    <xf numFmtId="3" fontId="5" fillId="0" borderId="51" xfId="0" applyNumberFormat="1" applyFont="1" applyBorder="1" applyAlignment="1">
      <alignment horizontal="center" vertical="top"/>
    </xf>
    <xf numFmtId="3" fontId="5" fillId="0" borderId="32" xfId="0" applyNumberFormat="1" applyFont="1" applyBorder="1" applyAlignment="1">
      <alignment horizontal="center" vertical="top"/>
    </xf>
    <xf numFmtId="3" fontId="4" fillId="7" borderId="0" xfId="0" applyNumberFormat="1" applyFont="1" applyFill="1" applyBorder="1" applyAlignment="1">
      <alignment horizontal="center" vertical="top" wrapText="1"/>
    </xf>
    <xf numFmtId="3" fontId="4" fillId="7" borderId="61" xfId="0" applyNumberFormat="1" applyFont="1" applyFill="1" applyBorder="1" applyAlignment="1">
      <alignment horizontal="left" vertical="top" wrapText="1"/>
    </xf>
    <xf numFmtId="3" fontId="4" fillId="7" borderId="17"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180" wrapText="1"/>
    </xf>
    <xf numFmtId="3" fontId="4" fillId="7" borderId="61" xfId="0" applyNumberFormat="1" applyFont="1" applyFill="1" applyBorder="1" applyAlignment="1">
      <alignment horizontal="center" vertical="top"/>
    </xf>
    <xf numFmtId="3" fontId="4" fillId="7" borderId="17" xfId="0" applyNumberFormat="1" applyFont="1" applyFill="1" applyBorder="1" applyAlignment="1">
      <alignment horizontal="center" vertical="top"/>
    </xf>
    <xf numFmtId="3" fontId="4" fillId="7" borderId="33"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4" fillId="7" borderId="39" xfId="0" applyNumberFormat="1" applyFont="1" applyFill="1" applyBorder="1" applyAlignment="1">
      <alignment horizontal="center" vertical="top"/>
    </xf>
    <xf numFmtId="3" fontId="4" fillId="7" borderId="31" xfId="0" applyNumberFormat="1" applyFont="1" applyFill="1" applyBorder="1" applyAlignment="1">
      <alignment horizontal="center" vertical="top"/>
    </xf>
    <xf numFmtId="3" fontId="5" fillId="7" borderId="59" xfId="0" applyNumberFormat="1" applyFont="1" applyFill="1" applyBorder="1" applyAlignment="1">
      <alignment horizontal="left" vertical="top" wrapText="1"/>
    </xf>
    <xf numFmtId="3" fontId="5" fillId="7" borderId="18" xfId="0" applyNumberFormat="1" applyFont="1" applyFill="1" applyBorder="1" applyAlignment="1">
      <alignment horizontal="left" vertical="top" wrapText="1"/>
    </xf>
    <xf numFmtId="3" fontId="5" fillId="7" borderId="42" xfId="0" applyNumberFormat="1" applyFont="1" applyFill="1" applyBorder="1" applyAlignment="1">
      <alignment horizontal="left" vertical="top" wrapText="1"/>
    </xf>
    <xf numFmtId="3" fontId="5" fillId="0" borderId="59" xfId="0" applyNumberFormat="1" applyFont="1" applyFill="1" applyBorder="1" applyAlignment="1">
      <alignment horizontal="left" vertical="top" wrapText="1"/>
    </xf>
    <xf numFmtId="3" fontId="5" fillId="0" borderId="18"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4" fillId="7" borderId="59" xfId="0" applyNumberFormat="1" applyFont="1" applyFill="1" applyBorder="1" applyAlignment="1">
      <alignment horizontal="left" vertical="top" wrapText="1"/>
    </xf>
    <xf numFmtId="3" fontId="4" fillId="7" borderId="42" xfId="0" applyNumberFormat="1" applyFont="1" applyFill="1" applyBorder="1" applyAlignment="1">
      <alignment horizontal="left" vertical="top" wrapText="1"/>
    </xf>
    <xf numFmtId="3" fontId="4" fillId="0" borderId="8"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xf>
    <xf numFmtId="3" fontId="5" fillId="7" borderId="66" xfId="0" applyNumberFormat="1" applyFont="1" applyFill="1" applyBorder="1" applyAlignment="1">
      <alignment horizontal="left" vertical="top" wrapText="1"/>
    </xf>
    <xf numFmtId="3" fontId="4" fillId="0" borderId="4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xf>
    <xf numFmtId="3" fontId="5" fillId="0" borderId="31" xfId="0" applyNumberFormat="1" applyFont="1" applyFill="1" applyBorder="1" applyAlignment="1">
      <alignment horizontal="center" vertical="top"/>
    </xf>
    <xf numFmtId="3" fontId="13" fillId="8" borderId="45" xfId="0" applyNumberFormat="1" applyFont="1" applyFill="1" applyBorder="1" applyAlignment="1">
      <alignment horizontal="right" vertical="top" wrapText="1"/>
    </xf>
    <xf numFmtId="3" fontId="13" fillId="8" borderId="69" xfId="0" applyNumberFormat="1" applyFont="1" applyFill="1" applyBorder="1" applyAlignment="1">
      <alignment horizontal="right" vertical="top" wrapText="1"/>
    </xf>
    <xf numFmtId="3" fontId="1" fillId="7" borderId="59" xfId="0" applyNumberFormat="1" applyFont="1" applyFill="1" applyBorder="1" applyAlignment="1">
      <alignment horizontal="left" vertical="top" wrapText="1"/>
    </xf>
    <xf numFmtId="3" fontId="1" fillId="7" borderId="42" xfId="0" applyNumberFormat="1" applyFont="1" applyFill="1" applyBorder="1" applyAlignment="1">
      <alignment horizontal="left" vertical="top" wrapText="1"/>
    </xf>
    <xf numFmtId="3" fontId="2" fillId="0" borderId="67" xfId="0" applyNumberFormat="1" applyFont="1" applyFill="1" applyBorder="1" applyAlignment="1">
      <alignment horizontal="center" vertical="top" textRotation="90" wrapText="1"/>
    </xf>
    <xf numFmtId="3" fontId="2" fillId="0" borderId="53" xfId="0" applyNumberFormat="1" applyFont="1" applyBorder="1" applyAlignment="1">
      <alignment horizontal="center" vertical="top"/>
    </xf>
    <xf numFmtId="3" fontId="2" fillId="0" borderId="32" xfId="0" applyNumberFormat="1" applyFont="1" applyBorder="1" applyAlignment="1">
      <alignment horizontal="center" vertical="top"/>
    </xf>
    <xf numFmtId="3" fontId="4" fillId="7" borderId="19" xfId="0" applyNumberFormat="1" applyFont="1" applyFill="1" applyBorder="1" applyAlignment="1">
      <alignment horizontal="left" vertical="top" wrapText="1"/>
    </xf>
    <xf numFmtId="4" fontId="4" fillId="7" borderId="17" xfId="0" applyNumberFormat="1" applyFont="1" applyFill="1" applyBorder="1" applyAlignment="1">
      <alignment horizontal="center" vertical="top"/>
    </xf>
    <xf numFmtId="4" fontId="4" fillId="7" borderId="8" xfId="0" applyNumberFormat="1" applyFont="1" applyFill="1" applyBorder="1" applyAlignment="1">
      <alignment horizontal="center" vertical="top"/>
    </xf>
    <xf numFmtId="3" fontId="5" fillId="0" borderId="78" xfId="0" applyNumberFormat="1" applyFont="1" applyFill="1" applyBorder="1" applyAlignment="1">
      <alignment horizontal="center" vertical="center" textRotation="90" wrapText="1"/>
    </xf>
    <xf numFmtId="3" fontId="5" fillId="0" borderId="63" xfId="0" applyNumberFormat="1" applyFont="1" applyFill="1" applyBorder="1" applyAlignment="1">
      <alignment horizontal="center" vertical="center" textRotation="90" wrapText="1"/>
    </xf>
    <xf numFmtId="49" fontId="5" fillId="3" borderId="22"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2" fillId="5" borderId="64"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68" xfId="0" applyNumberFormat="1" applyFont="1" applyFill="1" applyBorder="1" applyAlignment="1">
      <alignment horizontal="center" vertical="top"/>
    </xf>
    <xf numFmtId="3" fontId="1" fillId="7" borderId="13" xfId="0" applyNumberFormat="1" applyFont="1" applyFill="1" applyBorder="1" applyAlignment="1">
      <alignment horizontal="left" vertical="top" wrapText="1"/>
    </xf>
    <xf numFmtId="3" fontId="1" fillId="7" borderId="18" xfId="0" applyNumberFormat="1" applyFont="1" applyFill="1" applyBorder="1" applyAlignment="1">
      <alignment horizontal="left" vertical="top" wrapText="1"/>
    </xf>
    <xf numFmtId="3" fontId="1" fillId="7" borderId="19" xfId="0" applyNumberFormat="1" applyFont="1" applyFill="1" applyBorder="1" applyAlignment="1">
      <alignment horizontal="left" vertical="top" wrapText="1"/>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1" fillId="7" borderId="61" xfId="0" applyNumberFormat="1" applyFont="1" applyFill="1" applyBorder="1" applyAlignment="1">
      <alignment horizontal="left" vertical="top" wrapText="1"/>
    </xf>
    <xf numFmtId="3" fontId="1" fillId="7" borderId="56" xfId="0" applyNumberFormat="1" applyFont="1" applyFill="1" applyBorder="1" applyAlignment="1">
      <alignment horizontal="left" vertical="top" wrapText="1"/>
    </xf>
    <xf numFmtId="164" fontId="1" fillId="7" borderId="17" xfId="0" applyNumberFormat="1" applyFont="1" applyFill="1" applyBorder="1" applyAlignment="1">
      <alignment horizontal="center" vertical="top"/>
    </xf>
    <xf numFmtId="3" fontId="1" fillId="7" borderId="62"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1" fillId="7" borderId="16" xfId="0" applyNumberFormat="1" applyFont="1" applyFill="1" applyBorder="1" applyAlignment="1">
      <alignment horizontal="left" vertical="top" wrapText="1"/>
    </xf>
    <xf numFmtId="3" fontId="2" fillId="2" borderId="54" xfId="0" applyNumberFormat="1" applyFont="1" applyFill="1" applyBorder="1" applyAlignment="1">
      <alignment horizontal="right" vertical="top"/>
    </xf>
    <xf numFmtId="3" fontId="2" fillId="2" borderId="43" xfId="0" applyNumberFormat="1" applyFont="1" applyFill="1" applyBorder="1" applyAlignment="1">
      <alignment horizontal="right" vertical="top"/>
    </xf>
    <xf numFmtId="3" fontId="2" fillId="2" borderId="54" xfId="0" applyNumberFormat="1" applyFont="1" applyFill="1" applyBorder="1" applyAlignment="1">
      <alignment horizontal="center" vertical="top"/>
    </xf>
    <xf numFmtId="3" fontId="2" fillId="2" borderId="72" xfId="0" applyNumberFormat="1" applyFont="1" applyFill="1" applyBorder="1" applyAlignment="1">
      <alignment horizontal="center" vertical="top"/>
    </xf>
    <xf numFmtId="3" fontId="2" fillId="3" borderId="14" xfId="0" applyNumberFormat="1" applyFont="1" applyFill="1" applyBorder="1" applyAlignment="1">
      <alignment horizontal="right" vertical="top"/>
    </xf>
    <xf numFmtId="3" fontId="2" fillId="3" borderId="54" xfId="0" applyNumberFormat="1" applyFont="1" applyFill="1" applyBorder="1" applyAlignment="1">
      <alignment horizontal="right" vertical="top"/>
    </xf>
    <xf numFmtId="3" fontId="2" fillId="3" borderId="12" xfId="0" applyNumberFormat="1" applyFont="1" applyFill="1" applyBorder="1" applyAlignment="1">
      <alignment horizontal="center" vertical="top"/>
    </xf>
    <xf numFmtId="3" fontId="2" fillId="3" borderId="54" xfId="0" applyNumberFormat="1" applyFont="1" applyFill="1" applyBorder="1" applyAlignment="1">
      <alignment horizontal="center" vertical="top"/>
    </xf>
    <xf numFmtId="3" fontId="2" fillId="3" borderId="72" xfId="0" applyNumberFormat="1" applyFont="1" applyFill="1" applyBorder="1" applyAlignment="1">
      <alignment horizontal="center" vertical="top"/>
    </xf>
    <xf numFmtId="3" fontId="2" fillId="3" borderId="14" xfId="0" applyNumberFormat="1" applyFont="1" applyFill="1" applyBorder="1" applyAlignment="1">
      <alignment horizontal="left" vertical="top" wrapText="1"/>
    </xf>
    <xf numFmtId="3" fontId="2" fillId="3" borderId="54" xfId="0" applyNumberFormat="1" applyFont="1" applyFill="1" applyBorder="1" applyAlignment="1">
      <alignment horizontal="left" vertical="top" wrapText="1"/>
    </xf>
    <xf numFmtId="3" fontId="2" fillId="3" borderId="72" xfId="0" applyNumberFormat="1" applyFont="1" applyFill="1" applyBorder="1" applyAlignment="1">
      <alignment horizontal="left" vertical="top" wrapText="1"/>
    </xf>
    <xf numFmtId="3" fontId="2" fillId="7" borderId="64" xfId="0" applyNumberFormat="1" applyFont="1" applyFill="1" applyBorder="1" applyAlignment="1">
      <alignment horizontal="center" vertical="top"/>
    </xf>
    <xf numFmtId="3" fontId="2" fillId="7" borderId="68" xfId="0" applyNumberFormat="1" applyFont="1" applyFill="1" applyBorder="1" applyAlignment="1">
      <alignment horizontal="center" vertical="top"/>
    </xf>
    <xf numFmtId="3" fontId="35" fillId="7" borderId="18" xfId="0" applyNumberFormat="1" applyFont="1" applyFill="1" applyBorder="1" applyAlignment="1">
      <alignment horizontal="left" vertical="top" wrapText="1"/>
    </xf>
    <xf numFmtId="3" fontId="35" fillId="7" borderId="42" xfId="0" applyNumberFormat="1" applyFont="1" applyFill="1" applyBorder="1" applyAlignment="1">
      <alignment horizontal="left" vertical="top" wrapText="1"/>
    </xf>
    <xf numFmtId="3" fontId="2" fillId="0" borderId="18"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2" borderId="12" xfId="0" applyNumberFormat="1" applyFont="1" applyFill="1" applyBorder="1" applyAlignment="1">
      <alignment horizontal="left" vertical="top" wrapText="1"/>
    </xf>
    <xf numFmtId="3" fontId="2" fillId="2" borderId="54" xfId="0" applyNumberFormat="1" applyFont="1" applyFill="1" applyBorder="1" applyAlignment="1">
      <alignment horizontal="left" vertical="top" wrapText="1"/>
    </xf>
    <xf numFmtId="3" fontId="2" fillId="2" borderId="72" xfId="0" applyNumberFormat="1" applyFont="1" applyFill="1" applyBorder="1" applyAlignment="1">
      <alignment horizontal="left" vertical="top" wrapText="1"/>
    </xf>
    <xf numFmtId="3" fontId="2" fillId="7" borderId="13" xfId="0" applyNumberFormat="1" applyFont="1" applyFill="1" applyBorder="1" applyAlignment="1">
      <alignment horizontal="left" vertical="top" wrapText="1"/>
    </xf>
    <xf numFmtId="3" fontId="2" fillId="7" borderId="18" xfId="0" applyNumberFormat="1" applyFont="1" applyFill="1" applyBorder="1" applyAlignment="1">
      <alignment horizontal="left" vertical="top" wrapText="1"/>
    </xf>
    <xf numFmtId="3" fontId="2" fillId="7" borderId="59" xfId="0" applyNumberFormat="1" applyFont="1" applyFill="1" applyBorder="1" applyAlignment="1">
      <alignment horizontal="left" vertical="top" wrapText="1"/>
    </xf>
    <xf numFmtId="3" fontId="1" fillId="7" borderId="17" xfId="0" applyNumberFormat="1" applyFont="1" applyFill="1" applyBorder="1" applyAlignment="1">
      <alignment horizontal="left" vertical="top" wrapText="1"/>
    </xf>
    <xf numFmtId="3" fontId="2" fillId="8" borderId="46" xfId="0" applyNumberFormat="1" applyFont="1" applyFill="1" applyBorder="1" applyAlignment="1">
      <alignment horizontal="right" vertical="top" wrapText="1"/>
    </xf>
    <xf numFmtId="3" fontId="2" fillId="8" borderId="45" xfId="0" applyNumberFormat="1" applyFont="1" applyFill="1" applyBorder="1" applyAlignment="1">
      <alignment horizontal="right" vertical="top" wrapText="1"/>
    </xf>
    <xf numFmtId="3" fontId="2" fillId="8" borderId="50" xfId="0" applyNumberFormat="1" applyFont="1" applyFill="1" applyBorder="1" applyAlignment="1">
      <alignment horizontal="right" vertical="top" wrapText="1"/>
    </xf>
    <xf numFmtId="3" fontId="1" fillId="0" borderId="0" xfId="0" applyNumberFormat="1" applyFont="1" applyFill="1" applyBorder="1" applyAlignment="1">
      <alignment horizontal="center" vertical="top" wrapText="1"/>
    </xf>
    <xf numFmtId="3" fontId="5" fillId="7" borderId="13" xfId="0" applyNumberFormat="1" applyFont="1" applyFill="1" applyBorder="1" applyAlignment="1">
      <alignment horizontal="left" vertical="top" wrapText="1"/>
    </xf>
    <xf numFmtId="3" fontId="5" fillId="8" borderId="46" xfId="0" applyNumberFormat="1" applyFont="1" applyFill="1" applyBorder="1" applyAlignment="1">
      <alignment horizontal="right" vertical="top" wrapText="1"/>
    </xf>
    <xf numFmtId="3" fontId="5" fillId="8" borderId="45" xfId="0" applyNumberFormat="1" applyFont="1" applyFill="1" applyBorder="1" applyAlignment="1">
      <alignment horizontal="right" vertical="top" wrapText="1"/>
    </xf>
    <xf numFmtId="3" fontId="5" fillId="8" borderId="50" xfId="0" applyNumberFormat="1" applyFont="1" applyFill="1" applyBorder="1" applyAlignment="1">
      <alignment horizontal="right" vertical="top" wrapText="1"/>
    </xf>
    <xf numFmtId="3" fontId="5" fillId="7" borderId="19" xfId="0" applyNumberFormat="1" applyFont="1" applyFill="1" applyBorder="1" applyAlignment="1">
      <alignment horizontal="left" vertical="top" wrapText="1"/>
    </xf>
    <xf numFmtId="3" fontId="1" fillId="7" borderId="6" xfId="0" applyNumberFormat="1" applyFont="1" applyFill="1" applyBorder="1" applyAlignment="1">
      <alignment horizontal="left" vertical="top" wrapText="1"/>
    </xf>
    <xf numFmtId="3" fontId="1" fillId="7" borderId="49" xfId="0" applyNumberFormat="1" applyFont="1" applyFill="1" applyBorder="1" applyAlignment="1">
      <alignment horizontal="left" vertical="top" wrapText="1"/>
    </xf>
    <xf numFmtId="3" fontId="2" fillId="8" borderId="69" xfId="0" applyNumberFormat="1" applyFont="1" applyFill="1" applyBorder="1" applyAlignment="1">
      <alignment horizontal="right" vertical="top" wrapText="1"/>
    </xf>
    <xf numFmtId="3" fontId="2" fillId="2" borderId="68" xfId="0" applyNumberFormat="1" applyFont="1" applyFill="1" applyBorder="1" applyAlignment="1">
      <alignment horizontal="right" vertical="top"/>
    </xf>
    <xf numFmtId="3" fontId="2" fillId="2" borderId="12"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2" borderId="14" xfId="0" applyNumberFormat="1" applyFont="1" applyFill="1" applyBorder="1" applyAlignment="1">
      <alignment horizontal="right" vertical="top"/>
    </xf>
    <xf numFmtId="3" fontId="2" fillId="2" borderId="14" xfId="0" applyNumberFormat="1" applyFont="1" applyFill="1" applyBorder="1" applyAlignment="1">
      <alignment horizontal="left" vertical="top"/>
    </xf>
    <xf numFmtId="3" fontId="2" fillId="2" borderId="54" xfId="0" applyNumberFormat="1" applyFont="1" applyFill="1" applyBorder="1" applyAlignment="1">
      <alignment horizontal="left" vertical="top"/>
    </xf>
    <xf numFmtId="3" fontId="2" fillId="2" borderId="72" xfId="0" applyNumberFormat="1" applyFont="1" applyFill="1" applyBorder="1" applyAlignment="1">
      <alignment horizontal="left" vertical="top"/>
    </xf>
    <xf numFmtId="49" fontId="2" fillId="3" borderId="16" xfId="0" applyNumberFormat="1" applyFont="1" applyFill="1" applyBorder="1" applyAlignment="1">
      <alignment horizontal="center" vertical="top"/>
    </xf>
    <xf numFmtId="49" fontId="2" fillId="3" borderId="56" xfId="0" applyNumberFormat="1" applyFont="1" applyFill="1" applyBorder="1" applyAlignment="1">
      <alignment horizontal="center" vertical="top"/>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0" borderId="43" xfId="0" applyNumberFormat="1" applyFont="1" applyFill="1" applyBorder="1" applyAlignment="1">
      <alignment horizontal="center" vertical="top"/>
    </xf>
    <xf numFmtId="3" fontId="2" fillId="5" borderId="13" xfId="0" applyNumberFormat="1" applyFont="1" applyFill="1" applyBorder="1" applyAlignment="1">
      <alignment horizontal="left" vertical="top" wrapText="1"/>
    </xf>
    <xf numFmtId="3" fontId="2" fillId="5" borderId="42" xfId="0" applyNumberFormat="1" applyFont="1" applyFill="1" applyBorder="1" applyAlignment="1">
      <alignment horizontal="left" vertical="top" wrapText="1"/>
    </xf>
    <xf numFmtId="3" fontId="2" fillId="0" borderId="59" xfId="0" applyNumberFormat="1" applyFont="1" applyFill="1" applyBorder="1" applyAlignment="1">
      <alignment horizontal="center" vertical="center" textRotation="90" wrapText="1"/>
    </xf>
    <xf numFmtId="3" fontId="2" fillId="0" borderId="42" xfId="0" applyNumberFormat="1" applyFont="1" applyFill="1" applyBorder="1" applyAlignment="1">
      <alignment horizontal="center" vertical="center" textRotation="90" wrapText="1"/>
    </xf>
    <xf numFmtId="49" fontId="2" fillId="2" borderId="18" xfId="0" applyNumberFormat="1" applyFont="1" applyFill="1" applyBorder="1" applyAlignment="1">
      <alignment horizontal="center" vertical="top"/>
    </xf>
    <xf numFmtId="0" fontId="1" fillId="7" borderId="59" xfId="0" applyFont="1" applyFill="1" applyBorder="1" applyAlignment="1">
      <alignment horizontal="left" vertical="top" wrapText="1"/>
    </xf>
    <xf numFmtId="0" fontId="1" fillId="7" borderId="42" xfId="0" applyFont="1" applyFill="1" applyBorder="1" applyAlignment="1">
      <alignment horizontal="left" vertical="top" wrapText="1"/>
    </xf>
    <xf numFmtId="0" fontId="1" fillId="7" borderId="18" xfId="0" applyFont="1" applyFill="1" applyBorder="1" applyAlignment="1">
      <alignment horizontal="left" vertical="top" wrapText="1"/>
    </xf>
    <xf numFmtId="0" fontId="1" fillId="7" borderId="19" xfId="0" applyFont="1" applyFill="1" applyBorder="1" applyAlignment="1">
      <alignment horizontal="left" vertical="top" wrapText="1"/>
    </xf>
    <xf numFmtId="0" fontId="1" fillId="7" borderId="17" xfId="0" applyFont="1" applyFill="1" applyBorder="1" applyAlignment="1">
      <alignment horizontal="left" vertical="top" wrapText="1"/>
    </xf>
    <xf numFmtId="0" fontId="1" fillId="7" borderId="56" xfId="0"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1" fillId="0" borderId="0" xfId="0" applyNumberFormat="1" applyFont="1" applyBorder="1" applyAlignment="1">
      <alignment horizontal="center" vertical="top"/>
    </xf>
    <xf numFmtId="3" fontId="1" fillId="0" borderId="0" xfId="0" applyNumberFormat="1" applyFont="1" applyAlignment="1">
      <alignment horizontal="left" vertical="top" wrapText="1"/>
    </xf>
    <xf numFmtId="0" fontId="4" fillId="7" borderId="6" xfId="0" applyFont="1" applyFill="1" applyBorder="1" applyAlignment="1">
      <alignment horizontal="left" vertical="top" wrapText="1"/>
    </xf>
    <xf numFmtId="0" fontId="4" fillId="7" borderId="49" xfId="0" applyFont="1" applyFill="1" applyBorder="1" applyAlignment="1">
      <alignment horizontal="left" vertical="top" wrapText="1"/>
    </xf>
    <xf numFmtId="3" fontId="1" fillId="5" borderId="37" xfId="0" applyNumberFormat="1" applyFont="1" applyFill="1" applyBorder="1" applyAlignment="1">
      <alignment horizontal="left" vertical="top" wrapText="1"/>
    </xf>
    <xf numFmtId="3" fontId="1" fillId="5" borderId="59" xfId="0" applyNumberFormat="1" applyFont="1" applyFill="1" applyBorder="1" applyAlignment="1">
      <alignment horizontal="left" vertical="top" wrapText="1"/>
    </xf>
    <xf numFmtId="3" fontId="1" fillId="5" borderId="33" xfId="0" applyNumberFormat="1" applyFont="1" applyFill="1" applyBorder="1" applyAlignment="1">
      <alignment horizontal="left" vertical="top" wrapText="1"/>
    </xf>
    <xf numFmtId="3" fontId="4" fillId="0" borderId="65" xfId="0" applyNumberFormat="1" applyFont="1" applyBorder="1" applyAlignment="1">
      <alignment horizontal="left" vertical="top"/>
    </xf>
    <xf numFmtId="3" fontId="4" fillId="0" borderId="34" xfId="0" applyNumberFormat="1" applyFont="1" applyBorder="1" applyAlignment="1">
      <alignment horizontal="left" vertical="top"/>
    </xf>
    <xf numFmtId="3" fontId="4" fillId="0" borderId="26" xfId="0" applyNumberFormat="1" applyFont="1" applyBorder="1" applyAlignment="1">
      <alignment horizontal="left" vertical="top"/>
    </xf>
    <xf numFmtId="3" fontId="1" fillId="5" borderId="47" xfId="0" applyNumberFormat="1" applyFont="1" applyFill="1" applyBorder="1" applyAlignment="1">
      <alignment horizontal="left" vertical="top" wrapText="1"/>
    </xf>
    <xf numFmtId="3" fontId="1" fillId="5" borderId="45" xfId="0" applyNumberFormat="1" applyFont="1" applyFill="1" applyBorder="1" applyAlignment="1">
      <alignment horizontal="left" vertical="top" wrapText="1"/>
    </xf>
    <xf numFmtId="3" fontId="2" fillId="8" borderId="12" xfId="0" applyNumberFormat="1" applyFont="1" applyFill="1" applyBorder="1" applyAlignment="1">
      <alignment horizontal="right" vertical="top" wrapText="1"/>
    </xf>
    <xf numFmtId="3" fontId="2" fillId="8" borderId="54" xfId="0" applyNumberFormat="1" applyFont="1" applyFill="1" applyBorder="1" applyAlignment="1">
      <alignment horizontal="right" vertical="top" wrapText="1"/>
    </xf>
    <xf numFmtId="3" fontId="1" fillId="0" borderId="36" xfId="0" applyNumberFormat="1" applyFont="1" applyBorder="1" applyAlignment="1">
      <alignment horizontal="left" vertical="top" wrapText="1"/>
    </xf>
    <xf numFmtId="3" fontId="1" fillId="0" borderId="66"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3" fontId="1" fillId="0" borderId="47" xfId="0" applyNumberFormat="1" applyFont="1" applyBorder="1" applyAlignment="1">
      <alignment horizontal="left" vertical="top" wrapText="1"/>
    </xf>
    <xf numFmtId="3" fontId="1" fillId="0" borderId="45" xfId="0" applyNumberFormat="1" applyFont="1" applyBorder="1" applyAlignment="1">
      <alignment horizontal="left" vertical="top" wrapText="1"/>
    </xf>
    <xf numFmtId="3" fontId="1" fillId="0" borderId="50" xfId="0" applyNumberFormat="1" applyFont="1" applyBorder="1" applyAlignment="1">
      <alignment horizontal="left" vertical="top" wrapText="1"/>
    </xf>
    <xf numFmtId="3" fontId="2" fillId="4" borderId="12" xfId="0" applyNumberFormat="1" applyFont="1" applyFill="1" applyBorder="1" applyAlignment="1">
      <alignment horizontal="right" vertical="top" wrapText="1"/>
    </xf>
    <xf numFmtId="3" fontId="2" fillId="4" borderId="54" xfId="0" applyNumberFormat="1" applyFont="1" applyFill="1" applyBorder="1" applyAlignment="1">
      <alignment horizontal="right" vertical="top" wrapText="1"/>
    </xf>
    <xf numFmtId="3" fontId="2" fillId="0" borderId="43" xfId="0" applyNumberFormat="1" applyFont="1" applyFill="1" applyBorder="1" applyAlignment="1">
      <alignment horizontal="center" wrapText="1"/>
    </xf>
    <xf numFmtId="3" fontId="2" fillId="0" borderId="12" xfId="0" applyNumberFormat="1" applyFont="1" applyBorder="1" applyAlignment="1">
      <alignment horizontal="center" vertical="center" wrapText="1"/>
    </xf>
    <xf numFmtId="3" fontId="2" fillId="0" borderId="54" xfId="0" applyNumberFormat="1" applyFont="1" applyBorder="1" applyAlignment="1">
      <alignment horizontal="center" vertical="center" wrapText="1"/>
    </xf>
    <xf numFmtId="3" fontId="2" fillId="4" borderId="74" xfId="0" applyNumberFormat="1" applyFont="1" applyFill="1" applyBorder="1" applyAlignment="1">
      <alignment horizontal="right" vertical="top" wrapText="1"/>
    </xf>
    <xf numFmtId="3" fontId="2" fillId="4" borderId="58" xfId="0" applyNumberFormat="1" applyFont="1" applyFill="1" applyBorder="1" applyAlignment="1">
      <alignment horizontal="right" vertical="top" wrapText="1"/>
    </xf>
    <xf numFmtId="3" fontId="1" fillId="0" borderId="65" xfId="0" applyNumberFormat="1" applyFont="1" applyBorder="1" applyAlignment="1">
      <alignment horizontal="left" vertical="top" wrapText="1"/>
    </xf>
    <xf numFmtId="3" fontId="1" fillId="0" borderId="34" xfId="0" applyNumberFormat="1" applyFont="1" applyBorder="1" applyAlignment="1">
      <alignment horizontal="left" vertical="top" wrapText="1"/>
    </xf>
    <xf numFmtId="3" fontId="1" fillId="0" borderId="26" xfId="0" applyNumberFormat="1" applyFont="1" applyBorder="1" applyAlignment="1">
      <alignment horizontal="left" vertical="top" wrapText="1"/>
    </xf>
    <xf numFmtId="3" fontId="2" fillId="4" borderId="54" xfId="0" applyNumberFormat="1" applyFont="1" applyFill="1" applyBorder="1" applyAlignment="1">
      <alignment horizontal="right" vertical="top"/>
    </xf>
    <xf numFmtId="3" fontId="2" fillId="4" borderId="56" xfId="0" applyNumberFormat="1" applyFont="1" applyFill="1" applyBorder="1" applyAlignment="1">
      <alignment horizontal="center" vertical="top"/>
    </xf>
    <xf numFmtId="3" fontId="2" fillId="4" borderId="43" xfId="0" applyNumberFormat="1" applyFont="1" applyFill="1" applyBorder="1" applyAlignment="1">
      <alignment horizontal="center" vertical="top"/>
    </xf>
    <xf numFmtId="3" fontId="2" fillId="4" borderId="69" xfId="0" applyNumberFormat="1" applyFont="1" applyFill="1" applyBorder="1" applyAlignment="1">
      <alignment horizontal="center" vertical="top"/>
    </xf>
    <xf numFmtId="3" fontId="46" fillId="0" borderId="0" xfId="0" applyNumberFormat="1" applyFont="1" applyAlignment="1">
      <alignment horizontal="right" vertical="top"/>
    </xf>
    <xf numFmtId="3" fontId="5" fillId="0" borderId="13" xfId="0" applyNumberFormat="1" applyFont="1" applyFill="1" applyBorder="1" applyAlignment="1">
      <alignment horizontal="center" vertical="center" textRotation="90" wrapText="1"/>
    </xf>
    <xf numFmtId="3" fontId="5" fillId="0" borderId="42" xfId="0" applyNumberFormat="1" applyFont="1" applyFill="1" applyBorder="1" applyAlignment="1">
      <alignment horizontal="center" vertical="center" textRotation="90" wrapText="1"/>
    </xf>
    <xf numFmtId="3" fontId="4" fillId="0" borderId="6"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3" fontId="5" fillId="0" borderId="31" xfId="0" applyNumberFormat="1" applyFont="1" applyBorder="1" applyAlignment="1">
      <alignment horizontal="center" vertical="top"/>
    </xf>
    <xf numFmtId="3" fontId="1" fillId="0" borderId="6" xfId="0" applyNumberFormat="1" applyFont="1" applyBorder="1" applyAlignment="1">
      <alignment horizontal="center" vertical="top" wrapText="1"/>
    </xf>
    <xf numFmtId="3" fontId="1" fillId="0" borderId="8" xfId="0" applyNumberFormat="1" applyFont="1" applyBorder="1" applyAlignment="1">
      <alignment horizontal="center" vertical="top" wrapText="1"/>
    </xf>
    <xf numFmtId="3" fontId="1" fillId="0" borderId="5" xfId="0" applyNumberFormat="1" applyFont="1" applyBorder="1" applyAlignment="1">
      <alignment horizontal="center" vertical="top" wrapText="1"/>
    </xf>
    <xf numFmtId="3" fontId="2" fillId="6" borderId="43" xfId="0" applyNumberFormat="1" applyFont="1" applyFill="1" applyBorder="1" applyAlignment="1">
      <alignment horizontal="left" vertical="top" wrapText="1"/>
    </xf>
    <xf numFmtId="3" fontId="4" fillId="7" borderId="9" xfId="0" applyNumberFormat="1" applyFont="1" applyFill="1" applyBorder="1" applyAlignment="1">
      <alignment horizontal="left" vertical="top" wrapText="1"/>
    </xf>
    <xf numFmtId="3" fontId="4" fillId="7" borderId="2"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164" fontId="23" fillId="0" borderId="38" xfId="0" applyNumberFormat="1" applyFont="1" applyBorder="1" applyAlignment="1">
      <alignment horizontal="center" vertical="top" wrapText="1"/>
    </xf>
    <xf numFmtId="164" fontId="23" fillId="0" borderId="31" xfId="0" applyNumberFormat="1" applyFont="1" applyBorder="1" applyAlignment="1">
      <alignment horizontal="center" vertical="top" wrapText="1"/>
    </xf>
    <xf numFmtId="164" fontId="5" fillId="0" borderId="16"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24" xfId="0" applyNumberFormat="1" applyFont="1" applyBorder="1" applyAlignment="1">
      <alignment horizontal="center" vertical="center" wrapText="1"/>
    </xf>
    <xf numFmtId="3" fontId="1" fillId="0" borderId="37" xfId="0" applyNumberFormat="1" applyFont="1" applyBorder="1" applyAlignment="1">
      <alignment horizontal="center" vertical="center" textRotation="90" wrapText="1"/>
    </xf>
    <xf numFmtId="3" fontId="1" fillId="0" borderId="20" xfId="0" applyNumberFormat="1" applyFont="1" applyBorder="1" applyAlignment="1">
      <alignment horizontal="center" vertical="center" textRotation="90" wrapText="1"/>
    </xf>
    <xf numFmtId="3" fontId="1" fillId="0" borderId="66" xfId="0" applyNumberFormat="1" applyFont="1" applyBorder="1" applyAlignment="1">
      <alignment horizontal="center" vertical="center"/>
    </xf>
    <xf numFmtId="3" fontId="1" fillId="0" borderId="39" xfId="0" applyNumberFormat="1" applyFont="1" applyFill="1" applyBorder="1" applyAlignment="1">
      <alignment horizontal="center" vertical="center" textRotation="90" wrapText="1"/>
    </xf>
    <xf numFmtId="3" fontId="1" fillId="0" borderId="21" xfId="0" applyNumberFormat="1" applyFont="1" applyFill="1" applyBorder="1" applyAlignment="1">
      <alignment horizontal="center" vertical="center" textRotation="90" wrapText="1"/>
    </xf>
    <xf numFmtId="3" fontId="1" fillId="0" borderId="51" xfId="0" applyNumberFormat="1" applyFont="1" applyBorder="1" applyAlignment="1">
      <alignment horizontal="center" vertical="top"/>
    </xf>
    <xf numFmtId="3" fontId="4" fillId="7" borderId="5" xfId="0" applyNumberFormat="1" applyFont="1" applyFill="1" applyBorder="1" applyAlignment="1">
      <alignment horizontal="left" vertical="top" wrapText="1"/>
    </xf>
    <xf numFmtId="49" fontId="5" fillId="5" borderId="13"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5" fillId="0" borderId="30" xfId="0" applyNumberFormat="1" applyFont="1" applyBorder="1" applyAlignment="1">
      <alignment horizontal="center" vertical="top"/>
    </xf>
    <xf numFmtId="3" fontId="5" fillId="0" borderId="39" xfId="0" applyNumberFormat="1" applyFont="1" applyBorder="1" applyAlignment="1">
      <alignment horizontal="center" vertical="top"/>
    </xf>
    <xf numFmtId="49" fontId="5" fillId="5" borderId="67" xfId="0" applyNumberFormat="1" applyFont="1" applyFill="1" applyBorder="1" applyAlignment="1">
      <alignment horizontal="center" vertical="top"/>
    </xf>
    <xf numFmtId="3" fontId="5" fillId="0" borderId="42" xfId="0" applyNumberFormat="1" applyFont="1" applyFill="1" applyBorder="1" applyAlignment="1">
      <alignment horizontal="center" vertical="top" wrapText="1"/>
    </xf>
    <xf numFmtId="3" fontId="5" fillId="0" borderId="66"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top" wrapText="1"/>
    </xf>
    <xf numFmtId="3" fontId="4" fillId="0" borderId="8" xfId="0" applyNumberFormat="1" applyFont="1" applyBorder="1" applyAlignment="1">
      <alignment horizontal="center" vertical="top"/>
    </xf>
    <xf numFmtId="3" fontId="1" fillId="0" borderId="73" xfId="0" applyNumberFormat="1" applyFont="1" applyBorder="1" applyAlignment="1">
      <alignment horizontal="center" vertical="center" textRotation="90" wrapText="1"/>
    </xf>
    <xf numFmtId="3" fontId="1" fillId="0" borderId="26" xfId="0" applyNumberFormat="1" applyFont="1" applyBorder="1" applyAlignment="1">
      <alignment horizontal="center" vertical="center" textRotation="90" wrapText="1"/>
    </xf>
    <xf numFmtId="3" fontId="1" fillId="0" borderId="50" xfId="0" applyNumberFormat="1" applyFont="1" applyBorder="1" applyAlignment="1">
      <alignment horizontal="center" vertical="center" textRotation="90" wrapText="1"/>
    </xf>
    <xf numFmtId="165" fontId="23" fillId="0" borderId="16" xfId="0" applyNumberFormat="1" applyFont="1" applyBorder="1" applyAlignment="1">
      <alignment horizontal="center" vertical="top" wrapText="1"/>
    </xf>
    <xf numFmtId="165" fontId="23" fillId="0" borderId="17" xfId="0" applyNumberFormat="1" applyFont="1" applyBorder="1" applyAlignment="1">
      <alignment horizontal="center" vertical="top" wrapText="1"/>
    </xf>
    <xf numFmtId="3" fontId="4" fillId="0" borderId="10"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49" xfId="0" applyNumberFormat="1" applyFont="1" applyBorder="1" applyAlignment="1">
      <alignment horizontal="center" vertical="center" wrapText="1"/>
    </xf>
    <xf numFmtId="3" fontId="5" fillId="0" borderId="18" xfId="0" applyNumberFormat="1" applyFont="1" applyFill="1" applyBorder="1" applyAlignment="1">
      <alignment horizontal="center" vertical="top" textRotation="180" wrapText="1"/>
    </xf>
    <xf numFmtId="3" fontId="5" fillId="0" borderId="42" xfId="0" applyNumberFormat="1" applyFont="1" applyFill="1" applyBorder="1" applyAlignment="1">
      <alignment horizontal="left" vertical="top" wrapText="1"/>
    </xf>
    <xf numFmtId="3" fontId="4" fillId="7" borderId="37" xfId="0" applyNumberFormat="1" applyFont="1" applyFill="1" applyBorder="1" applyAlignment="1">
      <alignment horizontal="left" vertical="top" wrapText="1"/>
    </xf>
    <xf numFmtId="3" fontId="4" fillId="7" borderId="40" xfId="0" applyNumberFormat="1" applyFont="1" applyFill="1" applyBorder="1" applyAlignment="1">
      <alignment horizontal="left" vertical="top" wrapText="1"/>
    </xf>
    <xf numFmtId="3" fontId="10" fillId="7" borderId="33" xfId="0" applyNumberFormat="1" applyFont="1" applyFill="1" applyBorder="1" applyAlignment="1">
      <alignment horizontal="center" vertical="top"/>
    </xf>
    <xf numFmtId="3" fontId="10" fillId="7" borderId="32" xfId="0" applyNumberFormat="1" applyFont="1" applyFill="1" applyBorder="1" applyAlignment="1">
      <alignment horizontal="center" vertical="top"/>
    </xf>
    <xf numFmtId="3" fontId="4" fillId="5" borderId="0" xfId="0" applyNumberFormat="1" applyFont="1" applyFill="1" applyBorder="1" applyAlignment="1">
      <alignment horizontal="left" vertical="top" wrapText="1"/>
    </xf>
    <xf numFmtId="3" fontId="4" fillId="0" borderId="0" xfId="0" applyNumberFormat="1" applyFont="1" applyAlignment="1">
      <alignment vertical="top"/>
    </xf>
    <xf numFmtId="164" fontId="1" fillId="7" borderId="61" xfId="0" applyNumberFormat="1" applyFont="1" applyFill="1" applyBorder="1" applyAlignment="1">
      <alignment horizontal="center" vertical="top"/>
    </xf>
    <xf numFmtId="164" fontId="1" fillId="7" borderId="62" xfId="0" applyNumberFormat="1" applyFont="1" applyFill="1" applyBorder="1" applyAlignment="1">
      <alignment horizontal="center" vertical="top"/>
    </xf>
    <xf numFmtId="3" fontId="2" fillId="8" borderId="43" xfId="0" applyNumberFormat="1" applyFont="1" applyFill="1" applyBorder="1" applyAlignment="1">
      <alignment horizontal="right" vertical="top" wrapText="1"/>
    </xf>
    <xf numFmtId="3" fontId="1" fillId="7" borderId="37" xfId="0" applyNumberFormat="1" applyFont="1" applyFill="1" applyBorder="1" applyAlignment="1">
      <alignment horizontal="left" vertical="top" wrapText="1"/>
    </xf>
    <xf numFmtId="3" fontId="1" fillId="7" borderId="41" xfId="0" applyNumberFormat="1" applyFont="1" applyFill="1" applyBorder="1" applyAlignment="1">
      <alignment horizontal="left" vertical="top" wrapText="1"/>
    </xf>
    <xf numFmtId="3" fontId="4" fillId="0" borderId="8" xfId="0" applyNumberFormat="1" applyFont="1" applyBorder="1" applyAlignment="1">
      <alignment horizontal="center" vertical="top" wrapText="1"/>
    </xf>
    <xf numFmtId="3" fontId="35" fillId="7" borderId="13" xfId="0" applyNumberFormat="1" applyFont="1" applyFill="1" applyBorder="1" applyAlignment="1">
      <alignment horizontal="left" vertical="top" wrapText="1"/>
    </xf>
    <xf numFmtId="3" fontId="2" fillId="7" borderId="33" xfId="0" applyNumberFormat="1" applyFont="1" applyFill="1" applyBorder="1" applyAlignment="1">
      <alignment horizontal="center" vertical="top"/>
    </xf>
    <xf numFmtId="3" fontId="2" fillId="7" borderId="32" xfId="0" applyNumberFormat="1" applyFont="1" applyFill="1" applyBorder="1" applyAlignment="1">
      <alignment horizontal="center" vertical="top"/>
    </xf>
    <xf numFmtId="164" fontId="5" fillId="0" borderId="74" xfId="0" applyNumberFormat="1" applyFont="1" applyBorder="1" applyAlignment="1">
      <alignment horizontal="center" vertical="center" wrapText="1"/>
    </xf>
    <xf numFmtId="164" fontId="5" fillId="0" borderId="58" xfId="0" applyNumberFormat="1" applyFont="1" applyBorder="1" applyAlignment="1">
      <alignment horizontal="center" vertical="center" wrapText="1"/>
    </xf>
    <xf numFmtId="164" fontId="5" fillId="0" borderId="73" xfId="0" applyNumberFormat="1" applyFont="1" applyBorder="1" applyAlignment="1">
      <alignment horizontal="center" vertical="center" wrapText="1"/>
    </xf>
    <xf numFmtId="3" fontId="2" fillId="5" borderId="18" xfId="0" applyNumberFormat="1" applyFont="1" applyFill="1" applyBorder="1" applyAlignment="1">
      <alignment horizontal="left" vertical="top" wrapText="1"/>
    </xf>
    <xf numFmtId="3" fontId="1" fillId="7" borderId="20" xfId="0" applyNumberFormat="1" applyFont="1" applyFill="1" applyBorder="1" applyAlignment="1">
      <alignment horizontal="left" vertical="top" wrapText="1"/>
    </xf>
    <xf numFmtId="3" fontId="10" fillId="7" borderId="59" xfId="0" applyNumberFormat="1" applyFont="1" applyFill="1" applyBorder="1" applyAlignment="1">
      <alignment horizontal="left" vertical="top" wrapText="1"/>
    </xf>
    <xf numFmtId="3" fontId="10" fillId="7" borderId="18" xfId="0" applyNumberFormat="1" applyFont="1" applyFill="1" applyBorder="1" applyAlignment="1">
      <alignment horizontal="left" vertical="top" wrapText="1"/>
    </xf>
    <xf numFmtId="164" fontId="1" fillId="7" borderId="70" xfId="0" applyNumberFormat="1" applyFont="1" applyFill="1" applyBorder="1" applyAlignment="1">
      <alignment horizontal="center" vertical="top"/>
    </xf>
    <xf numFmtId="164" fontId="1" fillId="7" borderId="63" xfId="0" applyNumberFormat="1" applyFont="1" applyFill="1" applyBorder="1" applyAlignment="1">
      <alignment horizontal="center" vertical="top"/>
    </xf>
    <xf numFmtId="164" fontId="1" fillId="7" borderId="39" xfId="0" applyNumberFormat="1" applyFont="1" applyFill="1" applyBorder="1" applyAlignment="1">
      <alignment horizontal="center" vertical="top"/>
    </xf>
    <xf numFmtId="164" fontId="1" fillId="7" borderId="60" xfId="0" applyNumberFormat="1" applyFont="1" applyFill="1" applyBorder="1" applyAlignment="1">
      <alignment horizontal="center" vertical="top"/>
    </xf>
    <xf numFmtId="3" fontId="2" fillId="0" borderId="60" xfId="0" applyNumberFormat="1" applyFont="1" applyBorder="1" applyAlignment="1">
      <alignment horizontal="center" vertical="top"/>
    </xf>
    <xf numFmtId="3" fontId="1" fillId="7" borderId="40" xfId="0" applyNumberFormat="1" applyFont="1" applyFill="1" applyBorder="1" applyAlignment="1">
      <alignment horizontal="left" vertical="top" wrapText="1"/>
    </xf>
    <xf numFmtId="3" fontId="2" fillId="0" borderId="59" xfId="0" applyNumberFormat="1" applyFont="1" applyBorder="1" applyAlignment="1">
      <alignment horizontal="center" vertical="top"/>
    </xf>
    <xf numFmtId="3" fontId="2" fillId="0" borderId="42" xfId="0" applyNumberFormat="1" applyFont="1" applyBorder="1" applyAlignment="1">
      <alignment horizontal="center" vertical="top"/>
    </xf>
    <xf numFmtId="3" fontId="2" fillId="0" borderId="39" xfId="0" applyNumberFormat="1" applyFont="1" applyBorder="1" applyAlignment="1">
      <alignment horizontal="center" vertical="top"/>
    </xf>
    <xf numFmtId="164" fontId="1" fillId="7" borderId="40"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3" fontId="4" fillId="7" borderId="20" xfId="0" applyNumberFormat="1" applyFont="1" applyFill="1" applyBorder="1" applyAlignment="1">
      <alignment horizontal="left" vertical="top" wrapText="1"/>
    </xf>
    <xf numFmtId="3" fontId="1" fillId="5" borderId="22" xfId="0" applyNumberFormat="1" applyFont="1" applyFill="1" applyBorder="1" applyAlignment="1">
      <alignment horizontal="left" vertical="top" wrapText="1"/>
    </xf>
    <xf numFmtId="3" fontId="1" fillId="5" borderId="20" xfId="0" applyNumberFormat="1" applyFont="1" applyFill="1" applyBorder="1" applyAlignment="1">
      <alignment horizontal="left" vertical="top" wrapText="1"/>
    </xf>
    <xf numFmtId="3" fontId="2" fillId="0" borderId="18" xfId="0" applyNumberFormat="1" applyFont="1" applyFill="1" applyBorder="1" applyAlignment="1">
      <alignment horizontal="center" vertical="center" textRotation="90" wrapText="1"/>
    </xf>
    <xf numFmtId="3" fontId="4" fillId="0" borderId="16" xfId="0" applyNumberFormat="1" applyFont="1" applyBorder="1" applyAlignment="1">
      <alignment horizontal="center" vertical="top" wrapText="1"/>
    </xf>
    <xf numFmtId="3" fontId="4" fillId="0" borderId="17" xfId="0" applyNumberFormat="1" applyFont="1" applyBorder="1" applyAlignment="1">
      <alignment horizontal="center" vertical="top" wrapText="1"/>
    </xf>
    <xf numFmtId="3" fontId="4" fillId="5" borderId="10" xfId="0" applyNumberFormat="1" applyFont="1" applyFill="1" applyBorder="1" applyAlignment="1">
      <alignment horizontal="center" vertical="top" wrapText="1"/>
    </xf>
    <xf numFmtId="3" fontId="4" fillId="5" borderId="8" xfId="0" applyNumberFormat="1" applyFont="1" applyFill="1" applyBorder="1" applyAlignment="1">
      <alignment horizontal="center" vertical="top" wrapText="1"/>
    </xf>
    <xf numFmtId="164" fontId="1" fillId="7" borderId="51" xfId="0" applyNumberFormat="1" applyFont="1" applyFill="1" applyBorder="1" applyAlignment="1">
      <alignment horizontal="center" vertical="top"/>
    </xf>
    <xf numFmtId="164" fontId="1" fillId="7" borderId="33" xfId="0" applyNumberFormat="1" applyFont="1" applyFill="1" applyBorder="1" applyAlignment="1">
      <alignment horizontal="center" vertical="top"/>
    </xf>
    <xf numFmtId="0" fontId="1" fillId="7" borderId="37" xfId="0" applyFont="1" applyFill="1" applyBorder="1" applyAlignment="1">
      <alignment horizontal="left" vertical="top" wrapText="1"/>
    </xf>
    <xf numFmtId="0" fontId="1" fillId="7" borderId="20" xfId="0" applyFont="1" applyFill="1" applyBorder="1" applyAlignment="1">
      <alignment horizontal="left" vertical="top" wrapText="1"/>
    </xf>
    <xf numFmtId="164" fontId="1" fillId="7" borderId="66"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164" fontId="1" fillId="7" borderId="77" xfId="0" applyNumberFormat="1" applyFont="1" applyFill="1" applyBorder="1" applyAlignment="1">
      <alignment horizontal="center" vertical="top"/>
    </xf>
    <xf numFmtId="3" fontId="2" fillId="0" borderId="38"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49" fontId="2" fillId="5" borderId="19" xfId="0" applyNumberFormat="1" applyFont="1" applyFill="1" applyBorder="1" applyAlignment="1">
      <alignment horizontal="center" vertical="top"/>
    </xf>
    <xf numFmtId="3" fontId="4" fillId="7" borderId="41" xfId="0" applyNumberFormat="1" applyFont="1" applyFill="1" applyBorder="1" applyAlignment="1">
      <alignment horizontal="left" vertical="top" wrapText="1"/>
    </xf>
    <xf numFmtId="3" fontId="1" fillId="7" borderId="22" xfId="0" applyNumberFormat="1" applyFont="1" applyFill="1" applyBorder="1" applyAlignment="1">
      <alignment horizontal="left" vertical="top" wrapText="1"/>
    </xf>
    <xf numFmtId="3" fontId="5" fillId="7" borderId="51" xfId="0" applyNumberFormat="1" applyFont="1" applyFill="1" applyBorder="1" applyAlignment="1">
      <alignment horizontal="left" vertical="top" wrapText="1"/>
    </xf>
    <xf numFmtId="3" fontId="5" fillId="7" borderId="53" xfId="0" applyNumberFormat="1" applyFont="1" applyFill="1" applyBorder="1" applyAlignment="1">
      <alignment horizontal="left" vertical="top" wrapText="1"/>
    </xf>
    <xf numFmtId="164" fontId="4" fillId="7" borderId="59" xfId="0" applyNumberFormat="1" applyFont="1" applyFill="1" applyBorder="1" applyAlignment="1">
      <alignment horizontal="center" vertical="top"/>
    </xf>
    <xf numFmtId="164" fontId="4" fillId="7" borderId="42" xfId="0" applyNumberFormat="1" applyFont="1" applyFill="1" applyBorder="1" applyAlignment="1">
      <alignment horizontal="center" vertical="top"/>
    </xf>
    <xf numFmtId="164" fontId="4" fillId="7" borderId="39" xfId="0" applyNumberFormat="1" applyFont="1" applyFill="1" applyBorder="1" applyAlignment="1">
      <alignment horizontal="center" vertical="top"/>
    </xf>
    <xf numFmtId="164" fontId="4" fillId="7" borderId="60" xfId="0" applyNumberFormat="1" applyFont="1" applyFill="1" applyBorder="1" applyAlignment="1">
      <alignment horizontal="center" vertical="top"/>
    </xf>
    <xf numFmtId="3" fontId="2" fillId="7" borderId="42"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1" fillId="0" borderId="59" xfId="0" applyNumberFormat="1" applyFont="1" applyFill="1" applyBorder="1" applyAlignment="1">
      <alignment horizontal="center" vertical="top" textRotation="90" wrapText="1"/>
    </xf>
    <xf numFmtId="3" fontId="1" fillId="0" borderId="42" xfId="0" applyNumberFormat="1" applyFont="1" applyFill="1" applyBorder="1" applyAlignment="1">
      <alignment horizontal="center" vertical="top" textRotation="90" wrapText="1"/>
    </xf>
    <xf numFmtId="3" fontId="4" fillId="7" borderId="6" xfId="0" applyNumberFormat="1" applyFont="1" applyFill="1" applyBorder="1" applyAlignment="1">
      <alignment horizontal="center" vertical="top" wrapText="1"/>
    </xf>
    <xf numFmtId="3" fontId="4" fillId="7" borderId="5" xfId="0" applyNumberFormat="1" applyFont="1" applyFill="1" applyBorder="1" applyAlignment="1">
      <alignment horizontal="center" vertical="top" wrapText="1"/>
    </xf>
    <xf numFmtId="3" fontId="1" fillId="7" borderId="8" xfId="0" applyNumberFormat="1" applyFont="1" applyFill="1" applyBorder="1" applyAlignment="1">
      <alignment horizontal="center" vertical="top" wrapText="1"/>
    </xf>
    <xf numFmtId="3" fontId="4" fillId="7" borderId="8" xfId="0" applyNumberFormat="1" applyFont="1" applyFill="1" applyBorder="1" applyAlignment="1">
      <alignment horizontal="center" vertical="top" wrapText="1"/>
    </xf>
    <xf numFmtId="164" fontId="1" fillId="7" borderId="42" xfId="0" applyNumberFormat="1" applyFont="1" applyFill="1" applyBorder="1" applyAlignment="1">
      <alignment horizontal="center" vertical="top"/>
    </xf>
    <xf numFmtId="4" fontId="4" fillId="7" borderId="27" xfId="0" applyNumberFormat="1" applyFont="1" applyFill="1" applyBorder="1" applyAlignment="1">
      <alignment horizontal="center" vertical="top"/>
    </xf>
    <xf numFmtId="4" fontId="4" fillId="7" borderId="57" xfId="0" applyNumberFormat="1" applyFont="1" applyFill="1" applyBorder="1" applyAlignment="1">
      <alignment horizontal="center" vertical="top"/>
    </xf>
    <xf numFmtId="3" fontId="13" fillId="8" borderId="46" xfId="0" applyNumberFormat="1" applyFont="1" applyFill="1" applyBorder="1" applyAlignment="1">
      <alignment horizontal="right" vertical="top" wrapText="1"/>
    </xf>
    <xf numFmtId="3" fontId="13" fillId="8" borderId="50" xfId="0" applyNumberFormat="1" applyFont="1" applyFill="1" applyBorder="1" applyAlignment="1">
      <alignment horizontal="right" vertical="top" wrapText="1"/>
    </xf>
    <xf numFmtId="4" fontId="4" fillId="7" borderId="37" xfId="0" applyNumberFormat="1" applyFont="1" applyFill="1" applyBorder="1" applyAlignment="1">
      <alignment horizontal="center" vertical="top"/>
    </xf>
    <xf numFmtId="4" fontId="4" fillId="7" borderId="41"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3" fontId="13" fillId="8" borderId="46" xfId="0" applyNumberFormat="1" applyFont="1" applyFill="1" applyBorder="1" applyAlignment="1">
      <alignment horizontal="center" vertical="top" wrapText="1"/>
    </xf>
    <xf numFmtId="3" fontId="13" fillId="8" borderId="45" xfId="0" applyNumberFormat="1" applyFont="1" applyFill="1" applyBorder="1" applyAlignment="1">
      <alignment horizontal="center" vertical="top" wrapText="1"/>
    </xf>
    <xf numFmtId="3" fontId="13" fillId="8" borderId="50" xfId="0" applyNumberFormat="1" applyFont="1" applyFill="1" applyBorder="1" applyAlignment="1">
      <alignment horizontal="center" vertical="top" wrapText="1"/>
    </xf>
    <xf numFmtId="3" fontId="1" fillId="0" borderId="18" xfId="0" applyNumberFormat="1" applyFont="1" applyFill="1" applyBorder="1" applyAlignment="1">
      <alignment horizontal="center" vertical="center" textRotation="90" wrapText="1"/>
    </xf>
    <xf numFmtId="3" fontId="1" fillId="0" borderId="42" xfId="0" applyNumberFormat="1" applyFont="1" applyFill="1" applyBorder="1" applyAlignment="1">
      <alignment horizontal="center" vertical="center" textRotation="90" wrapText="1"/>
    </xf>
    <xf numFmtId="3" fontId="1" fillId="0" borderId="10" xfId="0" applyNumberFormat="1" applyFont="1" applyFill="1" applyBorder="1" applyAlignment="1">
      <alignment horizontal="left" vertical="top" wrapText="1"/>
    </xf>
    <xf numFmtId="3" fontId="1" fillId="0" borderId="8" xfId="0" applyNumberFormat="1" applyFont="1" applyFill="1" applyBorder="1" applyAlignment="1">
      <alignment horizontal="left" vertical="top" wrapText="1"/>
    </xf>
    <xf numFmtId="3" fontId="1" fillId="0" borderId="10" xfId="0" applyNumberFormat="1" applyFont="1" applyBorder="1" applyAlignment="1">
      <alignment horizontal="left" vertical="top" wrapText="1"/>
    </xf>
    <xf numFmtId="3" fontId="1" fillId="0" borderId="8" xfId="0" applyNumberFormat="1" applyFont="1" applyBorder="1" applyAlignment="1">
      <alignment horizontal="left" vertical="top" wrapText="1"/>
    </xf>
    <xf numFmtId="3" fontId="17" fillId="7" borderId="18" xfId="0" applyNumberFormat="1" applyFont="1" applyFill="1" applyBorder="1" applyAlignment="1">
      <alignment horizontal="left" vertical="top" wrapText="1"/>
    </xf>
    <xf numFmtId="3" fontId="17" fillId="7" borderId="40" xfId="0" applyNumberFormat="1" applyFont="1" applyFill="1" applyBorder="1" applyAlignment="1">
      <alignment horizontal="left" vertical="top" wrapText="1"/>
    </xf>
    <xf numFmtId="3" fontId="17" fillId="7" borderId="41" xfId="0" applyNumberFormat="1" applyFont="1" applyFill="1" applyBorder="1" applyAlignment="1">
      <alignment horizontal="left" vertical="top" wrapText="1"/>
    </xf>
    <xf numFmtId="3" fontId="5" fillId="8" borderId="69" xfId="0" applyNumberFormat="1" applyFont="1" applyFill="1" applyBorder="1" applyAlignment="1">
      <alignment horizontal="right" vertical="top" wrapText="1"/>
    </xf>
    <xf numFmtId="3" fontId="25" fillId="5" borderId="18" xfId="0" applyNumberFormat="1" applyFont="1" applyFill="1" applyBorder="1" applyAlignment="1">
      <alignment horizontal="left" vertical="top" wrapText="1"/>
    </xf>
    <xf numFmtId="3" fontId="25" fillId="5" borderId="42" xfId="0" applyNumberFormat="1" applyFont="1" applyFill="1" applyBorder="1" applyAlignment="1">
      <alignment horizontal="left" vertical="top" wrapText="1"/>
    </xf>
    <xf numFmtId="3" fontId="4" fillId="5" borderId="59" xfId="0" applyNumberFormat="1" applyFont="1" applyFill="1" applyBorder="1" applyAlignment="1">
      <alignment horizontal="left" vertical="top" wrapText="1"/>
    </xf>
    <xf numFmtId="3" fontId="4" fillId="5" borderId="42" xfId="0" applyNumberFormat="1" applyFont="1" applyFill="1" applyBorder="1" applyAlignment="1">
      <alignment horizontal="left" vertical="top" wrapText="1"/>
    </xf>
    <xf numFmtId="0" fontId="4" fillId="7" borderId="37" xfId="0" applyFont="1" applyFill="1" applyBorder="1" applyAlignment="1">
      <alignment horizontal="left" vertical="top" wrapText="1"/>
    </xf>
    <xf numFmtId="0" fontId="4" fillId="7" borderId="41" xfId="0" applyFont="1" applyFill="1" applyBorder="1" applyAlignment="1">
      <alignment horizontal="left" vertical="top" wrapText="1"/>
    </xf>
    <xf numFmtId="3" fontId="4" fillId="0" borderId="8" xfId="0" applyNumberFormat="1" applyFont="1" applyFill="1" applyBorder="1" applyAlignment="1">
      <alignment horizontal="left" vertical="top" wrapText="1"/>
    </xf>
    <xf numFmtId="3" fontId="4" fillId="0" borderId="5" xfId="0" applyNumberFormat="1" applyFont="1" applyFill="1" applyBorder="1" applyAlignment="1">
      <alignment horizontal="left" vertical="top" wrapText="1"/>
    </xf>
    <xf numFmtId="3" fontId="4" fillId="5" borderId="6" xfId="0" applyNumberFormat="1" applyFont="1" applyFill="1" applyBorder="1" applyAlignment="1">
      <alignment horizontal="left" vertical="top" wrapText="1"/>
    </xf>
    <xf numFmtId="3" fontId="4" fillId="5" borderId="8" xfId="0" applyNumberFormat="1" applyFont="1" applyFill="1" applyBorder="1" applyAlignment="1">
      <alignment horizontal="left" vertical="top" wrapText="1"/>
    </xf>
    <xf numFmtId="3" fontId="4" fillId="5" borderId="5" xfId="0" applyNumberFormat="1" applyFont="1" applyFill="1" applyBorder="1" applyAlignment="1">
      <alignment horizontal="left" vertical="top" wrapText="1"/>
    </xf>
    <xf numFmtId="49" fontId="1" fillId="7" borderId="8" xfId="0" applyNumberFormat="1" applyFont="1" applyFill="1" applyBorder="1" applyAlignment="1">
      <alignment horizontal="left" vertical="top" wrapText="1"/>
    </xf>
    <xf numFmtId="49" fontId="1" fillId="7" borderId="5" xfId="0" applyNumberFormat="1" applyFont="1" applyFill="1" applyBorder="1" applyAlignment="1">
      <alignment horizontal="left" vertical="top" wrapText="1"/>
    </xf>
    <xf numFmtId="3" fontId="25" fillId="7" borderId="59" xfId="0" applyNumberFormat="1" applyFont="1" applyFill="1" applyBorder="1" applyAlignment="1">
      <alignment horizontal="left" vertical="top" wrapText="1"/>
    </xf>
    <xf numFmtId="3" fontId="25" fillId="7" borderId="19" xfId="0" applyNumberFormat="1" applyFont="1" applyFill="1" applyBorder="1" applyAlignment="1">
      <alignment horizontal="left" vertical="top" wrapText="1"/>
    </xf>
    <xf numFmtId="0" fontId="1" fillId="7" borderId="8" xfId="0" applyFont="1" applyFill="1" applyBorder="1" applyAlignment="1">
      <alignment horizontal="left" vertical="top" wrapText="1"/>
    </xf>
    <xf numFmtId="3" fontId="1" fillId="0" borderId="5" xfId="0" applyNumberFormat="1" applyFont="1" applyBorder="1" applyAlignment="1">
      <alignment horizontal="left" vertical="top" wrapText="1"/>
    </xf>
    <xf numFmtId="3" fontId="1" fillId="5" borderId="13" xfId="0" applyNumberFormat="1" applyFont="1" applyFill="1" applyBorder="1" applyAlignment="1">
      <alignment horizontal="left" vertical="top" wrapText="1"/>
    </xf>
    <xf numFmtId="3" fontId="1" fillId="5" borderId="19" xfId="0" applyNumberFormat="1" applyFont="1" applyFill="1" applyBorder="1" applyAlignment="1">
      <alignment horizontal="left" vertical="top" wrapText="1"/>
    </xf>
    <xf numFmtId="3" fontId="1" fillId="7" borderId="8" xfId="0" applyNumberFormat="1" applyFont="1" applyFill="1" applyBorder="1" applyAlignment="1">
      <alignment horizontal="left" vertical="top" wrapText="1"/>
    </xf>
    <xf numFmtId="3" fontId="1" fillId="0" borderId="13"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3" fontId="1" fillId="0" borderId="16" xfId="0" applyNumberFormat="1" applyFont="1" applyBorder="1" applyAlignment="1">
      <alignment horizontal="left" vertical="top" wrapText="1"/>
    </xf>
    <xf numFmtId="3" fontId="1" fillId="0" borderId="56" xfId="0" applyNumberFormat="1" applyFont="1" applyBorder="1" applyAlignment="1">
      <alignment horizontal="left" vertical="top" wrapText="1"/>
    </xf>
    <xf numFmtId="3" fontId="2" fillId="0" borderId="63" xfId="0" applyNumberFormat="1" applyFont="1" applyFill="1" applyBorder="1" applyAlignment="1">
      <alignment horizontal="center" vertical="top" textRotation="90" wrapText="1"/>
    </xf>
    <xf numFmtId="3" fontId="5" fillId="0" borderId="13" xfId="0" applyNumberFormat="1" applyFont="1" applyFill="1" applyBorder="1" applyAlignment="1">
      <alignment horizontal="left" vertical="top" wrapText="1"/>
    </xf>
    <xf numFmtId="3" fontId="1" fillId="5" borderId="65" xfId="0" applyNumberFormat="1" applyFont="1" applyFill="1" applyBorder="1" applyAlignment="1">
      <alignment horizontal="left" vertical="top" wrapText="1"/>
    </xf>
    <xf numFmtId="3" fontId="1" fillId="5" borderId="34" xfId="0" applyNumberFormat="1" applyFont="1" applyFill="1" applyBorder="1" applyAlignment="1">
      <alignment horizontal="left" vertical="top" wrapText="1"/>
    </xf>
    <xf numFmtId="3" fontId="1" fillId="5" borderId="26" xfId="0" applyNumberFormat="1" applyFont="1" applyFill="1" applyBorder="1" applyAlignment="1">
      <alignment horizontal="left" vertical="top" wrapText="1"/>
    </xf>
    <xf numFmtId="3" fontId="1" fillId="5" borderId="18" xfId="0" applyNumberFormat="1" applyFont="1" applyFill="1" applyBorder="1" applyAlignment="1">
      <alignment horizontal="left" vertical="top" wrapText="1"/>
    </xf>
    <xf numFmtId="3" fontId="1" fillId="5" borderId="42" xfId="0" applyNumberFormat="1" applyFont="1" applyFill="1" applyBorder="1" applyAlignment="1">
      <alignment horizontal="left" vertical="top" wrapText="1"/>
    </xf>
    <xf numFmtId="3" fontId="1" fillId="5" borderId="40" xfId="0" applyNumberFormat="1" applyFont="1" applyFill="1" applyBorder="1" applyAlignment="1">
      <alignment horizontal="left" vertical="top" wrapText="1"/>
    </xf>
    <xf numFmtId="3" fontId="1" fillId="5" borderId="41"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42"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7" borderId="10" xfId="0" applyNumberFormat="1" applyFont="1" applyFill="1" applyBorder="1" applyAlignment="1">
      <alignment horizontal="left" vertical="top" wrapText="1"/>
    </xf>
    <xf numFmtId="3" fontId="27" fillId="5" borderId="59" xfId="0" applyNumberFormat="1" applyFont="1" applyFill="1" applyBorder="1" applyAlignment="1">
      <alignment horizontal="left" vertical="top" wrapText="1"/>
    </xf>
    <xf numFmtId="3" fontId="15" fillId="5" borderId="19" xfId="0" applyNumberFormat="1" applyFont="1" applyFill="1" applyBorder="1" applyAlignment="1">
      <alignment horizontal="left" vertical="top" wrapText="1"/>
    </xf>
    <xf numFmtId="3" fontId="15" fillId="5" borderId="37" xfId="0" applyNumberFormat="1" applyFont="1" applyFill="1" applyBorder="1" applyAlignment="1">
      <alignment horizontal="left" vertical="top" wrapText="1"/>
    </xf>
    <xf numFmtId="3" fontId="15" fillId="5" borderId="20"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3" fontId="15" fillId="5" borderId="22" xfId="0" applyNumberFormat="1" applyFont="1" applyFill="1" applyBorder="1" applyAlignment="1">
      <alignment horizontal="left" vertical="top" wrapText="1"/>
    </xf>
    <xf numFmtId="3" fontId="15" fillId="7" borderId="13" xfId="0" applyNumberFormat="1" applyFont="1" applyFill="1" applyBorder="1" applyAlignment="1">
      <alignment horizontal="center" vertical="top" wrapText="1"/>
    </xf>
    <xf numFmtId="3" fontId="15" fillId="7" borderId="19" xfId="0" applyNumberFormat="1" applyFont="1" applyFill="1" applyBorder="1" applyAlignment="1">
      <alignment horizontal="center" vertical="top" wrapText="1"/>
    </xf>
    <xf numFmtId="3" fontId="15" fillId="0" borderId="13" xfId="0" applyNumberFormat="1" applyFont="1" applyBorder="1" applyAlignment="1">
      <alignment horizontal="center" vertical="top"/>
    </xf>
    <xf numFmtId="3" fontId="15" fillId="0" borderId="19"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5" fillId="0" borderId="13" xfId="0" applyNumberFormat="1" applyFont="1" applyFill="1" applyBorder="1" applyAlignment="1">
      <alignment horizontal="left" vertical="top" wrapText="1"/>
    </xf>
    <xf numFmtId="3" fontId="15" fillId="0" borderId="19" xfId="0" applyNumberFormat="1" applyFont="1" applyFill="1" applyBorder="1" applyAlignment="1">
      <alignment horizontal="left" vertical="top" wrapText="1"/>
    </xf>
    <xf numFmtId="49" fontId="2" fillId="3" borderId="6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49" fontId="2" fillId="5" borderId="42" xfId="0" applyNumberFormat="1" applyFont="1" applyFill="1" applyBorder="1" applyAlignment="1">
      <alignment horizontal="center" vertical="top"/>
    </xf>
    <xf numFmtId="3" fontId="4" fillId="0" borderId="53" xfId="0" applyNumberFormat="1" applyFont="1" applyFill="1" applyBorder="1" applyAlignment="1">
      <alignment horizontal="left" vertical="top" wrapText="1"/>
    </xf>
    <xf numFmtId="3" fontId="4" fillId="0" borderId="32" xfId="0" applyNumberFormat="1" applyFont="1" applyFill="1" applyBorder="1" applyAlignment="1">
      <alignment horizontal="left" vertical="top" wrapText="1"/>
    </xf>
    <xf numFmtId="3" fontId="5" fillId="0" borderId="18" xfId="0" applyNumberFormat="1" applyFont="1" applyFill="1" applyBorder="1" applyAlignment="1">
      <alignment horizontal="center" vertical="center" textRotation="90" wrapText="1"/>
    </xf>
    <xf numFmtId="3" fontId="2" fillId="0" borderId="13" xfId="0" applyNumberFormat="1" applyFont="1" applyFill="1" applyBorder="1" applyAlignment="1">
      <alignment horizontal="left" vertical="top" wrapText="1"/>
    </xf>
    <xf numFmtId="3" fontId="2" fillId="0" borderId="42"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4" fillId="5" borderId="40" xfId="0" applyNumberFormat="1" applyFont="1" applyFill="1" applyBorder="1" applyAlignment="1">
      <alignment horizontal="left" vertical="top" wrapText="1"/>
    </xf>
    <xf numFmtId="3" fontId="4" fillId="0" borderId="32"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0" borderId="17" xfId="0" applyNumberFormat="1" applyFont="1" applyFill="1" applyBorder="1" applyAlignment="1">
      <alignment horizontal="left" vertical="top" wrapText="1"/>
    </xf>
    <xf numFmtId="3" fontId="4" fillId="0" borderId="40" xfId="0" applyNumberFormat="1" applyFont="1" applyBorder="1" applyAlignment="1">
      <alignment horizontal="left" vertical="top" wrapText="1"/>
    </xf>
    <xf numFmtId="3" fontId="4" fillId="0" borderId="41" xfId="0" applyNumberFormat="1" applyFont="1" applyBorder="1" applyAlignment="1">
      <alignment horizontal="left" vertical="top" wrapText="1"/>
    </xf>
    <xf numFmtId="3" fontId="4" fillId="0" borderId="37"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37" xfId="0" applyNumberFormat="1" applyFont="1" applyBorder="1" applyAlignment="1">
      <alignment horizontal="left" vertical="top" wrapText="1"/>
    </xf>
    <xf numFmtId="3" fontId="4" fillId="5" borderId="41"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wrapText="1"/>
    </xf>
    <xf numFmtId="3" fontId="4" fillId="7" borderId="8" xfId="0" applyNumberFormat="1" applyFont="1" applyFill="1" applyBorder="1" applyAlignment="1">
      <alignment horizontal="left" vertical="top" wrapText="1"/>
    </xf>
    <xf numFmtId="3" fontId="4" fillId="7" borderId="10" xfId="0" applyNumberFormat="1" applyFont="1" applyFill="1" applyBorder="1" applyAlignment="1">
      <alignment horizontal="left" vertical="top" wrapText="1"/>
    </xf>
    <xf numFmtId="0" fontId="5" fillId="0" borderId="0" xfId="0" applyFont="1" applyAlignment="1">
      <alignment horizontal="right" vertical="top" wrapText="1"/>
    </xf>
    <xf numFmtId="3" fontId="1" fillId="0" borderId="13" xfId="0" applyNumberFormat="1" applyFont="1" applyBorder="1" applyAlignment="1">
      <alignment horizontal="center" vertical="center" textRotation="90" wrapText="1"/>
    </xf>
    <xf numFmtId="3" fontId="1" fillId="0" borderId="18" xfId="0" applyNumberFormat="1" applyFont="1" applyBorder="1" applyAlignment="1">
      <alignment horizontal="center" vertical="center" textRotation="90" wrapText="1"/>
    </xf>
    <xf numFmtId="3" fontId="1" fillId="0" borderId="19" xfId="0" applyNumberFormat="1" applyFont="1" applyBorder="1" applyAlignment="1">
      <alignment horizontal="center" vertical="center" textRotation="90" wrapText="1"/>
    </xf>
    <xf numFmtId="3" fontId="5" fillId="0" borderId="24" xfId="0" applyNumberFormat="1" applyFont="1" applyBorder="1" applyAlignment="1">
      <alignment horizontal="center" vertical="center" textRotation="90" wrapText="1"/>
    </xf>
    <xf numFmtId="3" fontId="5" fillId="0" borderId="7" xfId="0" applyNumberFormat="1" applyFont="1" applyBorder="1" applyAlignment="1">
      <alignment horizontal="center" vertical="center" textRotation="90" wrapText="1"/>
    </xf>
    <xf numFmtId="3" fontId="5" fillId="0" borderId="69" xfId="0" applyNumberFormat="1" applyFont="1" applyBorder="1" applyAlignment="1">
      <alignment horizontal="center" vertical="center" textRotation="90" wrapText="1"/>
    </xf>
    <xf numFmtId="3" fontId="2" fillId="0" borderId="10" xfId="0" applyNumberFormat="1" applyFont="1" applyBorder="1" applyAlignment="1">
      <alignment horizontal="center" vertical="center"/>
    </xf>
    <xf numFmtId="3" fontId="2" fillId="0" borderId="8" xfId="0" applyNumberFormat="1" applyFont="1" applyBorder="1" applyAlignment="1">
      <alignment horizontal="center" vertical="center"/>
    </xf>
    <xf numFmtId="3" fontId="2" fillId="0" borderId="49" xfId="0" applyNumberFormat="1" applyFont="1" applyBorder="1" applyAlignment="1">
      <alignment horizontal="center" vertical="center"/>
    </xf>
    <xf numFmtId="3" fontId="2" fillId="0" borderId="74" xfId="0" applyNumberFormat="1" applyFont="1" applyBorder="1" applyAlignment="1">
      <alignment horizontal="center" vertical="center"/>
    </xf>
    <xf numFmtId="3" fontId="2" fillId="0" borderId="58" xfId="0" applyNumberFormat="1" applyFont="1" applyBorder="1" applyAlignment="1">
      <alignment horizontal="center" vertical="center"/>
    </xf>
    <xf numFmtId="3" fontId="1" fillId="0" borderId="51" xfId="0" applyNumberFormat="1" applyFont="1" applyBorder="1" applyAlignment="1">
      <alignment horizontal="center" vertical="center"/>
    </xf>
    <xf numFmtId="3" fontId="1" fillId="0" borderId="34" xfId="0" applyNumberFormat="1" applyFont="1" applyBorder="1" applyAlignment="1">
      <alignment horizontal="center" vertical="center"/>
    </xf>
    <xf numFmtId="164" fontId="4" fillId="0" borderId="10" xfId="0" applyNumberFormat="1" applyFont="1" applyBorder="1" applyAlignment="1">
      <alignment horizontal="center" vertical="center" textRotation="90" wrapText="1"/>
    </xf>
    <xf numFmtId="164" fontId="4" fillId="0" borderId="8" xfId="0" applyNumberFormat="1" applyFont="1" applyBorder="1" applyAlignment="1">
      <alignment horizontal="center" vertical="center" textRotation="90" wrapText="1"/>
    </xf>
    <xf numFmtId="164" fontId="4" fillId="0" borderId="49" xfId="0" applyNumberFormat="1" applyFont="1" applyBorder="1" applyAlignment="1">
      <alignment horizontal="center" vertical="center" textRotation="90" wrapText="1"/>
    </xf>
    <xf numFmtId="3" fontId="1" fillId="0" borderId="40" xfId="0" applyNumberFormat="1" applyFont="1" applyBorder="1" applyAlignment="1">
      <alignment horizontal="center" vertical="center" wrapText="1"/>
    </xf>
    <xf numFmtId="3" fontId="1" fillId="0" borderId="33" xfId="0" applyNumberFormat="1" applyFont="1" applyBorder="1" applyAlignment="1">
      <alignment horizontal="center" vertical="center" textRotation="90"/>
    </xf>
    <xf numFmtId="3" fontId="1" fillId="0" borderId="68" xfId="0" applyNumberFormat="1" applyFont="1" applyBorder="1" applyAlignment="1">
      <alignment horizontal="center" vertical="center" textRotation="90"/>
    </xf>
    <xf numFmtId="3" fontId="1" fillId="0" borderId="59" xfId="0" applyNumberFormat="1" applyFont="1" applyBorder="1" applyAlignment="1">
      <alignment horizontal="center" vertical="center" textRotation="90"/>
    </xf>
    <xf numFmtId="3" fontId="1" fillId="0" borderId="19" xfId="0" applyNumberFormat="1" applyFont="1" applyBorder="1" applyAlignment="1">
      <alignment horizontal="center" vertical="center" textRotation="90"/>
    </xf>
    <xf numFmtId="3" fontId="1" fillId="0" borderId="27" xfId="0" applyNumberFormat="1" applyFont="1" applyBorder="1" applyAlignment="1">
      <alignment horizontal="center" vertical="center" textRotation="90"/>
    </xf>
    <xf numFmtId="3" fontId="1" fillId="0" borderId="43" xfId="0" applyNumberFormat="1" applyFont="1" applyBorder="1" applyAlignment="1">
      <alignment horizontal="center" vertical="center" textRotation="90"/>
    </xf>
    <xf numFmtId="49" fontId="1" fillId="0" borderId="35" xfId="0" applyNumberFormat="1" applyFont="1" applyBorder="1" applyAlignment="1">
      <alignment horizontal="center" vertical="center" textRotation="90" wrapText="1"/>
    </xf>
    <xf numFmtId="49" fontId="1" fillId="0" borderId="36" xfId="0" applyNumberFormat="1" applyFont="1" applyBorder="1" applyAlignment="1">
      <alignment horizontal="center" vertical="center" textRotation="90" wrapText="1"/>
    </xf>
    <xf numFmtId="49" fontId="1" fillId="0" borderId="37" xfId="0" applyNumberFormat="1" applyFont="1" applyBorder="1" applyAlignment="1">
      <alignment horizontal="center" vertical="center" textRotation="90" wrapText="1"/>
    </xf>
    <xf numFmtId="49" fontId="1" fillId="0" borderId="48" xfId="0" applyNumberFormat="1" applyFont="1" applyBorder="1" applyAlignment="1">
      <alignment horizontal="center" vertical="center" textRotation="90" wrapText="1"/>
    </xf>
    <xf numFmtId="49"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10" xfId="0" applyNumberFormat="1" applyFont="1" applyBorder="1" applyAlignment="1">
      <alignment horizontal="center" vertical="center" textRotation="90" wrapText="1"/>
    </xf>
    <xf numFmtId="3" fontId="1" fillId="0" borderId="8" xfId="0" applyNumberFormat="1" applyFont="1" applyBorder="1" applyAlignment="1">
      <alignment horizontal="center" vertical="center" textRotation="90" wrapText="1"/>
    </xf>
    <xf numFmtId="3" fontId="1" fillId="0" borderId="49" xfId="0" applyNumberFormat="1" applyFont="1" applyBorder="1" applyAlignment="1">
      <alignment horizontal="center" vertical="center" textRotation="90" wrapText="1"/>
    </xf>
    <xf numFmtId="3" fontId="4" fillId="0" borderId="10"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textRotation="90" wrapText="1"/>
    </xf>
    <xf numFmtId="3" fontId="4" fillId="0" borderId="49"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17" xfId="0" applyNumberFormat="1" applyFont="1" applyBorder="1" applyAlignment="1">
      <alignment horizontal="center" vertical="center" textRotation="90" wrapText="1"/>
    </xf>
    <xf numFmtId="3" fontId="1" fillId="0" borderId="56" xfId="0" applyNumberFormat="1" applyFont="1" applyBorder="1" applyAlignment="1">
      <alignment horizontal="center" vertical="center" textRotation="90" wrapText="1"/>
    </xf>
    <xf numFmtId="164" fontId="4" fillId="0" borderId="3" xfId="0" applyNumberFormat="1" applyFont="1" applyBorder="1" applyAlignment="1">
      <alignment horizontal="center" vertical="center" textRotation="90" wrapText="1"/>
    </xf>
    <xf numFmtId="164" fontId="4" fillId="0" borderId="0" xfId="0" applyNumberFormat="1" applyFont="1" applyBorder="1" applyAlignment="1">
      <alignment horizontal="center" vertical="center" textRotation="90" wrapText="1"/>
    </xf>
    <xf numFmtId="164" fontId="4" fillId="0" borderId="43" xfId="0" applyNumberFormat="1" applyFont="1" applyBorder="1" applyAlignment="1">
      <alignment horizontal="center" vertical="center" textRotation="90" wrapText="1"/>
    </xf>
    <xf numFmtId="164" fontId="4" fillId="0" borderId="13" xfId="0" applyNumberFormat="1" applyFont="1" applyBorder="1" applyAlignment="1">
      <alignment horizontal="center" vertical="center" textRotation="90" wrapText="1"/>
    </xf>
    <xf numFmtId="164" fontId="4" fillId="0" borderId="18" xfId="0" applyNumberFormat="1" applyFont="1" applyBorder="1" applyAlignment="1">
      <alignment horizontal="center" vertical="center" textRotation="90" wrapText="1"/>
    </xf>
    <xf numFmtId="164" fontId="4" fillId="0" borderId="19" xfId="0" applyNumberFormat="1" applyFont="1" applyBorder="1" applyAlignment="1">
      <alignment horizontal="center" vertical="center" textRotation="90" wrapText="1"/>
    </xf>
    <xf numFmtId="3" fontId="25" fillId="7" borderId="18" xfId="0" applyNumberFormat="1" applyFont="1" applyFill="1" applyBorder="1" applyAlignment="1">
      <alignment horizontal="left" vertical="top" wrapText="1"/>
    </xf>
    <xf numFmtId="0" fontId="1" fillId="7" borderId="6" xfId="0" applyFont="1" applyFill="1" applyBorder="1" applyAlignment="1">
      <alignment horizontal="left" vertical="top" wrapText="1"/>
    </xf>
    <xf numFmtId="49" fontId="15" fillId="7" borderId="37" xfId="0" applyNumberFormat="1" applyFont="1" applyFill="1" applyBorder="1" applyAlignment="1">
      <alignment horizontal="left" vertical="top" wrapText="1"/>
    </xf>
    <xf numFmtId="49" fontId="15" fillId="7" borderId="40" xfId="0" applyNumberFormat="1" applyFont="1" applyFill="1" applyBorder="1" applyAlignment="1">
      <alignment horizontal="left" vertical="top" wrapText="1"/>
    </xf>
    <xf numFmtId="3" fontId="25" fillId="7" borderId="40" xfId="0" applyNumberFormat="1" applyFont="1" applyFill="1" applyBorder="1" applyAlignment="1">
      <alignment horizontal="left" vertical="top" wrapText="1"/>
    </xf>
    <xf numFmtId="3" fontId="25" fillId="7" borderId="20" xfId="0" applyNumberFormat="1" applyFont="1" applyFill="1" applyBorder="1" applyAlignment="1">
      <alignment horizontal="left" vertical="top" wrapText="1"/>
    </xf>
    <xf numFmtId="3" fontId="1" fillId="5" borderId="6" xfId="0" applyNumberFormat="1" applyFont="1" applyFill="1" applyBorder="1" applyAlignment="1">
      <alignment horizontal="left" vertical="top" wrapText="1"/>
    </xf>
    <xf numFmtId="3" fontId="1" fillId="5" borderId="8" xfId="0" applyNumberFormat="1" applyFont="1" applyFill="1" applyBorder="1" applyAlignment="1">
      <alignment horizontal="left" vertical="top" wrapText="1"/>
    </xf>
    <xf numFmtId="3" fontId="1" fillId="5" borderId="49" xfId="0" applyNumberFormat="1" applyFont="1" applyFill="1" applyBorder="1" applyAlignment="1">
      <alignment horizontal="left" vertical="top" wrapText="1"/>
    </xf>
    <xf numFmtId="3" fontId="5" fillId="0" borderId="51" xfId="0" applyNumberFormat="1" applyFont="1" applyFill="1" applyBorder="1" applyAlignment="1">
      <alignment horizontal="left" vertical="top" wrapText="1"/>
    </xf>
    <xf numFmtId="3" fontId="5" fillId="0" borderId="53" xfId="0" applyNumberFormat="1" applyFont="1" applyFill="1" applyBorder="1" applyAlignment="1">
      <alignment horizontal="left" vertical="top" wrapText="1"/>
    </xf>
    <xf numFmtId="3" fontId="5" fillId="0" borderId="32" xfId="0" applyNumberFormat="1" applyFont="1" applyFill="1" applyBorder="1" applyAlignment="1">
      <alignment horizontal="left" vertical="top" wrapText="1"/>
    </xf>
    <xf numFmtId="3" fontId="5" fillId="0" borderId="53" xfId="0" applyNumberFormat="1" applyFont="1" applyFill="1" applyBorder="1" applyAlignment="1">
      <alignment horizontal="center" vertical="top"/>
    </xf>
    <xf numFmtId="3" fontId="5" fillId="0" borderId="32" xfId="0" applyNumberFormat="1" applyFont="1" applyFill="1" applyBorder="1" applyAlignment="1">
      <alignment horizontal="center" vertical="top"/>
    </xf>
    <xf numFmtId="3" fontId="5" fillId="0" borderId="42" xfId="0" applyNumberFormat="1" applyFont="1" applyFill="1" applyBorder="1" applyAlignment="1">
      <alignment horizontal="center" vertical="top" textRotation="90" wrapText="1"/>
    </xf>
    <xf numFmtId="3" fontId="4" fillId="7" borderId="6" xfId="0" applyNumberFormat="1" applyFont="1" applyFill="1" applyBorder="1" applyAlignment="1">
      <alignment horizontal="left" vertical="top" wrapText="1"/>
    </xf>
    <xf numFmtId="3" fontId="25" fillId="0" borderId="18" xfId="0" applyNumberFormat="1" applyFont="1" applyFill="1" applyBorder="1" applyAlignment="1">
      <alignment horizontal="left" vertical="top" wrapText="1"/>
    </xf>
    <xf numFmtId="3" fontId="25" fillId="0" borderId="42" xfId="0" applyNumberFormat="1" applyFont="1" applyFill="1" applyBorder="1" applyAlignment="1">
      <alignment horizontal="left" vertical="top" wrapText="1"/>
    </xf>
    <xf numFmtId="3" fontId="4" fillId="5" borderId="17" xfId="0" applyNumberFormat="1" applyFont="1" applyFill="1" applyBorder="1" applyAlignment="1">
      <alignment horizontal="left" vertical="top" wrapText="1"/>
    </xf>
    <xf numFmtId="3" fontId="1" fillId="0" borderId="37" xfId="0" applyNumberFormat="1" applyFont="1" applyBorder="1" applyAlignment="1">
      <alignment horizontal="left" vertical="top" wrapText="1"/>
    </xf>
    <xf numFmtId="3" fontId="1" fillId="0" borderId="41"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3" fontId="1" fillId="0" borderId="6" xfId="0" applyNumberFormat="1" applyFont="1" applyFill="1" applyBorder="1" applyAlignment="1">
      <alignment horizontal="left" vertical="top" wrapText="1"/>
    </xf>
    <xf numFmtId="3" fontId="1" fillId="0" borderId="5" xfId="0" applyNumberFormat="1" applyFont="1" applyFill="1" applyBorder="1" applyAlignment="1">
      <alignment horizontal="left" vertical="top" wrapText="1"/>
    </xf>
    <xf numFmtId="3" fontId="24" fillId="7" borderId="59" xfId="0" applyNumberFormat="1" applyFont="1" applyFill="1" applyBorder="1" applyAlignment="1">
      <alignment horizontal="left" vertical="top" wrapText="1"/>
    </xf>
    <xf numFmtId="3" fontId="24" fillId="7" borderId="42" xfId="0" applyNumberFormat="1" applyFont="1" applyFill="1" applyBorder="1" applyAlignment="1">
      <alignment horizontal="left" vertical="top" wrapText="1"/>
    </xf>
    <xf numFmtId="3" fontId="17" fillId="7" borderId="59" xfId="0" applyNumberFormat="1" applyFont="1" applyFill="1" applyBorder="1" applyAlignment="1">
      <alignment horizontal="left" vertical="top" wrapText="1"/>
    </xf>
    <xf numFmtId="3" fontId="17" fillId="7" borderId="42" xfId="0" applyNumberFormat="1" applyFont="1" applyFill="1" applyBorder="1" applyAlignment="1">
      <alignment horizontal="left" vertical="top" wrapText="1"/>
    </xf>
    <xf numFmtId="0" fontId="1" fillId="7" borderId="49" xfId="0" applyFont="1" applyFill="1" applyBorder="1" applyAlignment="1">
      <alignment horizontal="left" vertical="top" wrapText="1"/>
    </xf>
    <xf numFmtId="3" fontId="27" fillId="7" borderId="39" xfId="0" applyNumberFormat="1" applyFont="1" applyFill="1" applyBorder="1" applyAlignment="1">
      <alignment horizontal="center" vertical="top"/>
    </xf>
    <xf numFmtId="3" fontId="27" fillId="7" borderId="60" xfId="0" applyNumberFormat="1" applyFont="1" applyFill="1" applyBorder="1" applyAlignment="1">
      <alignment horizontal="center" vertical="top"/>
    </xf>
    <xf numFmtId="3" fontId="25" fillId="7" borderId="42" xfId="0" applyNumberFormat="1" applyFont="1" applyFill="1" applyBorder="1" applyAlignment="1">
      <alignment horizontal="left" vertical="top" wrapText="1"/>
    </xf>
    <xf numFmtId="0" fontId="1" fillId="7" borderId="5" xfId="0" applyFont="1" applyFill="1" applyBorder="1" applyAlignment="1">
      <alignment horizontal="left" vertical="top" wrapText="1"/>
    </xf>
    <xf numFmtId="3" fontId="1" fillId="5" borderId="36" xfId="0" applyNumberFormat="1" applyFont="1" applyFill="1" applyBorder="1" applyAlignment="1">
      <alignment horizontal="left" vertical="top" wrapText="1"/>
    </xf>
    <xf numFmtId="3" fontId="1" fillId="5" borderId="66" xfId="0" applyNumberFormat="1" applyFont="1" applyFill="1" applyBorder="1" applyAlignment="1">
      <alignment horizontal="left" vertical="top" wrapText="1"/>
    </xf>
    <xf numFmtId="3" fontId="1" fillId="5" borderId="51" xfId="0" applyNumberFormat="1" applyFont="1" applyFill="1" applyBorder="1" applyAlignment="1">
      <alignment horizontal="left" vertical="top" wrapText="1"/>
    </xf>
    <xf numFmtId="3" fontId="1" fillId="5" borderId="0" xfId="0" applyNumberFormat="1" applyFont="1" applyFill="1" applyBorder="1" applyAlignment="1">
      <alignment horizontal="left" vertical="top" wrapText="1"/>
    </xf>
    <xf numFmtId="49" fontId="4" fillId="0" borderId="18" xfId="0" applyNumberFormat="1" applyFont="1" applyBorder="1" applyAlignment="1">
      <alignment horizontal="center" vertical="top"/>
    </xf>
    <xf numFmtId="1" fontId="14" fillId="0" borderId="59" xfId="0" applyNumberFormat="1" applyFont="1" applyFill="1" applyBorder="1" applyAlignment="1">
      <alignment horizontal="center" vertical="center" textRotation="90" wrapText="1"/>
    </xf>
    <xf numFmtId="1" fontId="14" fillId="0" borderId="19" xfId="0" applyNumberFormat="1" applyFont="1" applyFill="1" applyBorder="1" applyAlignment="1">
      <alignment horizontal="center" vertical="center" textRotation="90" wrapText="1"/>
    </xf>
    <xf numFmtId="1" fontId="14" fillId="0" borderId="18" xfId="0" applyNumberFormat="1" applyFont="1" applyFill="1" applyBorder="1" applyAlignment="1">
      <alignment horizontal="center" vertical="center" textRotation="90" wrapText="1"/>
    </xf>
    <xf numFmtId="1" fontId="14" fillId="0" borderId="42" xfId="0" applyNumberFormat="1" applyFont="1" applyFill="1" applyBorder="1" applyAlignment="1">
      <alignment horizontal="center" vertical="center" textRotation="90" wrapText="1"/>
    </xf>
    <xf numFmtId="3" fontId="1" fillId="0" borderId="10" xfId="0" applyNumberFormat="1" applyFont="1" applyBorder="1" applyAlignment="1">
      <alignment horizontal="center" vertical="top" wrapText="1"/>
    </xf>
    <xf numFmtId="3" fontId="5" fillId="0" borderId="38" xfId="0" applyNumberFormat="1" applyFont="1" applyFill="1" applyBorder="1" applyAlignment="1">
      <alignment horizontal="center" vertical="top"/>
    </xf>
    <xf numFmtId="3" fontId="5" fillId="0" borderId="21" xfId="0" applyNumberFormat="1" applyFont="1" applyFill="1" applyBorder="1" applyAlignment="1">
      <alignment horizontal="center" vertical="top"/>
    </xf>
    <xf numFmtId="1" fontId="14" fillId="0" borderId="13" xfId="0" applyNumberFormat="1" applyFont="1" applyFill="1" applyBorder="1" applyAlignment="1">
      <alignment horizontal="center" vertical="center" textRotation="90" wrapText="1"/>
    </xf>
    <xf numFmtId="1" fontId="14" fillId="7" borderId="59" xfId="0" applyNumberFormat="1" applyFont="1" applyFill="1" applyBorder="1" applyAlignment="1">
      <alignment horizontal="center" vertical="center" textRotation="90" wrapText="1"/>
    </xf>
    <xf numFmtId="1" fontId="14" fillId="7" borderId="19" xfId="0" applyNumberFormat="1" applyFont="1" applyFill="1" applyBorder="1" applyAlignment="1">
      <alignment horizontal="center" vertical="center" textRotation="90" wrapText="1"/>
    </xf>
    <xf numFmtId="3" fontId="2" fillId="2" borderId="56" xfId="0" applyNumberFormat="1" applyFont="1" applyFill="1" applyBorder="1" applyAlignment="1">
      <alignment horizontal="center" vertical="top"/>
    </xf>
    <xf numFmtId="3" fontId="2" fillId="2" borderId="69" xfId="0" applyNumberFormat="1" applyFont="1" applyFill="1" applyBorder="1" applyAlignment="1">
      <alignment horizontal="center" vertical="top"/>
    </xf>
    <xf numFmtId="49" fontId="4" fillId="5" borderId="59" xfId="0" applyNumberFormat="1" applyFont="1" applyFill="1" applyBorder="1" applyAlignment="1">
      <alignment horizontal="center" vertical="top"/>
    </xf>
    <xf numFmtId="49" fontId="4" fillId="5" borderId="18" xfId="0" applyNumberFormat="1" applyFont="1" applyFill="1" applyBorder="1" applyAlignment="1">
      <alignment horizontal="center" vertical="top"/>
    </xf>
    <xf numFmtId="49" fontId="4" fillId="5" borderId="4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1" fontId="14" fillId="0" borderId="3" xfId="0" applyNumberFormat="1" applyFont="1" applyFill="1" applyBorder="1" applyAlignment="1">
      <alignment horizontal="center" vertical="center" textRotation="90" wrapText="1"/>
    </xf>
    <xf numFmtId="1" fontId="14" fillId="0" borderId="43" xfId="0" applyNumberFormat="1" applyFont="1" applyFill="1" applyBorder="1" applyAlignment="1">
      <alignment horizontal="center" vertical="center" textRotation="90" wrapText="1"/>
    </xf>
    <xf numFmtId="3" fontId="5" fillId="5" borderId="64" xfId="0" applyNumberFormat="1" applyFont="1" applyFill="1" applyBorder="1" applyAlignment="1">
      <alignment horizontal="center" vertical="top"/>
    </xf>
    <xf numFmtId="3" fontId="5" fillId="5" borderId="68" xfId="0" applyNumberFormat="1" applyFont="1" applyFill="1" applyBorder="1" applyAlignment="1">
      <alignment horizontal="center" vertical="top"/>
    </xf>
    <xf numFmtId="3" fontId="1" fillId="5" borderId="10" xfId="0" applyNumberFormat="1" applyFont="1" applyFill="1" applyBorder="1" applyAlignment="1">
      <alignment horizontal="center" vertical="top" wrapText="1"/>
    </xf>
    <xf numFmtId="3" fontId="1" fillId="5" borderId="49" xfId="0" applyNumberFormat="1" applyFont="1" applyFill="1" applyBorder="1" applyAlignment="1">
      <alignment horizontal="center" vertical="top" wrapText="1"/>
    </xf>
    <xf numFmtId="3" fontId="1" fillId="5" borderId="16" xfId="0" applyNumberFormat="1" applyFont="1" applyFill="1" applyBorder="1" applyAlignment="1">
      <alignment horizontal="left" vertical="top" wrapText="1"/>
    </xf>
    <xf numFmtId="3" fontId="1" fillId="5" borderId="56" xfId="0" applyNumberFormat="1" applyFont="1" applyFill="1" applyBorder="1" applyAlignment="1">
      <alignment horizontal="left" vertical="top" wrapText="1"/>
    </xf>
    <xf numFmtId="3" fontId="1" fillId="0" borderId="38" xfId="0" applyNumberFormat="1" applyFont="1" applyFill="1" applyBorder="1" applyAlignment="1">
      <alignment horizontal="center" vertical="top"/>
    </xf>
    <xf numFmtId="3" fontId="1" fillId="0" borderId="21" xfId="0" applyNumberFormat="1" applyFont="1" applyFill="1" applyBorder="1" applyAlignment="1">
      <alignment horizontal="center" vertical="top"/>
    </xf>
    <xf numFmtId="3" fontId="1" fillId="7" borderId="3" xfId="0" applyNumberFormat="1" applyFont="1" applyFill="1" applyBorder="1" applyAlignment="1">
      <alignment horizontal="left" vertical="top" wrapText="1"/>
    </xf>
    <xf numFmtId="3" fontId="1" fillId="7" borderId="43" xfId="0" applyNumberFormat="1" applyFont="1" applyFill="1" applyBorder="1" applyAlignment="1">
      <alignment horizontal="left" vertical="top" wrapText="1"/>
    </xf>
    <xf numFmtId="3" fontId="19" fillId="0" borderId="0" xfId="0" applyNumberFormat="1" applyFont="1" applyFill="1" applyBorder="1" applyAlignment="1">
      <alignment horizontal="left"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1" fontId="14" fillId="7" borderId="42" xfId="0" applyNumberFormat="1" applyFont="1" applyFill="1" applyBorder="1" applyAlignment="1">
      <alignment horizontal="center" vertical="center" textRotation="90" wrapText="1"/>
    </xf>
    <xf numFmtId="3" fontId="1" fillId="0" borderId="59"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1" fontId="14" fillId="0" borderId="59" xfId="0" applyNumberFormat="1" applyFont="1" applyBorder="1" applyAlignment="1">
      <alignment horizontal="center" vertical="center" textRotation="90"/>
    </xf>
    <xf numFmtId="1" fontId="14" fillId="0" borderId="18" xfId="0" applyNumberFormat="1" applyFont="1" applyBorder="1" applyAlignment="1">
      <alignment horizontal="center" vertical="center" textRotation="90"/>
    </xf>
    <xf numFmtId="1" fontId="14" fillId="0" borderId="42" xfId="0" applyNumberFormat="1" applyFont="1" applyBorder="1" applyAlignment="1">
      <alignment horizontal="center" vertical="center" textRotation="90"/>
    </xf>
    <xf numFmtId="1" fontId="14" fillId="7" borderId="59" xfId="0" applyNumberFormat="1" applyFont="1" applyFill="1" applyBorder="1" applyAlignment="1">
      <alignment horizontal="center" vertical="center" textRotation="90"/>
    </xf>
    <xf numFmtId="1" fontId="14" fillId="7" borderId="18" xfId="0" applyNumberFormat="1" applyFont="1" applyFill="1" applyBorder="1" applyAlignment="1">
      <alignment horizontal="center" vertical="center" textRotation="90"/>
    </xf>
    <xf numFmtId="0" fontId="4" fillId="7" borderId="40" xfId="0" applyFont="1" applyFill="1" applyBorder="1" applyAlignment="1">
      <alignment horizontal="left" vertical="top" wrapText="1"/>
    </xf>
    <xf numFmtId="3" fontId="1" fillId="7" borderId="5" xfId="0" applyNumberFormat="1" applyFont="1" applyFill="1" applyBorder="1" applyAlignment="1">
      <alignment horizontal="center" vertical="top" wrapText="1"/>
    </xf>
    <xf numFmtId="3" fontId="4" fillId="5" borderId="18" xfId="0" applyNumberFormat="1" applyFont="1" applyFill="1" applyBorder="1" applyAlignment="1">
      <alignment horizontal="left" vertical="top" wrapText="1"/>
    </xf>
    <xf numFmtId="3" fontId="10" fillId="7" borderId="42" xfId="0" applyNumberFormat="1" applyFont="1" applyFill="1" applyBorder="1" applyAlignment="1">
      <alignment horizontal="left" vertical="top" wrapText="1"/>
    </xf>
    <xf numFmtId="3" fontId="4" fillId="0" borderId="5" xfId="0" applyNumberFormat="1" applyFont="1" applyBorder="1" applyAlignment="1">
      <alignment horizontal="center" vertical="top" wrapText="1"/>
    </xf>
    <xf numFmtId="1" fontId="14" fillId="7" borderId="42" xfId="0" applyNumberFormat="1" applyFont="1" applyFill="1" applyBorder="1" applyAlignment="1">
      <alignment horizontal="center" vertical="center" textRotation="90"/>
    </xf>
    <xf numFmtId="3" fontId="4" fillId="5" borderId="6" xfId="0" applyNumberFormat="1" applyFont="1" applyFill="1" applyBorder="1" applyAlignment="1">
      <alignment horizontal="center" vertical="top" wrapText="1"/>
    </xf>
    <xf numFmtId="3" fontId="4" fillId="5" borderId="5" xfId="0" applyNumberFormat="1" applyFont="1" applyFill="1" applyBorder="1" applyAlignment="1">
      <alignment horizontal="center" vertical="top" wrapText="1"/>
    </xf>
    <xf numFmtId="3" fontId="4" fillId="0" borderId="6" xfId="0" applyNumberFormat="1" applyFont="1" applyBorder="1" applyAlignment="1">
      <alignment horizontal="center" vertical="top" wrapText="1"/>
    </xf>
    <xf numFmtId="1" fontId="14" fillId="7" borderId="18" xfId="0" applyNumberFormat="1" applyFont="1" applyFill="1" applyBorder="1" applyAlignment="1">
      <alignment horizontal="center" vertical="center" textRotation="90" wrapText="1"/>
    </xf>
    <xf numFmtId="3" fontId="2" fillId="0" borderId="42" xfId="0" applyNumberFormat="1" applyFont="1" applyFill="1" applyBorder="1" applyAlignment="1">
      <alignment vertical="top" textRotation="90" wrapText="1"/>
    </xf>
    <xf numFmtId="3" fontId="5" fillId="0" borderId="60" xfId="0" applyNumberFormat="1" applyFont="1" applyBorder="1" applyAlignment="1">
      <alignment horizontal="center" vertical="top"/>
    </xf>
    <xf numFmtId="3" fontId="1" fillId="0" borderId="22" xfId="0" applyNumberFormat="1" applyFont="1" applyBorder="1" applyAlignment="1">
      <alignment horizontal="left" vertical="top" wrapText="1"/>
    </xf>
    <xf numFmtId="3" fontId="14" fillId="0" borderId="59" xfId="0" applyNumberFormat="1" applyFont="1" applyBorder="1" applyAlignment="1">
      <alignment horizontal="center" vertical="center" textRotation="90"/>
    </xf>
    <xf numFmtId="3" fontId="14" fillId="0" borderId="19" xfId="0" applyNumberFormat="1" applyFont="1" applyBorder="1" applyAlignment="1">
      <alignment horizontal="center" vertical="center" textRotation="90"/>
    </xf>
    <xf numFmtId="1" fontId="14" fillId="0" borderId="59" xfId="0" applyNumberFormat="1" applyFont="1" applyFill="1" applyBorder="1" applyAlignment="1">
      <alignment horizontal="center" vertical="top" textRotation="90" wrapText="1"/>
    </xf>
    <xf numFmtId="1" fontId="14" fillId="0" borderId="18" xfId="0" applyNumberFormat="1" applyFont="1" applyFill="1" applyBorder="1" applyAlignment="1">
      <alignment horizontal="center" vertical="top" textRotation="90" wrapText="1"/>
    </xf>
    <xf numFmtId="1" fontId="14" fillId="0" borderId="42" xfId="0" applyNumberFormat="1" applyFont="1" applyFill="1" applyBorder="1" applyAlignment="1">
      <alignment horizontal="center" vertical="top" textRotation="90" wrapText="1"/>
    </xf>
    <xf numFmtId="164" fontId="18" fillId="7" borderId="0" xfId="0" applyNumberFormat="1" applyFont="1" applyFill="1" applyBorder="1" applyAlignment="1">
      <alignment horizontal="center" vertical="top" wrapText="1"/>
    </xf>
    <xf numFmtId="3" fontId="4" fillId="5" borderId="16" xfId="0" applyNumberFormat="1" applyFont="1" applyFill="1" applyBorder="1" applyAlignment="1">
      <alignment horizontal="left" vertical="top" wrapText="1"/>
    </xf>
    <xf numFmtId="3" fontId="5" fillId="0" borderId="33" xfId="0" applyNumberFormat="1" applyFont="1" applyFill="1" applyBorder="1" applyAlignment="1">
      <alignment horizontal="left" vertical="top" wrapText="1"/>
    </xf>
    <xf numFmtId="3" fontId="4" fillId="0" borderId="59" xfId="0" applyNumberFormat="1" applyFont="1" applyFill="1" applyBorder="1" applyAlignment="1">
      <alignment horizontal="center" vertical="top" wrapText="1"/>
    </xf>
    <xf numFmtId="3" fontId="5" fillId="0" borderId="33" xfId="0" applyNumberFormat="1" applyFont="1" applyFill="1" applyBorder="1" applyAlignment="1">
      <alignment horizontal="center" vertical="top"/>
    </xf>
    <xf numFmtId="3" fontId="4" fillId="0" borderId="31" xfId="0" applyNumberFormat="1" applyFont="1" applyBorder="1" applyAlignment="1">
      <alignment horizontal="center" vertical="top" wrapText="1"/>
    </xf>
    <xf numFmtId="164" fontId="4" fillId="7" borderId="0" xfId="0" applyNumberFormat="1" applyFont="1" applyFill="1" applyBorder="1" applyAlignment="1">
      <alignment horizontal="center" vertical="top" wrapText="1"/>
    </xf>
    <xf numFmtId="3" fontId="4" fillId="5" borderId="20" xfId="0" applyNumberFormat="1" applyFont="1" applyFill="1" applyBorder="1" applyAlignment="1">
      <alignment horizontal="left" vertical="top" wrapText="1"/>
    </xf>
    <xf numFmtId="3" fontId="4" fillId="0" borderId="21"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49" fontId="5" fillId="3" borderId="17" xfId="0" applyNumberFormat="1" applyFont="1" applyFill="1" applyBorder="1" applyAlignment="1">
      <alignment horizontal="center" vertical="top"/>
    </xf>
    <xf numFmtId="3" fontId="5" fillId="0" borderId="51" xfId="0" applyNumberFormat="1" applyFont="1" applyFill="1" applyBorder="1" applyAlignment="1">
      <alignment horizontal="center" vertical="top"/>
    </xf>
    <xf numFmtId="3" fontId="4" fillId="5" borderId="22" xfId="0" applyNumberFormat="1" applyFont="1" applyFill="1" applyBorder="1" applyAlignment="1">
      <alignment horizontal="left" vertical="top" wrapText="1"/>
    </xf>
    <xf numFmtId="3" fontId="4" fillId="0" borderId="10" xfId="0" applyNumberFormat="1" applyFont="1" applyBorder="1" applyAlignment="1">
      <alignment horizontal="center" vertical="top" wrapText="1"/>
    </xf>
    <xf numFmtId="3" fontId="1" fillId="0" borderId="39" xfId="0" applyNumberFormat="1" applyFont="1" applyBorder="1" applyAlignment="1">
      <alignment horizontal="center" vertical="center" textRotation="90"/>
    </xf>
    <xf numFmtId="3" fontId="1" fillId="0" borderId="21" xfId="0" applyNumberFormat="1" applyFont="1" applyBorder="1" applyAlignment="1">
      <alignment horizontal="center" vertical="center" textRotation="90"/>
    </xf>
    <xf numFmtId="164" fontId="4" fillId="0" borderId="36" xfId="0" applyNumberFormat="1" applyFont="1" applyBorder="1" applyAlignment="1">
      <alignment horizontal="center" vertical="center" textRotation="90" wrapText="1"/>
    </xf>
    <xf numFmtId="164" fontId="4" fillId="0" borderId="48" xfId="0" applyNumberFormat="1" applyFont="1" applyBorder="1" applyAlignment="1">
      <alignment horizontal="center" vertical="center" textRotation="90" wrapText="1"/>
    </xf>
    <xf numFmtId="3" fontId="1" fillId="0" borderId="0" xfId="0" applyNumberFormat="1" applyFont="1" applyAlignment="1">
      <alignment horizontal="left" vertical="top"/>
    </xf>
    <xf numFmtId="49" fontId="4" fillId="0" borderId="13" xfId="0" applyNumberFormat="1" applyFont="1" applyBorder="1" applyAlignment="1">
      <alignment horizontal="center" vertical="center" textRotation="90" wrapText="1"/>
    </xf>
    <xf numFmtId="49" fontId="4" fillId="0" borderId="18" xfId="0" applyNumberFormat="1" applyFont="1" applyBorder="1" applyAlignment="1">
      <alignment horizontal="center" vertical="center" textRotation="90" wrapText="1"/>
    </xf>
    <xf numFmtId="49" fontId="4" fillId="0" borderId="19" xfId="0" applyNumberFormat="1" applyFont="1" applyBorder="1" applyAlignment="1">
      <alignment horizontal="center" vertical="center" textRotation="90" wrapText="1"/>
    </xf>
    <xf numFmtId="1" fontId="14" fillId="0" borderId="38" xfId="0" applyNumberFormat="1" applyFont="1" applyBorder="1" applyAlignment="1">
      <alignment horizontal="center" vertical="center" textRotation="90" wrapText="1"/>
    </xf>
    <xf numFmtId="1" fontId="14" fillId="0" borderId="31" xfId="0" applyNumberFormat="1" applyFont="1" applyBorder="1" applyAlignment="1">
      <alignment horizontal="center" vertical="center" textRotation="90" wrapText="1"/>
    </xf>
    <xf numFmtId="1" fontId="14" fillId="0" borderId="21" xfId="0" applyNumberFormat="1" applyFont="1" applyBorder="1" applyAlignment="1">
      <alignment horizontal="center" vertical="center" textRotation="90" wrapText="1"/>
    </xf>
    <xf numFmtId="3" fontId="2" fillId="0" borderId="73" xfId="0" applyNumberFormat="1" applyFont="1" applyBorder="1" applyAlignment="1">
      <alignment horizontal="center" vertical="center"/>
    </xf>
    <xf numFmtId="49" fontId="4" fillId="7" borderId="59" xfId="0" applyNumberFormat="1" applyFont="1" applyFill="1" applyBorder="1" applyAlignment="1">
      <alignment horizontal="center" vertical="top"/>
    </xf>
    <xf numFmtId="49" fontId="4" fillId="7" borderId="18" xfId="0" applyNumberFormat="1" applyFont="1" applyFill="1" applyBorder="1" applyAlignment="1">
      <alignment horizontal="center" vertical="top"/>
    </xf>
    <xf numFmtId="49" fontId="4" fillId="7" borderId="42" xfId="0" applyNumberFormat="1" applyFont="1" applyFill="1" applyBorder="1" applyAlignment="1">
      <alignment horizontal="center" vertical="top"/>
    </xf>
    <xf numFmtId="3" fontId="2" fillId="0" borderId="18" xfId="0" applyNumberFormat="1" applyFont="1" applyFill="1" applyBorder="1" applyAlignment="1">
      <alignment horizontal="left" vertical="top" wrapText="1"/>
    </xf>
    <xf numFmtId="3" fontId="2" fillId="0" borderId="33" xfId="0" applyNumberFormat="1" applyFont="1" applyFill="1" applyBorder="1" applyAlignment="1">
      <alignment horizontal="center" vertical="top" wrapText="1"/>
    </xf>
    <xf numFmtId="3" fontId="2" fillId="0" borderId="53" xfId="0" applyNumberFormat="1" applyFont="1" applyFill="1" applyBorder="1" applyAlignment="1">
      <alignment horizontal="center" vertical="top" wrapText="1"/>
    </xf>
    <xf numFmtId="3" fontId="5" fillId="0" borderId="27" xfId="0" applyNumberFormat="1" applyFont="1" applyFill="1" applyBorder="1" applyAlignment="1">
      <alignment horizontal="center" vertical="top"/>
    </xf>
    <xf numFmtId="3" fontId="5" fillId="0" borderId="57"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4" fillId="5" borderId="13" xfId="0" applyNumberFormat="1" applyFont="1" applyFill="1" applyBorder="1" applyAlignment="1">
      <alignment horizontal="center" vertical="top"/>
    </xf>
    <xf numFmtId="49" fontId="4" fillId="5" borderId="19" xfId="0" applyNumberFormat="1" applyFont="1" applyFill="1" applyBorder="1" applyAlignment="1">
      <alignment horizontal="center" vertical="top"/>
    </xf>
    <xf numFmtId="3" fontId="1" fillId="0" borderId="18" xfId="0" applyNumberFormat="1" applyFont="1" applyFill="1" applyBorder="1" applyAlignment="1">
      <alignment horizontal="center" vertical="top" textRotation="90" wrapText="1"/>
    </xf>
    <xf numFmtId="49" fontId="4" fillId="0" borderId="59" xfId="0" applyNumberFormat="1" applyFont="1" applyBorder="1" applyAlignment="1">
      <alignment horizontal="center" vertical="top"/>
    </xf>
    <xf numFmtId="49" fontId="4" fillId="0" borderId="42" xfId="0" applyNumberFormat="1" applyFont="1" applyBorder="1" applyAlignment="1">
      <alignment horizontal="center" vertical="top"/>
    </xf>
  </cellXfs>
  <cellStyles count="2">
    <cellStyle name="Įprastas" xfId="0" builtinId="0"/>
    <cellStyle name="Įprastas 2" xfId="1"/>
  </cellStyles>
  <dxfs count="0"/>
  <tableStyles count="0" defaultTableStyle="TableStyleMedium2" defaultPivotStyle="PivotStyleLight16"/>
  <colors>
    <mruColors>
      <color rgb="FFFFFF99"/>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60"/>
  <sheetViews>
    <sheetView tabSelected="1" zoomScaleNormal="100" zoomScaleSheetLayoutView="70" workbookViewId="0"/>
  </sheetViews>
  <sheetFormatPr defaultRowHeight="12.75" x14ac:dyDescent="0.2"/>
  <cols>
    <col min="1" max="3" width="2.42578125" style="115" customWidth="1"/>
    <col min="4" max="4" width="32.5703125" style="75" customWidth="1"/>
    <col min="5" max="6" width="3" style="85" customWidth="1"/>
    <col min="7" max="7" width="9.7109375" style="206" customWidth="1"/>
    <col min="8" max="10" width="8.85546875" style="242" customWidth="1"/>
    <col min="11" max="11" width="23.5703125" style="75" customWidth="1"/>
    <col min="12" max="12" width="7" style="85" customWidth="1"/>
    <col min="13" max="14" width="6.42578125" style="78" customWidth="1"/>
    <col min="15" max="15" width="11.140625" style="74" customWidth="1"/>
    <col min="16" max="16384" width="9.140625" style="74"/>
  </cols>
  <sheetData>
    <row r="1" spans="1:15" ht="57.75" customHeight="1" x14ac:dyDescent="0.2">
      <c r="K1" s="3063" t="s">
        <v>587</v>
      </c>
      <c r="L1" s="3063"/>
      <c r="M1" s="3063"/>
      <c r="N1" s="3063"/>
    </row>
    <row r="2" spans="1:15" s="264" customFormat="1" ht="15.75" x14ac:dyDescent="0.2">
      <c r="A2" s="2869" t="s">
        <v>580</v>
      </c>
      <c r="B2" s="2869"/>
      <c r="C2" s="2869"/>
      <c r="D2" s="2869"/>
      <c r="E2" s="2869"/>
      <c r="F2" s="2869"/>
      <c r="G2" s="2869"/>
      <c r="H2" s="2869"/>
      <c r="I2" s="2869"/>
      <c r="J2" s="2869"/>
      <c r="K2" s="2869"/>
      <c r="L2" s="2869"/>
      <c r="M2" s="2869"/>
      <c r="N2" s="2869"/>
    </row>
    <row r="3" spans="1:15" s="264" customFormat="1" ht="15.75" x14ac:dyDescent="0.2">
      <c r="A3" s="2870" t="s">
        <v>32</v>
      </c>
      <c r="B3" s="2870"/>
      <c r="C3" s="2870"/>
      <c r="D3" s="2870"/>
      <c r="E3" s="2870"/>
      <c r="F3" s="2870"/>
      <c r="G3" s="2870"/>
      <c r="H3" s="2870"/>
      <c r="I3" s="2870"/>
      <c r="J3" s="2870"/>
      <c r="K3" s="2870"/>
      <c r="L3" s="2870"/>
      <c r="M3" s="2870"/>
      <c r="N3" s="2870"/>
    </row>
    <row r="4" spans="1:15" s="264" customFormat="1" ht="15.75" x14ac:dyDescent="0.2">
      <c r="A4" s="2871" t="s">
        <v>72</v>
      </c>
      <c r="B4" s="2871"/>
      <c r="C4" s="2871"/>
      <c r="D4" s="2871"/>
      <c r="E4" s="2871"/>
      <c r="F4" s="2871"/>
      <c r="G4" s="2871"/>
      <c r="H4" s="2871"/>
      <c r="I4" s="2871"/>
      <c r="J4" s="2871"/>
      <c r="K4" s="2871"/>
      <c r="L4" s="2871"/>
      <c r="M4" s="2871"/>
      <c r="N4" s="2871"/>
    </row>
    <row r="5" spans="1:15" ht="20.25" customHeight="1" thickBot="1" x14ac:dyDescent="0.25">
      <c r="A5" s="205"/>
      <c r="B5" s="205"/>
      <c r="C5" s="2872" t="s">
        <v>149</v>
      </c>
      <c r="D5" s="2872"/>
      <c r="E5" s="2872"/>
      <c r="F5" s="2872"/>
      <c r="G5" s="2872"/>
      <c r="H5" s="2872"/>
      <c r="I5" s="2872"/>
      <c r="J5" s="2872"/>
      <c r="K5" s="2872"/>
      <c r="L5" s="2872"/>
      <c r="M5" s="2872"/>
      <c r="N5" s="2872"/>
    </row>
    <row r="6" spans="1:15" ht="24" customHeight="1" x14ac:dyDescent="0.2">
      <c r="A6" s="2873" t="s">
        <v>9</v>
      </c>
      <c r="B6" s="2876" t="s">
        <v>10</v>
      </c>
      <c r="C6" s="2879" t="s">
        <v>11</v>
      </c>
      <c r="D6" s="2882" t="s">
        <v>389</v>
      </c>
      <c r="E6" s="2885" t="s">
        <v>12</v>
      </c>
      <c r="F6" s="2888" t="s">
        <v>13</v>
      </c>
      <c r="G6" s="2912" t="s">
        <v>14</v>
      </c>
      <c r="H6" s="2912" t="s">
        <v>390</v>
      </c>
      <c r="I6" s="2912" t="s">
        <v>176</v>
      </c>
      <c r="J6" s="2912" t="s">
        <v>391</v>
      </c>
      <c r="K6" s="2915" t="s">
        <v>392</v>
      </c>
      <c r="L6" s="2916"/>
      <c r="M6" s="2916"/>
      <c r="N6" s="2917"/>
    </row>
    <row r="7" spans="1:15" ht="15.75" customHeight="1" x14ac:dyDescent="0.2">
      <c r="A7" s="2874"/>
      <c r="B7" s="2877"/>
      <c r="C7" s="2880"/>
      <c r="D7" s="2883"/>
      <c r="E7" s="2886"/>
      <c r="F7" s="2889"/>
      <c r="G7" s="2913"/>
      <c r="H7" s="2913"/>
      <c r="I7" s="2913"/>
      <c r="J7" s="2913"/>
      <c r="K7" s="2918" t="s">
        <v>25</v>
      </c>
      <c r="L7" s="2920" t="s">
        <v>86</v>
      </c>
      <c r="M7" s="2920"/>
      <c r="N7" s="2921"/>
    </row>
    <row r="8" spans="1:15" ht="81.75" customHeight="1" thickBot="1" x14ac:dyDescent="0.25">
      <c r="A8" s="2875"/>
      <c r="B8" s="2878"/>
      <c r="C8" s="2881"/>
      <c r="D8" s="2884"/>
      <c r="E8" s="2887"/>
      <c r="F8" s="2890"/>
      <c r="G8" s="2914"/>
      <c r="H8" s="2914"/>
      <c r="I8" s="2914"/>
      <c r="J8" s="2914"/>
      <c r="K8" s="2919"/>
      <c r="L8" s="1714" t="s">
        <v>96</v>
      </c>
      <c r="M8" s="1714" t="s">
        <v>179</v>
      </c>
      <c r="N8" s="1715" t="s">
        <v>388</v>
      </c>
    </row>
    <row r="9" spans="1:15" ht="13.5" thickBot="1" x14ac:dyDescent="0.25">
      <c r="A9" s="2891" t="s">
        <v>111</v>
      </c>
      <c r="B9" s="2892"/>
      <c r="C9" s="2892"/>
      <c r="D9" s="2892"/>
      <c r="E9" s="2892"/>
      <c r="F9" s="2892"/>
      <c r="G9" s="2892"/>
      <c r="H9" s="2892"/>
      <c r="I9" s="2892"/>
      <c r="J9" s="2892"/>
      <c r="K9" s="2892"/>
      <c r="L9" s="2892"/>
      <c r="M9" s="2892"/>
      <c r="N9" s="2893"/>
    </row>
    <row r="10" spans="1:15" s="96" customFormat="1" ht="12.75" customHeight="1" thickBot="1" x14ac:dyDescent="0.25">
      <c r="A10" s="2894" t="s">
        <v>33</v>
      </c>
      <c r="B10" s="2895"/>
      <c r="C10" s="2895"/>
      <c r="D10" s="2895"/>
      <c r="E10" s="2895"/>
      <c r="F10" s="2895"/>
      <c r="G10" s="2895"/>
      <c r="H10" s="2895"/>
      <c r="I10" s="2895"/>
      <c r="J10" s="2895"/>
      <c r="K10" s="2895"/>
      <c r="L10" s="2895"/>
      <c r="M10" s="2895"/>
      <c r="N10" s="2896"/>
      <c r="O10" s="567"/>
    </row>
    <row r="11" spans="1:15" s="96" customFormat="1" ht="13.5" thickBot="1" x14ac:dyDescent="0.25">
      <c r="A11" s="187" t="s">
        <v>16</v>
      </c>
      <c r="B11" s="2897" t="s">
        <v>40</v>
      </c>
      <c r="C11" s="2898"/>
      <c r="D11" s="2898"/>
      <c r="E11" s="2898"/>
      <c r="F11" s="2898"/>
      <c r="G11" s="2898"/>
      <c r="H11" s="2898"/>
      <c r="I11" s="2898"/>
      <c r="J11" s="2898"/>
      <c r="K11" s="2898"/>
      <c r="L11" s="2898"/>
      <c r="M11" s="2898"/>
      <c r="N11" s="2899"/>
    </row>
    <row r="12" spans="1:15" s="96" customFormat="1" ht="13.5" thickBot="1" x14ac:dyDescent="0.25">
      <c r="A12" s="506" t="s">
        <v>16</v>
      </c>
      <c r="B12" s="13" t="s">
        <v>16</v>
      </c>
      <c r="C12" s="2900" t="s">
        <v>127</v>
      </c>
      <c r="D12" s="2901"/>
      <c r="E12" s="2901"/>
      <c r="F12" s="2901"/>
      <c r="G12" s="2902"/>
      <c r="H12" s="2902"/>
      <c r="I12" s="2902"/>
      <c r="J12" s="2902"/>
      <c r="K12" s="2902"/>
      <c r="L12" s="2902"/>
      <c r="M12" s="2902"/>
      <c r="N12" s="2903"/>
    </row>
    <row r="13" spans="1:15" s="96" customFormat="1" x14ac:dyDescent="0.2">
      <c r="A13" s="7" t="s">
        <v>16</v>
      </c>
      <c r="B13" s="4" t="s">
        <v>16</v>
      </c>
      <c r="C13" s="2904" t="s">
        <v>16</v>
      </c>
      <c r="D13" s="2906" t="s">
        <v>53</v>
      </c>
      <c r="E13" s="2908" t="s">
        <v>585</v>
      </c>
      <c r="F13" s="2910">
        <v>2</v>
      </c>
      <c r="G13" s="152" t="s">
        <v>17</v>
      </c>
      <c r="H13" s="2562">
        <f>27466-17.4</f>
        <v>27448.6</v>
      </c>
      <c r="I13" s="2554">
        <v>27540</v>
      </c>
      <c r="J13" s="2562">
        <v>27533.9</v>
      </c>
      <c r="K13" s="2260"/>
      <c r="L13" s="2498"/>
      <c r="M13" s="508"/>
      <c r="N13" s="1796"/>
    </row>
    <row r="14" spans="1:15" s="96" customFormat="1" x14ac:dyDescent="0.2">
      <c r="A14" s="8"/>
      <c r="B14" s="9"/>
      <c r="C14" s="2905"/>
      <c r="D14" s="2907"/>
      <c r="E14" s="2909"/>
      <c r="F14" s="2911"/>
      <c r="G14" s="1891" t="s">
        <v>20</v>
      </c>
      <c r="H14" s="2563">
        <v>34889.9</v>
      </c>
      <c r="I14" s="2555">
        <v>34940.5</v>
      </c>
      <c r="J14" s="2563">
        <v>34940.5</v>
      </c>
      <c r="K14" s="2261"/>
      <c r="L14" s="540"/>
      <c r="M14" s="509"/>
      <c r="N14" s="1764"/>
    </row>
    <row r="15" spans="1:15" s="96" customFormat="1" ht="14.25" customHeight="1" x14ac:dyDescent="0.2">
      <c r="A15" s="8"/>
      <c r="B15" s="2430"/>
      <c r="C15" s="20"/>
      <c r="D15" s="117"/>
      <c r="E15" s="2201"/>
      <c r="F15" s="2431"/>
      <c r="G15" s="2125" t="s">
        <v>52</v>
      </c>
      <c r="H15" s="2563">
        <v>5503.7</v>
      </c>
      <c r="I15" s="2555">
        <v>5509</v>
      </c>
      <c r="J15" s="2563">
        <v>5509</v>
      </c>
      <c r="K15" s="569"/>
      <c r="L15" s="153"/>
      <c r="M15" s="149"/>
      <c r="N15" s="772"/>
      <c r="O15" s="1146"/>
    </row>
    <row r="16" spans="1:15" s="96" customFormat="1" ht="15" customHeight="1" x14ac:dyDescent="0.2">
      <c r="A16" s="8"/>
      <c r="B16" s="9"/>
      <c r="C16" s="20"/>
      <c r="D16" s="117"/>
      <c r="E16" s="2201"/>
      <c r="F16" s="2431"/>
      <c r="G16" s="31" t="s">
        <v>560</v>
      </c>
      <c r="H16" s="2563">
        <v>43.3</v>
      </c>
      <c r="I16" s="2555">
        <v>7.7</v>
      </c>
      <c r="J16" s="2563"/>
      <c r="K16" s="569"/>
      <c r="L16" s="153"/>
      <c r="M16" s="149"/>
      <c r="N16" s="772"/>
      <c r="O16" s="1146"/>
    </row>
    <row r="17" spans="1:15" s="96" customFormat="1" ht="15.75" customHeight="1" x14ac:dyDescent="0.2">
      <c r="A17" s="8"/>
      <c r="B17" s="9"/>
      <c r="C17" s="20"/>
      <c r="D17" s="117"/>
      <c r="E17" s="2114"/>
      <c r="F17" s="2587"/>
      <c r="G17" s="31" t="s">
        <v>4</v>
      </c>
      <c r="H17" s="1655">
        <v>3.8</v>
      </c>
      <c r="I17" s="238">
        <v>0.7</v>
      </c>
      <c r="J17" s="1655"/>
      <c r="K17" s="569"/>
      <c r="L17" s="153"/>
      <c r="M17" s="149"/>
      <c r="N17" s="772"/>
      <c r="O17" s="1146"/>
    </row>
    <row r="18" spans="1:15" s="96" customFormat="1" ht="15" customHeight="1" x14ac:dyDescent="0.2">
      <c r="A18" s="8"/>
      <c r="B18" s="9"/>
      <c r="C18" s="20"/>
      <c r="D18" s="2924" t="s">
        <v>581</v>
      </c>
      <c r="E18" s="2201"/>
      <c r="F18" s="2569"/>
      <c r="G18" s="569"/>
      <c r="I18" s="569"/>
      <c r="K18" s="569"/>
      <c r="L18" s="153"/>
      <c r="M18" s="149"/>
      <c r="N18" s="772"/>
      <c r="O18" s="1146"/>
    </row>
    <row r="19" spans="1:15" s="96" customFormat="1" ht="15" customHeight="1" x14ac:dyDescent="0.2">
      <c r="A19" s="8"/>
      <c r="B19" s="9"/>
      <c r="C19" s="20"/>
      <c r="D19" s="2925"/>
      <c r="E19" s="2201"/>
      <c r="F19" s="2431"/>
      <c r="G19" s="569"/>
      <c r="I19" s="569"/>
      <c r="K19" s="569"/>
      <c r="L19" s="153"/>
      <c r="M19" s="149"/>
      <c r="N19" s="772"/>
      <c r="O19" s="1146"/>
    </row>
    <row r="20" spans="1:15" s="96" customFormat="1" ht="14.25" customHeight="1" x14ac:dyDescent="0.2">
      <c r="A20" s="8"/>
      <c r="B20" s="2430"/>
      <c r="C20" s="20"/>
      <c r="D20" s="2924" t="s">
        <v>456</v>
      </c>
      <c r="E20" s="2201"/>
      <c r="F20" s="2431"/>
      <c r="G20" s="2390"/>
      <c r="H20" s="355"/>
      <c r="I20" s="360"/>
      <c r="J20" s="215"/>
      <c r="K20" s="2930" t="s">
        <v>408</v>
      </c>
      <c r="L20" s="574">
        <v>48</v>
      </c>
      <c r="M20" s="2223">
        <v>48</v>
      </c>
      <c r="N20" s="832">
        <v>48</v>
      </c>
      <c r="O20" s="1146"/>
    </row>
    <row r="21" spans="1:15" s="96" customFormat="1" ht="15" customHeight="1" x14ac:dyDescent="0.2">
      <c r="A21" s="8"/>
      <c r="B21" s="9"/>
      <c r="C21" s="20"/>
      <c r="D21" s="2925"/>
      <c r="E21" s="2201"/>
      <c r="F21" s="2431"/>
      <c r="G21" s="2390"/>
      <c r="H21" s="355"/>
      <c r="I21" s="360"/>
      <c r="J21" s="215"/>
      <c r="K21" s="2923"/>
      <c r="L21" s="2497"/>
      <c r="M21" s="2167"/>
      <c r="N21" s="2262"/>
      <c r="O21" s="1146"/>
    </row>
    <row r="22" spans="1:15" s="96" customFormat="1" ht="15.75" customHeight="1" x14ac:dyDescent="0.2">
      <c r="A22" s="8"/>
      <c r="B22" s="9"/>
      <c r="C22" s="20"/>
      <c r="D22" s="2929"/>
      <c r="E22" s="2201"/>
      <c r="F22" s="2431"/>
      <c r="G22" s="634"/>
      <c r="H22" s="355"/>
      <c r="I22" s="360"/>
      <c r="J22" s="215"/>
      <c r="K22" s="2213" t="s">
        <v>409</v>
      </c>
      <c r="L22" s="2507">
        <v>8051</v>
      </c>
      <c r="M22" s="81">
        <v>8100</v>
      </c>
      <c r="N22" s="2436">
        <v>8100</v>
      </c>
      <c r="O22" s="1147"/>
    </row>
    <row r="23" spans="1:15" s="96" customFormat="1" ht="15.75" customHeight="1" x14ac:dyDescent="0.2">
      <c r="A23" s="8"/>
      <c r="B23" s="9"/>
      <c r="C23" s="20"/>
      <c r="D23" s="2925" t="s">
        <v>457</v>
      </c>
      <c r="E23" s="2201"/>
      <c r="F23" s="2431"/>
      <c r="G23" s="2390"/>
      <c r="H23" s="355"/>
      <c r="I23" s="360"/>
      <c r="J23" s="215"/>
      <c r="K23" s="2923" t="s">
        <v>408</v>
      </c>
      <c r="L23" s="2505">
        <v>7</v>
      </c>
      <c r="M23" s="430">
        <v>7</v>
      </c>
      <c r="N23" s="113">
        <v>7</v>
      </c>
    </row>
    <row r="24" spans="1:15" s="96" customFormat="1" ht="14.25" customHeight="1" x14ac:dyDescent="0.2">
      <c r="A24" s="8"/>
      <c r="B24" s="2430"/>
      <c r="C24" s="20"/>
      <c r="D24" s="2925"/>
      <c r="E24" s="2201"/>
      <c r="F24" s="2431"/>
      <c r="G24" s="2390"/>
      <c r="H24" s="355"/>
      <c r="I24" s="572"/>
      <c r="J24" s="498"/>
      <c r="K24" s="2923"/>
      <c r="L24" s="2500"/>
      <c r="M24" s="436"/>
      <c r="N24" s="364"/>
    </row>
    <row r="25" spans="1:15" s="96" customFormat="1" ht="15" customHeight="1" thickBot="1" x14ac:dyDescent="0.25">
      <c r="A25" s="8"/>
      <c r="B25" s="9"/>
      <c r="C25" s="20"/>
      <c r="D25" s="2926"/>
      <c r="E25" s="2201"/>
      <c r="F25" s="2431"/>
      <c r="G25" s="2588"/>
      <c r="H25" s="355"/>
      <c r="I25" s="360"/>
      <c r="J25" s="215"/>
      <c r="K25" s="2496" t="s">
        <v>409</v>
      </c>
      <c r="L25" s="2499">
        <v>301</v>
      </c>
      <c r="M25" s="1809">
        <v>301</v>
      </c>
      <c r="N25" s="2295">
        <v>301</v>
      </c>
    </row>
    <row r="26" spans="1:15" s="96" customFormat="1" ht="12.75" customHeight="1" x14ac:dyDescent="0.2">
      <c r="A26" s="2931"/>
      <c r="B26" s="9"/>
      <c r="C26" s="2932"/>
      <c r="D26" s="2933" t="s">
        <v>139</v>
      </c>
      <c r="E26" s="2936"/>
      <c r="F26" s="2938"/>
      <c r="G26" s="634"/>
      <c r="H26" s="355"/>
      <c r="I26" s="360"/>
      <c r="J26" s="215"/>
      <c r="K26" s="2922" t="s">
        <v>408</v>
      </c>
      <c r="L26" s="2280">
        <v>4</v>
      </c>
      <c r="M26" s="2731">
        <v>4</v>
      </c>
      <c r="N26" s="2732">
        <v>4</v>
      </c>
    </row>
    <row r="27" spans="1:15" s="96" customFormat="1" ht="15.75" customHeight="1" x14ac:dyDescent="0.2">
      <c r="A27" s="2931"/>
      <c r="B27" s="9"/>
      <c r="C27" s="2932"/>
      <c r="D27" s="2934"/>
      <c r="E27" s="2937"/>
      <c r="F27" s="2939"/>
      <c r="G27" s="634"/>
      <c r="H27" s="355"/>
      <c r="I27" s="360"/>
      <c r="J27" s="215"/>
      <c r="K27" s="2923"/>
      <c r="L27" s="2726"/>
      <c r="M27" s="2727"/>
      <c r="N27" s="2728"/>
    </row>
    <row r="28" spans="1:15" s="96" customFormat="1" ht="15.75" customHeight="1" x14ac:dyDescent="0.2">
      <c r="A28" s="2931"/>
      <c r="B28" s="9"/>
      <c r="C28" s="2905"/>
      <c r="D28" s="2934"/>
      <c r="E28" s="2937"/>
      <c r="F28" s="2939"/>
      <c r="G28" s="634"/>
      <c r="H28" s="355"/>
      <c r="I28" s="360"/>
      <c r="J28" s="215"/>
      <c r="K28" s="2494" t="s">
        <v>409</v>
      </c>
      <c r="L28" s="2501">
        <v>1319</v>
      </c>
      <c r="M28" s="54">
        <v>1320</v>
      </c>
      <c r="N28" s="55">
        <v>1320</v>
      </c>
    </row>
    <row r="29" spans="1:15" s="96" customFormat="1" ht="15.75" customHeight="1" thickBot="1" x14ac:dyDescent="0.25">
      <c r="A29" s="2931"/>
      <c r="B29" s="9"/>
      <c r="C29" s="2905"/>
      <c r="D29" s="2935"/>
      <c r="E29" s="2909"/>
      <c r="F29" s="2911"/>
      <c r="G29" s="634"/>
      <c r="H29" s="355"/>
      <c r="I29" s="360"/>
      <c r="J29" s="215"/>
      <c r="K29" s="2733" t="s">
        <v>480</v>
      </c>
      <c r="L29" s="2734">
        <v>925</v>
      </c>
      <c r="M29" s="2735">
        <v>925</v>
      </c>
      <c r="N29" s="2295">
        <v>925</v>
      </c>
    </row>
    <row r="30" spans="1:15" s="96" customFormat="1" ht="30" customHeight="1" x14ac:dyDescent="0.2">
      <c r="A30" s="2454"/>
      <c r="B30" s="9"/>
      <c r="C30" s="2455"/>
      <c r="D30" s="2432" t="s">
        <v>481</v>
      </c>
      <c r="E30" s="2201"/>
      <c r="F30" s="2431"/>
      <c r="G30" s="634"/>
      <c r="H30" s="355"/>
      <c r="I30" s="360"/>
      <c r="J30" s="215"/>
      <c r="K30" s="2497"/>
      <c r="L30" s="570"/>
      <c r="M30" s="2435"/>
      <c r="N30" s="2437"/>
    </row>
    <row r="31" spans="1:15" s="96" customFormat="1" ht="15.75" customHeight="1" x14ac:dyDescent="0.2">
      <c r="A31" s="2454"/>
      <c r="B31" s="2430"/>
      <c r="C31" s="2455"/>
      <c r="D31" s="2924" t="s">
        <v>458</v>
      </c>
      <c r="E31" s="2201"/>
      <c r="F31" s="2441"/>
      <c r="G31" s="634"/>
      <c r="H31" s="2564"/>
      <c r="I31" s="360"/>
      <c r="J31" s="215"/>
      <c r="K31" s="2494" t="s">
        <v>408</v>
      </c>
      <c r="L31" s="2503">
        <v>32</v>
      </c>
      <c r="M31" s="293">
        <v>32</v>
      </c>
      <c r="N31" s="283">
        <v>32</v>
      </c>
    </row>
    <row r="32" spans="1:15" s="96" customFormat="1" ht="28.5" customHeight="1" x14ac:dyDescent="0.2">
      <c r="A32" s="2454"/>
      <c r="B32" s="2430"/>
      <c r="C32" s="2455"/>
      <c r="D32" s="2925"/>
      <c r="E32" s="2201"/>
      <c r="F32" s="2441"/>
      <c r="G32" s="634"/>
      <c r="H32" s="355"/>
      <c r="I32" s="360"/>
      <c r="J32" s="215"/>
      <c r="K32" s="2213" t="s">
        <v>410</v>
      </c>
      <c r="L32" s="495">
        <v>17438</v>
      </c>
      <c r="M32" s="306">
        <v>17450</v>
      </c>
      <c r="N32" s="113">
        <v>17450</v>
      </c>
    </row>
    <row r="33" spans="1:18" s="96" customFormat="1" ht="21.75" customHeight="1" x14ac:dyDescent="0.2">
      <c r="A33" s="2454"/>
      <c r="B33" s="2430"/>
      <c r="C33" s="2455"/>
      <c r="D33" s="2924" t="s">
        <v>459</v>
      </c>
      <c r="E33" s="2201"/>
      <c r="F33" s="2441"/>
      <c r="G33" s="634"/>
      <c r="H33" s="355"/>
      <c r="I33" s="360"/>
      <c r="J33" s="215"/>
      <c r="K33" s="2494" t="s">
        <v>408</v>
      </c>
      <c r="L33" s="2503">
        <v>5</v>
      </c>
      <c r="M33" s="293">
        <v>5</v>
      </c>
      <c r="N33" s="283">
        <v>5</v>
      </c>
    </row>
    <row r="34" spans="1:18" s="96" customFormat="1" ht="21.75" customHeight="1" thickBot="1" x14ac:dyDescent="0.25">
      <c r="A34" s="2454"/>
      <c r="B34" s="2430"/>
      <c r="C34" s="2455"/>
      <c r="D34" s="2926"/>
      <c r="E34" s="2201"/>
      <c r="F34" s="2441"/>
      <c r="G34" s="634"/>
      <c r="H34" s="355"/>
      <c r="I34" s="360"/>
      <c r="J34" s="215"/>
      <c r="K34" s="2496" t="s">
        <v>409</v>
      </c>
      <c r="L34" s="2504">
        <v>989</v>
      </c>
      <c r="M34" s="1847">
        <v>990</v>
      </c>
      <c r="N34" s="288">
        <v>990</v>
      </c>
    </row>
    <row r="35" spans="1:18" s="96" customFormat="1" ht="21.75" customHeight="1" x14ac:dyDescent="0.2">
      <c r="A35" s="2454"/>
      <c r="B35" s="2430"/>
      <c r="C35" s="2455"/>
      <c r="D35" s="2927" t="s">
        <v>471</v>
      </c>
      <c r="E35" s="307"/>
      <c r="F35" s="1004"/>
      <c r="G35" s="634"/>
      <c r="H35" s="355"/>
      <c r="I35" s="244"/>
      <c r="J35" s="360"/>
      <c r="K35" s="2174" t="s">
        <v>408</v>
      </c>
      <c r="L35" s="2280">
        <v>31</v>
      </c>
      <c r="M35" s="1849">
        <v>31</v>
      </c>
      <c r="N35" s="1850">
        <v>31</v>
      </c>
    </row>
    <row r="36" spans="1:18" s="324" customFormat="1" ht="27.75" customHeight="1" x14ac:dyDescent="0.2">
      <c r="A36" s="8"/>
      <c r="B36" s="2430"/>
      <c r="C36" s="1896"/>
      <c r="D36" s="2928"/>
      <c r="E36" s="2133"/>
      <c r="F36" s="2195"/>
      <c r="G36" s="32"/>
      <c r="H36" s="355"/>
      <c r="I36" s="244"/>
      <c r="J36" s="360"/>
      <c r="K36" s="2458" t="s">
        <v>482</v>
      </c>
      <c r="L36" s="2505">
        <v>2050</v>
      </c>
      <c r="M36" s="112">
        <v>2050</v>
      </c>
      <c r="N36" s="113">
        <v>2050</v>
      </c>
    </row>
    <row r="37" spans="1:18" s="96" customFormat="1" ht="18" customHeight="1" x14ac:dyDescent="0.2">
      <c r="A37" s="2454"/>
      <c r="B37" s="2430"/>
      <c r="C37" s="2455"/>
      <c r="D37" s="2924" t="s">
        <v>411</v>
      </c>
      <c r="E37" s="2201"/>
      <c r="F37" s="2441"/>
      <c r="G37" s="634"/>
      <c r="H37" s="355"/>
      <c r="I37" s="244"/>
      <c r="J37" s="360"/>
      <c r="K37" s="2407" t="s">
        <v>410</v>
      </c>
      <c r="L37" s="2506" t="s">
        <v>412</v>
      </c>
      <c r="M37" s="2169"/>
      <c r="N37" s="2265"/>
      <c r="O37" s="567"/>
    </row>
    <row r="38" spans="1:18" s="96" customFormat="1" ht="13.5" customHeight="1" x14ac:dyDescent="0.2">
      <c r="A38" s="2454"/>
      <c r="B38" s="2430"/>
      <c r="C38" s="2455"/>
      <c r="D38" s="2929"/>
      <c r="E38" s="2201"/>
      <c r="F38" s="2441"/>
      <c r="G38" s="634"/>
      <c r="H38" s="355"/>
      <c r="I38" s="756"/>
      <c r="J38" s="572"/>
      <c r="K38" s="2170"/>
      <c r="L38" s="2469"/>
      <c r="M38" s="312"/>
      <c r="N38" s="364"/>
    </row>
    <row r="39" spans="1:18" s="96" customFormat="1" ht="16.5" customHeight="1" x14ac:dyDescent="0.2">
      <c r="A39" s="2931"/>
      <c r="B39" s="2944"/>
      <c r="C39" s="2905"/>
      <c r="D39" s="2924" t="s">
        <v>455</v>
      </c>
      <c r="E39" s="2945"/>
      <c r="F39" s="2940"/>
      <c r="G39" s="2390"/>
      <c r="H39" s="355"/>
      <c r="I39" s="244"/>
      <c r="J39" s="360"/>
      <c r="K39" s="2494" t="s">
        <v>408</v>
      </c>
      <c r="L39" s="574">
        <v>6</v>
      </c>
      <c r="M39" s="302">
        <v>6</v>
      </c>
      <c r="N39" s="429">
        <v>6</v>
      </c>
    </row>
    <row r="40" spans="1:18" s="96" customFormat="1" ht="15.75" customHeight="1" x14ac:dyDescent="0.2">
      <c r="A40" s="2931"/>
      <c r="B40" s="2944"/>
      <c r="C40" s="2905"/>
      <c r="D40" s="2925"/>
      <c r="E40" s="2945"/>
      <c r="F40" s="2940"/>
      <c r="G40" s="2125"/>
      <c r="H40" s="355"/>
      <c r="I40" s="244"/>
      <c r="J40" s="360"/>
      <c r="K40" s="2494" t="s">
        <v>409</v>
      </c>
      <c r="L40" s="2501">
        <v>5430</v>
      </c>
      <c r="M40" s="54">
        <v>5430</v>
      </c>
      <c r="N40" s="55">
        <v>5430</v>
      </c>
      <c r="P40" s="2941"/>
      <c r="Q40" s="2941"/>
      <c r="R40" s="2941"/>
    </row>
    <row r="41" spans="1:18" s="96" customFormat="1" ht="15.75" customHeight="1" x14ac:dyDescent="0.2">
      <c r="A41" s="2931"/>
      <c r="B41" s="2944"/>
      <c r="C41" s="2905"/>
      <c r="D41" s="2925"/>
      <c r="E41" s="2945"/>
      <c r="F41" s="2940"/>
      <c r="G41" s="2125"/>
      <c r="H41" s="355"/>
      <c r="I41" s="244"/>
      <c r="J41" s="360"/>
      <c r="K41" s="2942" t="s">
        <v>557</v>
      </c>
      <c r="L41" s="2502">
        <v>90</v>
      </c>
      <c r="M41" s="2434">
        <v>90</v>
      </c>
      <c r="N41" s="113">
        <v>90</v>
      </c>
      <c r="P41" s="2941"/>
      <c r="Q41" s="2941"/>
      <c r="R41" s="2941"/>
    </row>
    <row r="42" spans="1:18" s="96" customFormat="1" ht="15.75" customHeight="1" x14ac:dyDescent="0.2">
      <c r="A42" s="2931"/>
      <c r="B42" s="2944"/>
      <c r="C42" s="2905"/>
      <c r="D42" s="2929"/>
      <c r="E42" s="2945"/>
      <c r="F42" s="2940"/>
      <c r="G42" s="2125"/>
      <c r="H42" s="1970"/>
      <c r="I42" s="244"/>
      <c r="J42" s="360"/>
      <c r="K42" s="2943"/>
      <c r="L42" s="570"/>
      <c r="M42" s="2435"/>
      <c r="N42" s="2437"/>
      <c r="P42" s="2429"/>
      <c r="Q42" s="2429"/>
      <c r="R42" s="2429"/>
    </row>
    <row r="43" spans="1:18" s="96" customFormat="1" ht="12.75" customHeight="1" x14ac:dyDescent="0.2">
      <c r="A43" s="2931"/>
      <c r="B43" s="2944"/>
      <c r="C43" s="2905"/>
      <c r="D43" s="2955" t="s">
        <v>63</v>
      </c>
      <c r="E43" s="2957"/>
      <c r="F43" s="2940"/>
      <c r="G43" s="2390"/>
      <c r="H43" s="355"/>
      <c r="I43" s="244"/>
      <c r="J43" s="360"/>
      <c r="K43" s="2942" t="s">
        <v>413</v>
      </c>
      <c r="L43" s="2946">
        <v>5450</v>
      </c>
      <c r="M43" s="2948">
        <v>5450</v>
      </c>
      <c r="N43" s="2950">
        <v>5450</v>
      </c>
    </row>
    <row r="44" spans="1:18" s="96" customFormat="1" x14ac:dyDescent="0.2">
      <c r="A44" s="2931"/>
      <c r="B44" s="2944"/>
      <c r="C44" s="2905"/>
      <c r="D44" s="2956"/>
      <c r="E44" s="2957"/>
      <c r="F44" s="2940"/>
      <c r="G44" s="2125"/>
      <c r="H44" s="355"/>
      <c r="I44" s="244"/>
      <c r="J44" s="360"/>
      <c r="K44" s="2943"/>
      <c r="L44" s="2947"/>
      <c r="M44" s="2949"/>
      <c r="N44" s="2951"/>
    </row>
    <row r="45" spans="1:18" s="96" customFormat="1" x14ac:dyDescent="0.2">
      <c r="A45" s="2931"/>
      <c r="B45" s="2944"/>
      <c r="C45" s="2905"/>
      <c r="D45" s="2956"/>
      <c r="E45" s="2957"/>
      <c r="F45" s="2940"/>
      <c r="G45" s="2125"/>
      <c r="H45" s="355"/>
      <c r="I45" s="244"/>
      <c r="J45" s="360"/>
      <c r="K45" s="2943"/>
      <c r="L45" s="2947"/>
      <c r="M45" s="2949"/>
      <c r="N45" s="2951"/>
    </row>
    <row r="46" spans="1:18" s="96" customFormat="1" ht="14.25" customHeight="1" x14ac:dyDescent="0.2">
      <c r="A46" s="2398"/>
      <c r="B46" s="2430"/>
      <c r="C46" s="2455"/>
      <c r="D46" s="2952" t="s">
        <v>414</v>
      </c>
      <c r="E46" s="2557"/>
      <c r="F46" s="2431"/>
      <c r="G46" s="2125"/>
      <c r="H46" s="355"/>
      <c r="I46" s="244"/>
      <c r="J46" s="360"/>
      <c r="K46" s="2407" t="s">
        <v>204</v>
      </c>
      <c r="L46" s="2507">
        <v>85</v>
      </c>
      <c r="M46" s="62">
        <v>100</v>
      </c>
      <c r="N46" s="2436"/>
    </row>
    <row r="47" spans="1:18" s="96" customFormat="1" ht="14.25" customHeight="1" x14ac:dyDescent="0.2">
      <c r="A47" s="2398"/>
      <c r="B47" s="2430"/>
      <c r="C47" s="2455"/>
      <c r="D47" s="2953"/>
      <c r="E47" s="2557"/>
      <c r="F47" s="2431"/>
      <c r="G47" s="2125"/>
      <c r="H47" s="355"/>
      <c r="I47" s="244"/>
      <c r="J47" s="360"/>
      <c r="K47" s="2458"/>
      <c r="L47" s="2508"/>
      <c r="M47" s="33"/>
      <c r="N47" s="2437"/>
    </row>
    <row r="48" spans="1:18" s="96" customFormat="1" ht="14.25" customHeight="1" x14ac:dyDescent="0.2">
      <c r="A48" s="2398"/>
      <c r="B48" s="2430"/>
      <c r="C48" s="2455"/>
      <c r="D48" s="2954"/>
      <c r="E48" s="2557"/>
      <c r="F48" s="2431"/>
      <c r="G48" s="2125"/>
      <c r="H48" s="355"/>
      <c r="I48" s="244"/>
      <c r="J48" s="360"/>
      <c r="K48" s="2458"/>
      <c r="L48" s="2508"/>
      <c r="M48" s="33"/>
      <c r="N48" s="2437"/>
    </row>
    <row r="49" spans="1:14" s="96" customFormat="1" ht="12.75" customHeight="1" x14ac:dyDescent="0.2">
      <c r="A49" s="19"/>
      <c r="B49" s="9"/>
      <c r="C49" s="20"/>
      <c r="D49" s="2962" t="s">
        <v>483</v>
      </c>
      <c r="E49" s="2963"/>
      <c r="F49" s="2965"/>
      <c r="G49" s="2588"/>
      <c r="H49" s="2564"/>
      <c r="I49" s="244"/>
      <c r="J49" s="360"/>
      <c r="K49" s="2942" t="s">
        <v>413</v>
      </c>
      <c r="L49" s="2505">
        <v>152</v>
      </c>
      <c r="M49" s="112">
        <v>160</v>
      </c>
      <c r="N49" s="113">
        <v>160</v>
      </c>
    </row>
    <row r="50" spans="1:14" s="96" customFormat="1" ht="14.25" customHeight="1" x14ac:dyDescent="0.2">
      <c r="A50" s="19"/>
      <c r="B50" s="9"/>
      <c r="C50" s="20"/>
      <c r="D50" s="2954"/>
      <c r="E50" s="2963"/>
      <c r="F50" s="2965"/>
      <c r="G50" s="2125"/>
      <c r="H50" s="211"/>
      <c r="I50" s="244"/>
      <c r="J50" s="360"/>
      <c r="K50" s="2943"/>
      <c r="L50" s="2509"/>
      <c r="M50" s="1196"/>
      <c r="N50" s="1197"/>
    </row>
    <row r="51" spans="1:14" s="96" customFormat="1" ht="14.25" customHeight="1" x14ac:dyDescent="0.2">
      <c r="A51" s="19"/>
      <c r="B51" s="9"/>
      <c r="C51" s="20"/>
      <c r="D51" s="2954"/>
      <c r="E51" s="2964"/>
      <c r="F51" s="2966"/>
      <c r="G51" s="2125"/>
      <c r="H51" s="211"/>
      <c r="I51" s="244"/>
      <c r="J51" s="360"/>
      <c r="K51" s="2943"/>
      <c r="L51" s="2510"/>
      <c r="M51" s="1202"/>
      <c r="N51" s="1203"/>
    </row>
    <row r="52" spans="1:14" s="96" customFormat="1" ht="17.25" customHeight="1" x14ac:dyDescent="0.2">
      <c r="A52" s="19"/>
      <c r="B52" s="9"/>
      <c r="C52" s="20"/>
      <c r="D52" s="2952" t="s">
        <v>484</v>
      </c>
      <c r="E52" s="2957"/>
      <c r="F52" s="2940"/>
      <c r="G52" s="2767"/>
      <c r="H52" s="211"/>
      <c r="I52" s="244"/>
      <c r="J52" s="360"/>
      <c r="K52" s="2494" t="s">
        <v>415</v>
      </c>
      <c r="L52" s="2503">
        <v>695</v>
      </c>
      <c r="M52" s="293">
        <v>695</v>
      </c>
      <c r="N52" s="283">
        <v>695</v>
      </c>
    </row>
    <row r="53" spans="1:14" ht="30.75" customHeight="1" x14ac:dyDescent="0.2">
      <c r="A53" s="19"/>
      <c r="B53" s="9"/>
      <c r="C53" s="20"/>
      <c r="D53" s="2953"/>
      <c r="E53" s="2957"/>
      <c r="F53" s="2940"/>
      <c r="G53" s="2767"/>
      <c r="H53" s="211"/>
      <c r="I53" s="244"/>
      <c r="J53" s="360"/>
      <c r="K53" s="2741" t="s">
        <v>416</v>
      </c>
      <c r="L53" s="2505">
        <v>15000</v>
      </c>
      <c r="M53" s="112">
        <v>15000</v>
      </c>
      <c r="N53" s="113">
        <v>15000</v>
      </c>
    </row>
    <row r="54" spans="1:14" ht="21" customHeight="1" x14ac:dyDescent="0.2">
      <c r="A54" s="19"/>
      <c r="B54" s="9"/>
      <c r="C54" s="20"/>
      <c r="D54" s="2958" t="s">
        <v>417</v>
      </c>
      <c r="E54" s="2867"/>
      <c r="F54" s="591"/>
      <c r="G54" s="2866"/>
      <c r="H54" s="211"/>
      <c r="I54" s="244"/>
      <c r="J54" s="360"/>
      <c r="K54" s="2494" t="s">
        <v>418</v>
      </c>
      <c r="L54" s="2503">
        <v>168</v>
      </c>
      <c r="M54" s="293">
        <v>168</v>
      </c>
      <c r="N54" s="283">
        <v>168</v>
      </c>
    </row>
    <row r="55" spans="1:14" ht="21" customHeight="1" x14ac:dyDescent="0.2">
      <c r="A55" s="1055"/>
      <c r="B55" s="1056"/>
      <c r="C55" s="2818"/>
      <c r="D55" s="2959"/>
      <c r="E55" s="2819"/>
      <c r="F55" s="592"/>
      <c r="G55" s="2868"/>
      <c r="H55" s="270"/>
      <c r="I55" s="321"/>
      <c r="J55" s="349"/>
      <c r="K55" s="2170" t="s">
        <v>419</v>
      </c>
      <c r="L55" s="2469">
        <v>16</v>
      </c>
      <c r="M55" s="312">
        <v>16</v>
      </c>
      <c r="N55" s="364">
        <v>16</v>
      </c>
    </row>
    <row r="56" spans="1:14" ht="42" customHeight="1" x14ac:dyDescent="0.2">
      <c r="A56" s="8"/>
      <c r="B56" s="9"/>
      <c r="C56" s="20"/>
      <c r="D56" s="2745" t="s">
        <v>589</v>
      </c>
      <c r="E56" s="2557"/>
      <c r="F56" s="591"/>
      <c r="G56" s="2602"/>
      <c r="H56" s="573"/>
      <c r="I56" s="756"/>
      <c r="J56" s="572"/>
      <c r="K56" s="2738"/>
      <c r="L56" s="2469"/>
      <c r="M56" s="312"/>
      <c r="N56" s="364"/>
    </row>
    <row r="57" spans="1:14" ht="17.25" customHeight="1" x14ac:dyDescent="0.2">
      <c r="A57" s="8"/>
      <c r="B57" s="9"/>
      <c r="C57" s="20"/>
      <c r="D57" s="2958" t="s">
        <v>421</v>
      </c>
      <c r="E57" s="2557"/>
      <c r="F57" s="591"/>
      <c r="G57" s="2960"/>
      <c r="H57" s="2961"/>
      <c r="I57" s="2975"/>
      <c r="J57" s="2976"/>
      <c r="K57" s="2494" t="s">
        <v>408</v>
      </c>
      <c r="L57" s="2503">
        <v>1</v>
      </c>
      <c r="M57" s="293">
        <v>1</v>
      </c>
      <c r="N57" s="283">
        <v>1</v>
      </c>
    </row>
    <row r="58" spans="1:14" ht="17.25" customHeight="1" x14ac:dyDescent="0.2">
      <c r="A58" s="8"/>
      <c r="B58" s="9"/>
      <c r="C58" s="20"/>
      <c r="D58" s="2959"/>
      <c r="E58" s="2557"/>
      <c r="F58" s="591"/>
      <c r="G58" s="2960"/>
      <c r="H58" s="2961"/>
      <c r="I58" s="2975"/>
      <c r="J58" s="2976"/>
      <c r="K58" s="2483" t="s">
        <v>410</v>
      </c>
      <c r="L58" s="2503">
        <v>25</v>
      </c>
      <c r="M58" s="293">
        <v>25</v>
      </c>
      <c r="N58" s="283">
        <v>25</v>
      </c>
    </row>
    <row r="59" spans="1:14" ht="17.25" customHeight="1" x14ac:dyDescent="0.2">
      <c r="A59" s="8"/>
      <c r="B59" s="9"/>
      <c r="C59" s="20"/>
      <c r="D59" s="2394" t="s">
        <v>422</v>
      </c>
      <c r="E59" s="2586"/>
      <c r="F59" s="590"/>
      <c r="G59" s="2602"/>
      <c r="H59" s="355"/>
      <c r="I59" s="244"/>
      <c r="J59" s="360"/>
      <c r="K59" s="2407" t="s">
        <v>408</v>
      </c>
      <c r="L59" s="495">
        <v>2</v>
      </c>
      <c r="M59" s="306"/>
      <c r="N59" s="113"/>
    </row>
    <row r="60" spans="1:14" ht="44.25" customHeight="1" thickBot="1" x14ac:dyDescent="0.25">
      <c r="A60" s="8"/>
      <c r="B60" s="9"/>
      <c r="C60" s="20"/>
      <c r="D60" s="2565" t="s">
        <v>485</v>
      </c>
      <c r="E60" s="2201"/>
      <c r="F60" s="591"/>
      <c r="G60" s="2602"/>
      <c r="H60" s="355"/>
      <c r="I60" s="244"/>
      <c r="J60" s="360"/>
      <c r="K60" s="2407" t="s">
        <v>410</v>
      </c>
      <c r="L60" s="495"/>
      <c r="M60" s="306">
        <v>120</v>
      </c>
      <c r="N60" s="113">
        <v>170</v>
      </c>
    </row>
    <row r="61" spans="1:14" ht="18" customHeight="1" x14ac:dyDescent="0.2">
      <c r="A61" s="1022"/>
      <c r="B61" s="192"/>
      <c r="C61" s="15"/>
      <c r="D61" s="2927" t="s">
        <v>120</v>
      </c>
      <c r="E61" s="2977" t="s">
        <v>56</v>
      </c>
      <c r="F61" s="2431"/>
      <c r="G61" s="2588"/>
      <c r="H61" s="355"/>
      <c r="I61" s="244"/>
      <c r="J61" s="360"/>
      <c r="K61" s="2174" t="s">
        <v>408</v>
      </c>
      <c r="L61" s="2511">
        <v>4</v>
      </c>
      <c r="M61" s="1851">
        <v>4</v>
      </c>
      <c r="N61" s="1850">
        <v>4</v>
      </c>
    </row>
    <row r="62" spans="1:14" ht="18" customHeight="1" x14ac:dyDescent="0.2">
      <c r="A62" s="1022"/>
      <c r="B62" s="192"/>
      <c r="C62" s="15"/>
      <c r="D62" s="2959"/>
      <c r="E62" s="2978"/>
      <c r="F62" s="2431"/>
      <c r="G62" s="2588"/>
      <c r="H62" s="355"/>
      <c r="I62" s="244"/>
      <c r="J62" s="360"/>
      <c r="K62" s="2459" t="s">
        <v>410</v>
      </c>
      <c r="L62" s="2469">
        <v>57</v>
      </c>
      <c r="M62" s="312">
        <v>60</v>
      </c>
      <c r="N62" s="364">
        <v>60</v>
      </c>
    </row>
    <row r="63" spans="1:14" ht="18" customHeight="1" x14ac:dyDescent="0.2">
      <c r="A63" s="2442"/>
      <c r="B63" s="2408"/>
      <c r="C63" s="655"/>
      <c r="D63" s="2958" t="s">
        <v>210</v>
      </c>
      <c r="E63" s="2558"/>
      <c r="F63" s="2402"/>
      <c r="G63" s="34"/>
      <c r="H63" s="211"/>
      <c r="I63" s="2577"/>
      <c r="J63" s="212"/>
      <c r="K63" s="1844" t="s">
        <v>408</v>
      </c>
      <c r="L63" s="1887">
        <v>90</v>
      </c>
      <c r="M63" s="576">
        <v>90</v>
      </c>
      <c r="N63" s="55">
        <v>90</v>
      </c>
    </row>
    <row r="64" spans="1:14" ht="29.25" customHeight="1" x14ac:dyDescent="0.2">
      <c r="A64" s="2442"/>
      <c r="B64" s="2408"/>
      <c r="C64" s="655"/>
      <c r="D64" s="2928"/>
      <c r="E64" s="2559"/>
      <c r="F64" s="2402"/>
      <c r="G64" s="34"/>
      <c r="H64" s="211"/>
      <c r="I64" s="2577"/>
      <c r="J64" s="212"/>
      <c r="K64" s="292" t="s">
        <v>558</v>
      </c>
      <c r="L64" s="1513"/>
      <c r="M64" s="255">
        <v>2010</v>
      </c>
      <c r="N64" s="198"/>
    </row>
    <row r="65" spans="1:19" ht="54.75" customHeight="1" x14ac:dyDescent="0.2">
      <c r="A65" s="2442"/>
      <c r="B65" s="2408"/>
      <c r="C65" s="655"/>
      <c r="D65" s="2394"/>
      <c r="E65" s="2559"/>
      <c r="F65" s="2402"/>
      <c r="G65" s="34"/>
      <c r="H65" s="1928"/>
      <c r="I65" s="2577"/>
      <c r="J65" s="360"/>
      <c r="K65" s="1844" t="s">
        <v>486</v>
      </c>
      <c r="L65" s="2485">
        <v>448</v>
      </c>
      <c r="M65" s="1752">
        <v>448</v>
      </c>
      <c r="N65" s="1753">
        <v>448</v>
      </c>
    </row>
    <row r="66" spans="1:19" ht="18.75" customHeight="1" x14ac:dyDescent="0.2">
      <c r="A66" s="2442"/>
      <c r="B66" s="2408"/>
      <c r="C66" s="655"/>
      <c r="D66" s="2389"/>
      <c r="E66" s="524"/>
      <c r="F66" s="2195"/>
      <c r="G66" s="34"/>
      <c r="H66" s="211"/>
      <c r="I66" s="2577"/>
      <c r="J66" s="360"/>
      <c r="K66" s="292" t="s">
        <v>423</v>
      </c>
      <c r="L66" s="550">
        <v>9</v>
      </c>
      <c r="M66" s="281">
        <v>9</v>
      </c>
      <c r="N66" s="252"/>
    </row>
    <row r="67" spans="1:19" ht="18.75" customHeight="1" x14ac:dyDescent="0.2">
      <c r="A67" s="2442"/>
      <c r="B67" s="2408"/>
      <c r="C67" s="655"/>
      <c r="D67" s="1901" t="s">
        <v>81</v>
      </c>
      <c r="E67" s="524"/>
      <c r="F67" s="2195"/>
      <c r="G67" s="32"/>
      <c r="H67" s="1928"/>
      <c r="I67" s="2577"/>
      <c r="J67" s="212"/>
      <c r="K67" s="622" t="s">
        <v>424</v>
      </c>
      <c r="L67" s="68">
        <v>17</v>
      </c>
      <c r="M67" s="2448">
        <v>17</v>
      </c>
      <c r="N67" s="2450">
        <v>17</v>
      </c>
    </row>
    <row r="68" spans="1:19" ht="18.75" customHeight="1" x14ac:dyDescent="0.2">
      <c r="A68" s="2442"/>
      <c r="B68" s="2408"/>
      <c r="C68" s="15"/>
      <c r="D68" s="1901" t="s">
        <v>375</v>
      </c>
      <c r="E68" s="616"/>
      <c r="F68" s="2415"/>
      <c r="G68" s="32"/>
      <c r="H68" s="1928"/>
      <c r="I68" s="2577"/>
      <c r="J68" s="212"/>
      <c r="K68" s="1844" t="s">
        <v>409</v>
      </c>
      <c r="L68" s="1887">
        <v>1168</v>
      </c>
      <c r="M68" s="576">
        <v>1168</v>
      </c>
      <c r="N68" s="80">
        <v>1168</v>
      </c>
    </row>
    <row r="69" spans="1:19" ht="21" customHeight="1" x14ac:dyDescent="0.2">
      <c r="A69" s="2442"/>
      <c r="B69" s="2408"/>
      <c r="C69" s="15"/>
      <c r="D69" s="2958" t="s">
        <v>487</v>
      </c>
      <c r="E69" s="616"/>
      <c r="F69" s="2415"/>
      <c r="G69" s="32"/>
      <c r="H69" s="211"/>
      <c r="I69" s="2422"/>
      <c r="J69" s="212"/>
      <c r="K69" s="1844" t="s">
        <v>408</v>
      </c>
      <c r="L69" s="2512">
        <v>1</v>
      </c>
      <c r="M69" s="1857">
        <v>1</v>
      </c>
      <c r="N69" s="2266">
        <v>1</v>
      </c>
    </row>
    <row r="70" spans="1:19" s="96" customFormat="1" ht="21" customHeight="1" x14ac:dyDescent="0.2">
      <c r="A70" s="2442"/>
      <c r="B70" s="2408"/>
      <c r="C70" s="15"/>
      <c r="D70" s="2959"/>
      <c r="E70" s="616"/>
      <c r="F70" s="2415"/>
      <c r="G70" s="32"/>
      <c r="H70" s="211"/>
      <c r="I70" s="2577"/>
      <c r="J70" s="212"/>
      <c r="K70" s="1844" t="s">
        <v>409</v>
      </c>
      <c r="L70" s="2513">
        <v>26</v>
      </c>
      <c r="M70" s="1859">
        <v>26</v>
      </c>
      <c r="N70" s="2267">
        <v>26</v>
      </c>
      <c r="P70" s="1147"/>
    </row>
    <row r="71" spans="1:19" ht="30" customHeight="1" x14ac:dyDescent="0.2">
      <c r="A71" s="2143"/>
      <c r="B71" s="2408"/>
      <c r="C71" s="655"/>
      <c r="D71" s="1260" t="s">
        <v>425</v>
      </c>
      <c r="E71" s="524"/>
      <c r="F71" s="2195"/>
      <c r="G71" s="505"/>
      <c r="H71" s="270"/>
      <c r="I71" s="2589"/>
      <c r="J71" s="282"/>
      <c r="K71" s="275" t="s">
        <v>408</v>
      </c>
      <c r="L71" s="570">
        <v>90</v>
      </c>
      <c r="M71" s="2435">
        <v>90</v>
      </c>
      <c r="N71" s="2449">
        <v>90</v>
      </c>
    </row>
    <row r="72" spans="1:19" s="96" customFormat="1" ht="16.5" customHeight="1" x14ac:dyDescent="0.2">
      <c r="A72" s="8"/>
      <c r="B72" s="9"/>
      <c r="C72" s="2556"/>
      <c r="D72" s="2958" t="s">
        <v>332</v>
      </c>
      <c r="E72" s="2560"/>
      <c r="F72" s="1890">
        <v>1</v>
      </c>
      <c r="G72" s="2126" t="s">
        <v>17</v>
      </c>
      <c r="H72" s="432">
        <v>9</v>
      </c>
      <c r="I72" s="1396"/>
      <c r="J72" s="710"/>
      <c r="K72" s="3033" t="s">
        <v>576</v>
      </c>
      <c r="L72" s="2507">
        <v>34</v>
      </c>
      <c r="M72" s="62"/>
      <c r="N72" s="2566"/>
    </row>
    <row r="73" spans="1:19" ht="16.5" customHeight="1" thickBot="1" x14ac:dyDescent="0.25">
      <c r="A73" s="21"/>
      <c r="B73" s="24"/>
      <c r="C73" s="14"/>
      <c r="D73" s="2974"/>
      <c r="E73" s="2967" t="s">
        <v>71</v>
      </c>
      <c r="F73" s="2967"/>
      <c r="G73" s="2968"/>
      <c r="H73" s="2482">
        <f>SUM(H13:H72)</f>
        <v>67898.3</v>
      </c>
      <c r="I73" s="2482">
        <f>SUM(I13:I72)</f>
        <v>67997.899999999994</v>
      </c>
      <c r="J73" s="2482">
        <f>SUM(J13:J72)</f>
        <v>67983.399999999994</v>
      </c>
      <c r="K73" s="3034"/>
      <c r="L73" s="2514"/>
      <c r="M73" s="394"/>
      <c r="N73" s="395"/>
    </row>
    <row r="74" spans="1:19" ht="32.25" customHeight="1" x14ac:dyDescent="0.2">
      <c r="A74" s="2452" t="s">
        <v>16</v>
      </c>
      <c r="B74" s="2417" t="s">
        <v>16</v>
      </c>
      <c r="C74" s="2405" t="s">
        <v>19</v>
      </c>
      <c r="D74" s="2403" t="s">
        <v>212</v>
      </c>
      <c r="E74" s="2451"/>
      <c r="F74" s="90">
        <v>2</v>
      </c>
      <c r="G74" s="63"/>
      <c r="H74" s="313"/>
      <c r="I74" s="210"/>
      <c r="J74" s="219"/>
      <c r="K74" s="1509"/>
      <c r="L74" s="544"/>
      <c r="M74" s="1922"/>
      <c r="N74" s="1923"/>
    </row>
    <row r="75" spans="1:19" ht="40.5" customHeight="1" x14ac:dyDescent="0.2">
      <c r="A75" s="2442"/>
      <c r="B75" s="2408"/>
      <c r="C75" s="655"/>
      <c r="D75" s="507" t="s">
        <v>226</v>
      </c>
      <c r="E75" s="524"/>
      <c r="F75" s="2195"/>
      <c r="G75" s="389" t="s">
        <v>20</v>
      </c>
      <c r="H75" s="849">
        <v>145.30000000000001</v>
      </c>
      <c r="I75" s="400">
        <v>145.30000000000001</v>
      </c>
      <c r="J75" s="246">
        <v>145.30000000000001</v>
      </c>
      <c r="K75" s="1844" t="s">
        <v>409</v>
      </c>
      <c r="L75" s="2515">
        <v>2570</v>
      </c>
      <c r="M75" s="1910">
        <v>2570</v>
      </c>
      <c r="N75" s="1911">
        <v>2570</v>
      </c>
      <c r="S75" s="74" t="s">
        <v>178</v>
      </c>
    </row>
    <row r="76" spans="1:19" s="96" customFormat="1" ht="16.5" customHeight="1" x14ac:dyDescent="0.2">
      <c r="A76" s="2143"/>
      <c r="B76" s="2408"/>
      <c r="C76" s="655"/>
      <c r="D76" s="2969" t="s">
        <v>427</v>
      </c>
      <c r="E76" s="524"/>
      <c r="F76" s="2415"/>
      <c r="G76" s="2462" t="s">
        <v>17</v>
      </c>
      <c r="H76" s="1596">
        <v>232.6</v>
      </c>
      <c r="I76" s="749">
        <v>178</v>
      </c>
      <c r="J76" s="2567">
        <v>122</v>
      </c>
      <c r="K76" s="275" t="s">
        <v>415</v>
      </c>
      <c r="L76" s="38">
        <v>190</v>
      </c>
      <c r="M76" s="2447">
        <v>190</v>
      </c>
      <c r="N76" s="2449">
        <v>190</v>
      </c>
      <c r="O76" s="1146"/>
      <c r="P76" s="1146"/>
      <c r="Q76" s="1146"/>
    </row>
    <row r="77" spans="1:19" s="96" customFormat="1" ht="43.5" customHeight="1" x14ac:dyDescent="0.2">
      <c r="A77" s="2442"/>
      <c r="B77" s="2408"/>
      <c r="C77" s="655"/>
      <c r="D77" s="2970"/>
      <c r="E77" s="524"/>
      <c r="F77" s="2415"/>
      <c r="G77" s="2601"/>
      <c r="H77" s="211"/>
      <c r="I77" s="212"/>
      <c r="J77" s="218"/>
      <c r="K77" s="1844" t="s">
        <v>492</v>
      </c>
      <c r="L77" s="131">
        <v>30</v>
      </c>
      <c r="M77" s="305"/>
      <c r="N77" s="80"/>
      <c r="O77" s="1146"/>
      <c r="P77" s="567"/>
      <c r="Q77" s="567"/>
    </row>
    <row r="78" spans="1:19" s="96" customFormat="1" ht="29.25" customHeight="1" x14ac:dyDescent="0.2">
      <c r="A78" s="2442"/>
      <c r="B78" s="2408"/>
      <c r="C78" s="655"/>
      <c r="D78" s="2392" t="s">
        <v>428</v>
      </c>
      <c r="E78" s="524"/>
      <c r="F78" s="2415"/>
      <c r="G78" s="2593"/>
      <c r="H78" s="211"/>
      <c r="I78" s="212"/>
      <c r="J78" s="218"/>
      <c r="K78" s="276" t="s">
        <v>493</v>
      </c>
      <c r="L78" s="547">
        <v>2000</v>
      </c>
      <c r="M78" s="305"/>
      <c r="N78" s="80"/>
      <c r="O78" s="1147"/>
    </row>
    <row r="79" spans="1:19" s="96" customFormat="1" ht="18" customHeight="1" x14ac:dyDescent="0.2">
      <c r="A79" s="2442"/>
      <c r="B79" s="2408"/>
      <c r="C79" s="655"/>
      <c r="D79" s="2970" t="s">
        <v>78</v>
      </c>
      <c r="E79" s="2971"/>
      <c r="F79" s="2972"/>
      <c r="G79" s="32"/>
      <c r="H79" s="2994"/>
      <c r="I79" s="212"/>
      <c r="J79" s="218"/>
      <c r="K79" s="1844" t="s">
        <v>494</v>
      </c>
      <c r="L79" s="2485">
        <v>40</v>
      </c>
      <c r="M79" s="1752">
        <v>40</v>
      </c>
      <c r="N79" s="1753">
        <v>40</v>
      </c>
      <c r="O79" s="1147"/>
    </row>
    <row r="80" spans="1:19" s="96" customFormat="1" ht="15.75" customHeight="1" x14ac:dyDescent="0.2">
      <c r="A80" s="2442"/>
      <c r="B80" s="2408"/>
      <c r="C80" s="655"/>
      <c r="D80" s="2970"/>
      <c r="E80" s="2971"/>
      <c r="F80" s="2973"/>
      <c r="G80" s="32"/>
      <c r="H80" s="2994"/>
      <c r="I80" s="212"/>
      <c r="J80" s="218"/>
      <c r="K80" s="292" t="s">
        <v>493</v>
      </c>
      <c r="L80" s="2485">
        <v>3000</v>
      </c>
      <c r="M80" s="1752">
        <v>3000</v>
      </c>
      <c r="N80" s="1753">
        <v>3000</v>
      </c>
      <c r="O80" s="1147"/>
    </row>
    <row r="81" spans="1:15" s="96" customFormat="1" ht="31.5" customHeight="1" x14ac:dyDescent="0.2">
      <c r="A81" s="2454"/>
      <c r="B81" s="2408"/>
      <c r="C81" s="655"/>
      <c r="D81" s="401" t="s">
        <v>429</v>
      </c>
      <c r="E81" s="524"/>
      <c r="F81" s="2415"/>
      <c r="G81" s="2460"/>
      <c r="H81" s="211"/>
      <c r="I81" s="212"/>
      <c r="J81" s="218"/>
      <c r="K81" s="276" t="s">
        <v>493</v>
      </c>
      <c r="L81" s="547">
        <v>4500</v>
      </c>
      <c r="M81" s="390">
        <v>4500</v>
      </c>
      <c r="N81" s="156">
        <v>4500</v>
      </c>
      <c r="O81" s="1147"/>
    </row>
    <row r="82" spans="1:15" ht="41.25" customHeight="1" x14ac:dyDescent="0.2">
      <c r="A82" s="2454"/>
      <c r="B82" s="2408"/>
      <c r="C82" s="655"/>
      <c r="D82" s="138" t="s">
        <v>254</v>
      </c>
      <c r="E82" s="524"/>
      <c r="F82" s="2415"/>
      <c r="G82" s="505"/>
      <c r="H82" s="270"/>
      <c r="I82" s="282"/>
      <c r="J82" s="263"/>
      <c r="K82" s="1844" t="s">
        <v>494</v>
      </c>
      <c r="L82" s="2485">
        <v>20</v>
      </c>
      <c r="M82" s="1752">
        <v>20</v>
      </c>
      <c r="N82" s="1753"/>
      <c r="O82" s="158"/>
    </row>
    <row r="83" spans="1:15" ht="15.75" customHeight="1" x14ac:dyDescent="0.2">
      <c r="A83" s="2454"/>
      <c r="B83" s="2408"/>
      <c r="C83" s="655"/>
      <c r="D83" s="2969" t="s">
        <v>174</v>
      </c>
      <c r="E83" s="524"/>
      <c r="F83" s="2415"/>
      <c r="G83" s="2404" t="s">
        <v>20</v>
      </c>
      <c r="H83" s="432">
        <v>497.6</v>
      </c>
      <c r="I83" s="282">
        <v>497.6</v>
      </c>
      <c r="J83" s="263">
        <v>497.6</v>
      </c>
      <c r="K83" s="2992" t="s">
        <v>494</v>
      </c>
      <c r="L83" s="547">
        <v>100</v>
      </c>
      <c r="M83" s="390">
        <v>100</v>
      </c>
      <c r="N83" s="156">
        <v>100</v>
      </c>
      <c r="O83" s="158"/>
    </row>
    <row r="84" spans="1:15" ht="15.75" customHeight="1" x14ac:dyDescent="0.2">
      <c r="A84" s="2454"/>
      <c r="B84" s="2408"/>
      <c r="C84" s="655"/>
      <c r="D84" s="2985"/>
      <c r="E84" s="524"/>
      <c r="F84" s="2415"/>
      <c r="G84" s="201" t="s">
        <v>316</v>
      </c>
      <c r="H84" s="432"/>
      <c r="I84" s="212"/>
      <c r="J84" s="218"/>
      <c r="K84" s="2995"/>
      <c r="L84" s="550"/>
      <c r="M84" s="281"/>
      <c r="N84" s="252"/>
      <c r="O84" s="158"/>
    </row>
    <row r="85" spans="1:15" ht="15.75" customHeight="1" thickBot="1" x14ac:dyDescent="0.25">
      <c r="A85" s="502"/>
      <c r="B85" s="2418"/>
      <c r="C85" s="2406"/>
      <c r="D85" s="2986"/>
      <c r="E85" s="2561"/>
      <c r="F85" s="2416"/>
      <c r="G85" s="64" t="s">
        <v>18</v>
      </c>
      <c r="H85" s="224">
        <f>SUM(H74:H83)</f>
        <v>875.5</v>
      </c>
      <c r="I85" s="225">
        <f>SUM(I74:I83)</f>
        <v>820.90000000000009</v>
      </c>
      <c r="J85" s="231">
        <f t="shared" ref="J85" si="0">SUM(J74:J83)</f>
        <v>764.90000000000009</v>
      </c>
      <c r="K85" s="2269" t="s">
        <v>409</v>
      </c>
      <c r="L85" s="2516">
        <v>5000</v>
      </c>
      <c r="M85" s="417">
        <v>5000</v>
      </c>
      <c r="N85" s="418">
        <v>5000</v>
      </c>
    </row>
    <row r="86" spans="1:15" ht="29.25" customHeight="1" x14ac:dyDescent="0.2">
      <c r="A86" s="2452" t="s">
        <v>16</v>
      </c>
      <c r="B86" s="2417" t="s">
        <v>16</v>
      </c>
      <c r="C86" s="2405" t="s">
        <v>21</v>
      </c>
      <c r="D86" s="2401" t="s">
        <v>115</v>
      </c>
      <c r="E86" s="524"/>
      <c r="F86" s="2402">
        <v>1</v>
      </c>
      <c r="G86" s="61" t="s">
        <v>17</v>
      </c>
      <c r="H86" s="211">
        <v>3.9</v>
      </c>
      <c r="I86" s="2422">
        <v>3.9</v>
      </c>
      <c r="J86" s="212">
        <v>3.9</v>
      </c>
      <c r="K86" s="1509" t="s">
        <v>430</v>
      </c>
      <c r="L86" s="544">
        <v>10</v>
      </c>
      <c r="M86" s="1922">
        <v>10</v>
      </c>
      <c r="N86" s="1923">
        <v>10</v>
      </c>
    </row>
    <row r="87" spans="1:15" ht="18" customHeight="1" thickBot="1" x14ac:dyDescent="0.25">
      <c r="A87" s="2426"/>
      <c r="B87" s="24"/>
      <c r="C87" s="2406"/>
      <c r="D87" s="2276"/>
      <c r="E87" s="2561"/>
      <c r="F87" s="2419"/>
      <c r="G87" s="64" t="s">
        <v>18</v>
      </c>
      <c r="H87" s="224">
        <f t="shared" ref="H87:J87" si="1">H86</f>
        <v>3.9</v>
      </c>
      <c r="I87" s="223">
        <f t="shared" si="1"/>
        <v>3.9</v>
      </c>
      <c r="J87" s="225">
        <f t="shared" si="1"/>
        <v>3.9</v>
      </c>
      <c r="K87" s="1844" t="s">
        <v>410</v>
      </c>
      <c r="L87" s="131">
        <v>860</v>
      </c>
      <c r="M87" s="305">
        <v>860</v>
      </c>
      <c r="N87" s="630">
        <v>860</v>
      </c>
    </row>
    <row r="88" spans="1:15" ht="18" customHeight="1" x14ac:dyDescent="0.2">
      <c r="A88" s="506" t="s">
        <v>16</v>
      </c>
      <c r="B88" s="2996" t="s">
        <v>16</v>
      </c>
      <c r="C88" s="2981" t="s">
        <v>23</v>
      </c>
      <c r="D88" s="2984" t="s">
        <v>453</v>
      </c>
      <c r="E88" s="2987"/>
      <c r="F88" s="2989">
        <v>2</v>
      </c>
      <c r="G88" s="2457" t="s">
        <v>17</v>
      </c>
      <c r="H88" s="211">
        <v>17.8</v>
      </c>
      <c r="I88" s="2422">
        <v>17.8</v>
      </c>
      <c r="J88" s="212">
        <v>17.8</v>
      </c>
      <c r="K88" s="2992" t="s">
        <v>495</v>
      </c>
      <c r="L88" s="547">
        <v>39</v>
      </c>
      <c r="M88" s="390">
        <v>39</v>
      </c>
      <c r="N88" s="156">
        <v>39</v>
      </c>
    </row>
    <row r="89" spans="1:15" ht="16.5" customHeight="1" thickBot="1" x14ac:dyDescent="0.25">
      <c r="A89" s="502"/>
      <c r="B89" s="2997"/>
      <c r="C89" s="2983"/>
      <c r="D89" s="2986"/>
      <c r="E89" s="2988"/>
      <c r="F89" s="2991"/>
      <c r="G89" s="64" t="s">
        <v>18</v>
      </c>
      <c r="H89" s="224">
        <f t="shared" ref="H89:J89" si="2">SUM(H88)</f>
        <v>17.8</v>
      </c>
      <c r="I89" s="223">
        <f t="shared" si="2"/>
        <v>17.8</v>
      </c>
      <c r="J89" s="225">
        <f t="shared" si="2"/>
        <v>17.8</v>
      </c>
      <c r="K89" s="2993"/>
      <c r="L89" s="2517"/>
      <c r="M89" s="1886"/>
      <c r="N89" s="457"/>
    </row>
    <row r="90" spans="1:15" ht="18" customHeight="1" x14ac:dyDescent="0.2">
      <c r="A90" s="2979" t="s">
        <v>16</v>
      </c>
      <c r="B90" s="2755" t="s">
        <v>16</v>
      </c>
      <c r="C90" s="2981" t="s">
        <v>24</v>
      </c>
      <c r="D90" s="2984" t="s">
        <v>431</v>
      </c>
      <c r="E90" s="2987" t="s">
        <v>59</v>
      </c>
      <c r="F90" s="2989">
        <v>2</v>
      </c>
      <c r="G90" s="2809" t="s">
        <v>17</v>
      </c>
      <c r="H90" s="207">
        <v>26.2</v>
      </c>
      <c r="I90" s="325">
        <v>26.2</v>
      </c>
      <c r="J90" s="208">
        <v>26.2</v>
      </c>
      <c r="K90" s="704" t="s">
        <v>408</v>
      </c>
      <c r="L90" s="2518">
        <v>68</v>
      </c>
      <c r="M90" s="1917">
        <v>68</v>
      </c>
      <c r="N90" s="872">
        <v>68</v>
      </c>
    </row>
    <row r="91" spans="1:15" ht="39" customHeight="1" x14ac:dyDescent="0.2">
      <c r="A91" s="2931"/>
      <c r="B91" s="2762"/>
      <c r="C91" s="2982"/>
      <c r="D91" s="2985"/>
      <c r="E91" s="2971"/>
      <c r="F91" s="2990"/>
      <c r="G91" s="201" t="s">
        <v>304</v>
      </c>
      <c r="H91" s="1395">
        <v>107.4</v>
      </c>
      <c r="I91" s="327"/>
      <c r="J91" s="228"/>
      <c r="K91" s="2992" t="s">
        <v>268</v>
      </c>
      <c r="L91" s="38">
        <v>7560</v>
      </c>
      <c r="M91" s="2799">
        <v>7560</v>
      </c>
      <c r="N91" s="2801">
        <v>7560</v>
      </c>
    </row>
    <row r="92" spans="1:15" ht="13.5" thickBot="1" x14ac:dyDescent="0.25">
      <c r="A92" s="2980"/>
      <c r="B92" s="2756"/>
      <c r="C92" s="2983"/>
      <c r="D92" s="2986"/>
      <c r="E92" s="2988"/>
      <c r="F92" s="2991"/>
      <c r="G92" s="64" t="s">
        <v>18</v>
      </c>
      <c r="H92" s="224">
        <f t="shared" ref="H92:J92" si="3">SUM(H90:H91)</f>
        <v>133.6</v>
      </c>
      <c r="I92" s="223">
        <f t="shared" si="3"/>
        <v>26.2</v>
      </c>
      <c r="J92" s="225">
        <f t="shared" si="3"/>
        <v>26.2</v>
      </c>
      <c r="K92" s="2993"/>
      <c r="L92" s="2519"/>
      <c r="M92" s="1334"/>
      <c r="N92" s="342"/>
    </row>
    <row r="93" spans="1:15" ht="28.5" customHeight="1" x14ac:dyDescent="0.2">
      <c r="A93" s="2979" t="s">
        <v>16</v>
      </c>
      <c r="B93" s="2417" t="s">
        <v>16</v>
      </c>
      <c r="C93" s="2981" t="s">
        <v>281</v>
      </c>
      <c r="D93" s="2984" t="s">
        <v>496</v>
      </c>
      <c r="E93" s="2987"/>
      <c r="F93" s="3011">
        <v>1</v>
      </c>
      <c r="G93" s="2460" t="s">
        <v>17</v>
      </c>
      <c r="H93" s="211">
        <v>35</v>
      </c>
      <c r="I93" s="2422">
        <v>5</v>
      </c>
      <c r="J93" s="212">
        <v>5</v>
      </c>
      <c r="K93" s="292" t="s">
        <v>497</v>
      </c>
      <c r="L93" s="68">
        <v>1</v>
      </c>
      <c r="M93" s="2448"/>
      <c r="N93" s="2450"/>
    </row>
    <row r="94" spans="1:15" ht="28.5" customHeight="1" thickBot="1" x14ac:dyDescent="0.25">
      <c r="A94" s="2980"/>
      <c r="B94" s="2418"/>
      <c r="C94" s="2983"/>
      <c r="D94" s="2986"/>
      <c r="E94" s="2988"/>
      <c r="F94" s="3012"/>
      <c r="G94" s="64" t="s">
        <v>18</v>
      </c>
      <c r="H94" s="224">
        <f>H93</f>
        <v>35</v>
      </c>
      <c r="I94" s="223">
        <f>+I93</f>
        <v>5</v>
      </c>
      <c r="J94" s="225">
        <f>+J93</f>
        <v>5</v>
      </c>
      <c r="K94" s="454" t="s">
        <v>498</v>
      </c>
      <c r="L94" s="2519">
        <v>1</v>
      </c>
      <c r="M94" s="1334">
        <v>1</v>
      </c>
      <c r="N94" s="342">
        <v>1</v>
      </c>
    </row>
    <row r="95" spans="1:15" ht="18.75" customHeight="1" x14ac:dyDescent="0.2">
      <c r="A95" s="2979" t="s">
        <v>16</v>
      </c>
      <c r="B95" s="2417" t="s">
        <v>16</v>
      </c>
      <c r="C95" s="2981" t="s">
        <v>282</v>
      </c>
      <c r="D95" s="2984" t="s">
        <v>474</v>
      </c>
      <c r="E95" s="2987"/>
      <c r="F95" s="2989">
        <v>2</v>
      </c>
      <c r="G95" s="2457" t="s">
        <v>17</v>
      </c>
      <c r="H95" s="211">
        <v>16</v>
      </c>
      <c r="I95" s="229">
        <v>16</v>
      </c>
      <c r="J95" s="227">
        <v>16</v>
      </c>
      <c r="K95" s="2998" t="s">
        <v>408</v>
      </c>
      <c r="L95" s="544">
        <v>89</v>
      </c>
      <c r="M95" s="1922">
        <v>89</v>
      </c>
      <c r="N95" s="1923">
        <v>89</v>
      </c>
    </row>
    <row r="96" spans="1:15" ht="16.5" customHeight="1" thickBot="1" x14ac:dyDescent="0.25">
      <c r="A96" s="2980"/>
      <c r="B96" s="2418"/>
      <c r="C96" s="2983"/>
      <c r="D96" s="2986"/>
      <c r="E96" s="2988"/>
      <c r="F96" s="2991"/>
      <c r="G96" s="64" t="s">
        <v>18</v>
      </c>
      <c r="H96" s="224">
        <f>H95</f>
        <v>16</v>
      </c>
      <c r="I96" s="223">
        <f>SUM(I95)</f>
        <v>16</v>
      </c>
      <c r="J96" s="225">
        <f>SUM(J95)</f>
        <v>16</v>
      </c>
      <c r="K96" s="2993"/>
      <c r="L96" s="2519"/>
      <c r="M96" s="1334"/>
      <c r="N96" s="342"/>
    </row>
    <row r="97" spans="1:16" ht="13.5" thickBot="1" x14ac:dyDescent="0.25">
      <c r="A97" s="3" t="s">
        <v>16</v>
      </c>
      <c r="B97" s="2" t="s">
        <v>16</v>
      </c>
      <c r="C97" s="2999" t="s">
        <v>22</v>
      </c>
      <c r="D97" s="2999"/>
      <c r="E97" s="2999"/>
      <c r="F97" s="2999"/>
      <c r="G97" s="3000"/>
      <c r="H97" s="631">
        <f>H92+H89+H87+H85+H73+H94+H96</f>
        <v>68980.100000000006</v>
      </c>
      <c r="I97" s="233">
        <f t="shared" ref="I97:J97" si="4">I92+I89+I87+I85+I73+I94+I96</f>
        <v>68887.7</v>
      </c>
      <c r="J97" s="234">
        <f t="shared" si="4"/>
        <v>68817.2</v>
      </c>
      <c r="K97" s="2420"/>
      <c r="L97" s="3001"/>
      <c r="M97" s="3001"/>
      <c r="N97" s="3002"/>
    </row>
    <row r="98" spans="1:16" ht="15.75" customHeight="1" thickBot="1" x14ac:dyDescent="0.25">
      <c r="A98" s="3" t="s">
        <v>16</v>
      </c>
      <c r="B98" s="3003" t="s">
        <v>7</v>
      </c>
      <c r="C98" s="3004"/>
      <c r="D98" s="3004"/>
      <c r="E98" s="3004"/>
      <c r="F98" s="3004"/>
      <c r="G98" s="3004"/>
      <c r="H98" s="423">
        <f t="shared" ref="H98:J98" si="5">H97</f>
        <v>68980.100000000006</v>
      </c>
      <c r="I98" s="319">
        <f t="shared" si="5"/>
        <v>68887.7</v>
      </c>
      <c r="J98" s="423">
        <f t="shared" si="5"/>
        <v>68817.2</v>
      </c>
      <c r="K98" s="3005"/>
      <c r="L98" s="3006"/>
      <c r="M98" s="3006"/>
      <c r="N98" s="3007"/>
    </row>
    <row r="99" spans="1:16" ht="15.75" customHeight="1" thickBot="1" x14ac:dyDescent="0.25">
      <c r="A99" s="2425" t="s">
        <v>19</v>
      </c>
      <c r="B99" s="3008" t="s">
        <v>41</v>
      </c>
      <c r="C99" s="3009"/>
      <c r="D99" s="3009"/>
      <c r="E99" s="3009"/>
      <c r="F99" s="3009"/>
      <c r="G99" s="3009"/>
      <c r="H99" s="3009"/>
      <c r="I99" s="3009"/>
      <c r="J99" s="3009"/>
      <c r="K99" s="3009"/>
      <c r="L99" s="3009"/>
      <c r="M99" s="3009"/>
      <c r="N99" s="3010"/>
    </row>
    <row r="100" spans="1:16" ht="15.75" customHeight="1" thickBot="1" x14ac:dyDescent="0.25">
      <c r="A100" s="6" t="s">
        <v>19</v>
      </c>
      <c r="B100" s="5" t="s">
        <v>16</v>
      </c>
      <c r="C100" s="3017" t="s">
        <v>37</v>
      </c>
      <c r="D100" s="3018"/>
      <c r="E100" s="3018"/>
      <c r="F100" s="3018"/>
      <c r="G100" s="3018"/>
      <c r="H100" s="3018"/>
      <c r="I100" s="3018"/>
      <c r="J100" s="3018"/>
      <c r="K100" s="3018"/>
      <c r="L100" s="3018"/>
      <c r="M100" s="3018"/>
      <c r="N100" s="3019"/>
    </row>
    <row r="101" spans="1:16" ht="15.75" customHeight="1" x14ac:dyDescent="0.2">
      <c r="A101" s="2452" t="s">
        <v>19</v>
      </c>
      <c r="B101" s="2417" t="s">
        <v>16</v>
      </c>
      <c r="C101" s="2399" t="s">
        <v>16</v>
      </c>
      <c r="D101" s="3020" t="s">
        <v>499</v>
      </c>
      <c r="E101" s="834" t="s">
        <v>3</v>
      </c>
      <c r="F101" s="2629">
        <v>5</v>
      </c>
      <c r="G101" s="2492" t="s">
        <v>17</v>
      </c>
      <c r="H101" s="2639">
        <f>948.2+18.8</f>
        <v>967</v>
      </c>
      <c r="I101" s="2639">
        <v>5474.7</v>
      </c>
      <c r="J101" s="2639">
        <v>3983.1</v>
      </c>
      <c r="K101" s="426"/>
      <c r="L101" s="2527"/>
      <c r="M101" s="315"/>
      <c r="N101" s="2443"/>
      <c r="O101" s="241"/>
      <c r="P101" s="241"/>
    </row>
    <row r="102" spans="1:16" ht="24" customHeight="1" x14ac:dyDescent="0.2">
      <c r="A102" s="2143"/>
      <c r="B102" s="2408"/>
      <c r="C102" s="2400"/>
      <c r="D102" s="3021"/>
      <c r="E102" s="833"/>
      <c r="F102" s="834"/>
      <c r="G102" s="2492" t="s">
        <v>304</v>
      </c>
      <c r="H102" s="327">
        <f>193.4-18.8</f>
        <v>174.6</v>
      </c>
      <c r="I102" s="327">
        <f>SUMIF(G106:G126,"sb(l)'",I106:I126)</f>
        <v>0</v>
      </c>
      <c r="J102" s="228">
        <f>SUMIF(G106:G126,"sb(l)'",J106:J126)</f>
        <v>0</v>
      </c>
      <c r="K102" s="835"/>
      <c r="L102" s="2528"/>
      <c r="M102" s="262"/>
      <c r="N102" s="168"/>
      <c r="O102" s="241"/>
    </row>
    <row r="103" spans="1:16" ht="28.5" customHeight="1" x14ac:dyDescent="0.2">
      <c r="A103" s="2143"/>
      <c r="B103" s="2408"/>
      <c r="C103" s="655"/>
      <c r="D103" s="3022" t="s">
        <v>501</v>
      </c>
      <c r="E103" s="833"/>
      <c r="F103" s="834"/>
      <c r="G103" s="2492" t="s">
        <v>5</v>
      </c>
      <c r="H103" s="229">
        <v>723</v>
      </c>
      <c r="I103" s="229">
        <v>928.8</v>
      </c>
      <c r="J103" s="229">
        <v>481.3</v>
      </c>
      <c r="K103" s="2461" t="s">
        <v>74</v>
      </c>
      <c r="L103" s="2529"/>
      <c r="M103" s="390">
        <v>1</v>
      </c>
      <c r="N103" s="156"/>
    </row>
    <row r="104" spans="1:16" ht="15.75" customHeight="1" x14ac:dyDescent="0.2">
      <c r="A104" s="2143"/>
      <c r="B104" s="2408"/>
      <c r="C104" s="655"/>
      <c r="D104" s="2985"/>
      <c r="E104" s="833"/>
      <c r="F104" s="834"/>
      <c r="G104" s="2492" t="s">
        <v>20</v>
      </c>
      <c r="H104" s="327">
        <v>156.6</v>
      </c>
      <c r="I104" s="327">
        <v>217.5</v>
      </c>
      <c r="J104" s="228">
        <v>1508.4</v>
      </c>
      <c r="K104" s="2992" t="s">
        <v>273</v>
      </c>
      <c r="L104" s="547"/>
      <c r="M104" s="390">
        <v>20</v>
      </c>
      <c r="N104" s="156">
        <v>60</v>
      </c>
    </row>
    <row r="105" spans="1:16" ht="15.75" customHeight="1" x14ac:dyDescent="0.2">
      <c r="A105" s="2143"/>
      <c r="B105" s="2408"/>
      <c r="C105" s="655"/>
      <c r="D105" s="2985"/>
      <c r="E105" s="833"/>
      <c r="F105" s="834"/>
      <c r="G105" s="837" t="s">
        <v>4</v>
      </c>
      <c r="H105" s="221">
        <v>90.1</v>
      </c>
      <c r="I105" s="221">
        <v>82.1</v>
      </c>
      <c r="J105" s="220">
        <v>42.5</v>
      </c>
      <c r="K105" s="3023"/>
      <c r="L105" s="525"/>
      <c r="M105" s="245"/>
      <c r="N105" s="95"/>
    </row>
    <row r="106" spans="1:16" ht="27.75" customHeight="1" x14ac:dyDescent="0.2">
      <c r="A106" s="2143"/>
      <c r="B106" s="2408"/>
      <c r="C106" s="655"/>
      <c r="D106" s="2958" t="s">
        <v>564</v>
      </c>
      <c r="E106" s="833"/>
      <c r="F106" s="834"/>
      <c r="G106" s="2493"/>
      <c r="H106" s="229"/>
      <c r="I106" s="229"/>
      <c r="J106" s="229"/>
      <c r="K106" s="453" t="s">
        <v>329</v>
      </c>
      <c r="L106" s="2485">
        <v>3</v>
      </c>
      <c r="M106" s="1752">
        <v>2</v>
      </c>
      <c r="N106" s="1753">
        <v>2</v>
      </c>
    </row>
    <row r="107" spans="1:16" ht="27.75" customHeight="1" x14ac:dyDescent="0.2">
      <c r="A107" s="2143"/>
      <c r="B107" s="2408"/>
      <c r="C107" s="655"/>
      <c r="D107" s="2985"/>
      <c r="E107" s="2395"/>
      <c r="F107" s="2195"/>
      <c r="G107" s="34"/>
      <c r="H107" s="2639"/>
      <c r="I107" s="212"/>
      <c r="J107" s="218"/>
      <c r="K107" s="2576" t="s">
        <v>502</v>
      </c>
      <c r="L107" s="547">
        <v>3</v>
      </c>
      <c r="M107" s="390">
        <v>2</v>
      </c>
      <c r="N107" s="156">
        <v>2</v>
      </c>
    </row>
    <row r="108" spans="1:16" ht="27" customHeight="1" x14ac:dyDescent="0.2">
      <c r="A108" s="2143"/>
      <c r="B108" s="2408"/>
      <c r="C108" s="655"/>
      <c r="D108" s="2970"/>
      <c r="E108" s="2628"/>
      <c r="F108" s="2630"/>
      <c r="G108" s="34"/>
      <c r="H108" s="2639"/>
      <c r="I108" s="212"/>
      <c r="J108" s="218"/>
      <c r="K108" s="2578"/>
      <c r="L108" s="550"/>
      <c r="M108" s="281"/>
      <c r="N108" s="252"/>
    </row>
    <row r="109" spans="1:16" ht="28.5" customHeight="1" x14ac:dyDescent="0.2">
      <c r="A109" s="2143"/>
      <c r="B109" s="2408"/>
      <c r="C109" s="655"/>
      <c r="D109" s="2958" t="s">
        <v>565</v>
      </c>
      <c r="E109" s="1933"/>
      <c r="F109" s="2656"/>
      <c r="G109" s="34"/>
      <c r="H109" s="2639"/>
      <c r="I109" s="212"/>
      <c r="J109" s="211"/>
      <c r="K109" s="1844" t="s">
        <v>503</v>
      </c>
      <c r="L109" s="2530"/>
      <c r="M109" s="305">
        <v>1</v>
      </c>
      <c r="N109" s="80"/>
    </row>
    <row r="110" spans="1:16" ht="27" customHeight="1" x14ac:dyDescent="0.2">
      <c r="A110" s="2143"/>
      <c r="B110" s="2408"/>
      <c r="C110" s="655"/>
      <c r="D110" s="2985"/>
      <c r="E110" s="1933"/>
      <c r="F110" s="2656"/>
      <c r="G110" s="34"/>
      <c r="H110" s="2639"/>
      <c r="I110" s="212"/>
      <c r="J110" s="218"/>
      <c r="K110" s="453" t="s">
        <v>184</v>
      </c>
      <c r="L110" s="68"/>
      <c r="M110" s="2596">
        <v>30</v>
      </c>
      <c r="N110" s="2598">
        <v>100</v>
      </c>
    </row>
    <row r="111" spans="1:16" ht="30" customHeight="1" x14ac:dyDescent="0.2">
      <c r="A111" s="2143"/>
      <c r="B111" s="2408"/>
      <c r="C111" s="655"/>
      <c r="D111" s="2391" t="s">
        <v>500</v>
      </c>
      <c r="E111" s="2628"/>
      <c r="F111" s="2630"/>
      <c r="G111" s="32"/>
      <c r="H111" s="2639"/>
      <c r="I111" s="212"/>
      <c r="J111" s="211"/>
      <c r="K111" s="2461"/>
      <c r="L111" s="2531"/>
      <c r="M111" s="1740"/>
      <c r="N111" s="1741"/>
    </row>
    <row r="112" spans="1:16" ht="35.25" customHeight="1" x14ac:dyDescent="0.2">
      <c r="A112" s="2143"/>
      <c r="B112" s="2408"/>
      <c r="C112" s="655"/>
      <c r="D112" s="3013" t="s">
        <v>477</v>
      </c>
      <c r="E112" s="2395"/>
      <c r="F112" s="2195"/>
      <c r="G112" s="2659"/>
      <c r="H112" s="2639"/>
      <c r="I112" s="212"/>
      <c r="J112" s="218"/>
      <c r="K112" s="2053" t="s">
        <v>184</v>
      </c>
      <c r="L112" s="2532">
        <v>100</v>
      </c>
      <c r="M112" s="262"/>
      <c r="N112" s="168"/>
    </row>
    <row r="113" spans="1:17" ht="35.25" customHeight="1" x14ac:dyDescent="0.2">
      <c r="A113" s="2442"/>
      <c r="B113" s="2408"/>
      <c r="C113" s="655"/>
      <c r="D113" s="3014"/>
      <c r="E113" s="2628"/>
      <c r="F113" s="2630"/>
      <c r="G113" s="2659"/>
      <c r="H113" s="2639"/>
      <c r="I113" s="212"/>
      <c r="J113" s="218"/>
      <c r="K113" s="453" t="s">
        <v>400</v>
      </c>
      <c r="L113" s="2530">
        <v>100</v>
      </c>
      <c r="M113" s="2440"/>
      <c r="N113" s="172"/>
    </row>
    <row r="114" spans="1:17" ht="25.5" customHeight="1" x14ac:dyDescent="0.2">
      <c r="A114" s="2442"/>
      <c r="B114" s="2408"/>
      <c r="C114" s="655"/>
      <c r="D114" s="2958" t="s">
        <v>590</v>
      </c>
      <c r="E114" s="1933"/>
      <c r="F114" s="2402"/>
      <c r="G114" s="2659"/>
      <c r="H114" s="2639"/>
      <c r="I114" s="212"/>
      <c r="J114" s="218"/>
      <c r="K114" s="2226" t="s">
        <v>74</v>
      </c>
      <c r="L114" s="2533"/>
      <c r="M114" s="2595">
        <v>1</v>
      </c>
      <c r="N114" s="2597"/>
    </row>
    <row r="115" spans="1:17" ht="27.75" customHeight="1" x14ac:dyDescent="0.2">
      <c r="A115" s="2442"/>
      <c r="B115" s="2408"/>
      <c r="C115" s="655"/>
      <c r="D115" s="2985"/>
      <c r="E115" s="1933"/>
      <c r="F115" s="2656"/>
      <c r="G115" s="2659"/>
      <c r="H115" s="2639"/>
      <c r="I115" s="212"/>
      <c r="J115" s="218"/>
      <c r="K115" s="2226" t="s">
        <v>273</v>
      </c>
      <c r="L115" s="1943"/>
      <c r="M115" s="2596">
        <v>10</v>
      </c>
      <c r="N115" s="2598">
        <v>100</v>
      </c>
    </row>
    <row r="116" spans="1:17" ht="27.75" customHeight="1" x14ac:dyDescent="0.2">
      <c r="A116" s="2442"/>
      <c r="B116" s="2408"/>
      <c r="C116" s="655"/>
      <c r="D116" s="2565" t="s">
        <v>567</v>
      </c>
      <c r="E116" s="1933"/>
      <c r="F116" s="2656"/>
      <c r="G116" s="2659"/>
      <c r="H116" s="244"/>
      <c r="I116" s="360"/>
      <c r="J116" s="215"/>
      <c r="K116" s="2521" t="s">
        <v>451</v>
      </c>
      <c r="L116" s="2534">
        <v>1</v>
      </c>
      <c r="M116" s="298"/>
      <c r="N116" s="630"/>
    </row>
    <row r="117" spans="1:17" ht="18.75" customHeight="1" x14ac:dyDescent="0.2">
      <c r="A117" s="2143"/>
      <c r="B117" s="2408"/>
      <c r="C117" s="655"/>
      <c r="D117" s="269"/>
      <c r="E117" s="1933"/>
      <c r="F117" s="2656"/>
      <c r="G117" s="2659"/>
      <c r="H117" s="244"/>
      <c r="I117" s="360"/>
      <c r="J117" s="215"/>
      <c r="K117" s="2522" t="s">
        <v>100</v>
      </c>
      <c r="L117" s="2535">
        <v>10</v>
      </c>
      <c r="M117" s="305">
        <v>80</v>
      </c>
      <c r="N117" s="80">
        <v>100</v>
      </c>
    </row>
    <row r="118" spans="1:17" ht="30" customHeight="1" x14ac:dyDescent="0.2">
      <c r="A118" s="2442"/>
      <c r="B118" s="2408"/>
      <c r="C118" s="15"/>
      <c r="D118" s="2958" t="s">
        <v>504</v>
      </c>
      <c r="E118" s="3015"/>
      <c r="F118" s="3016"/>
      <c r="G118" s="2687"/>
      <c r="H118" s="244"/>
      <c r="I118" s="360"/>
      <c r="J118" s="355"/>
      <c r="K118" s="2494" t="s">
        <v>74</v>
      </c>
      <c r="L118" s="822"/>
      <c r="M118" s="295">
        <v>1</v>
      </c>
      <c r="N118" s="283"/>
    </row>
    <row r="119" spans="1:17" ht="16.5" customHeight="1" x14ac:dyDescent="0.2">
      <c r="A119" s="2442"/>
      <c r="B119" s="2408"/>
      <c r="C119" s="2212"/>
      <c r="D119" s="2970"/>
      <c r="E119" s="3015"/>
      <c r="F119" s="3016"/>
      <c r="G119" s="2687"/>
      <c r="H119" s="244"/>
      <c r="I119" s="360"/>
      <c r="J119" s="215"/>
      <c r="K119" s="2213" t="s">
        <v>401</v>
      </c>
      <c r="L119" s="2505"/>
      <c r="M119" s="430"/>
      <c r="N119" s="113">
        <v>80</v>
      </c>
    </row>
    <row r="120" spans="1:17" ht="15.75" customHeight="1" x14ac:dyDescent="0.2">
      <c r="A120" s="2143"/>
      <c r="B120" s="2408"/>
      <c r="C120" s="130"/>
      <c r="D120" s="2958" t="s">
        <v>233</v>
      </c>
      <c r="E120" s="254"/>
      <c r="F120" s="2642"/>
      <c r="G120" s="2640"/>
      <c r="H120" s="2691"/>
      <c r="I120" s="360"/>
      <c r="J120" s="215"/>
      <c r="K120" s="2213" t="s">
        <v>143</v>
      </c>
      <c r="L120" s="53">
        <v>1</v>
      </c>
      <c r="M120" s="361"/>
      <c r="N120" s="103"/>
    </row>
    <row r="121" spans="1:17" ht="16.5" customHeight="1" x14ac:dyDescent="0.2">
      <c r="A121" s="2143"/>
      <c r="B121" s="2408"/>
      <c r="C121" s="130"/>
      <c r="D121" s="2928"/>
      <c r="E121" s="254"/>
      <c r="F121" s="2642"/>
      <c r="G121" s="2640"/>
      <c r="H121" s="2691"/>
      <c r="I121" s="360"/>
      <c r="J121" s="498"/>
      <c r="K121" s="2170"/>
      <c r="L121" s="1972"/>
      <c r="M121" s="538"/>
      <c r="N121" s="539"/>
    </row>
    <row r="122" spans="1:17" s="158" customFormat="1" ht="30.75" customHeight="1" x14ac:dyDescent="0.2">
      <c r="A122" s="2143"/>
      <c r="B122" s="2408"/>
      <c r="C122" s="2186"/>
      <c r="D122" s="2952" t="s">
        <v>591</v>
      </c>
      <c r="E122" s="1598"/>
      <c r="F122" s="1004"/>
      <c r="G122" s="2647"/>
      <c r="H122" s="2475"/>
      <c r="I122" s="552"/>
      <c r="J122" s="2693"/>
      <c r="K122" s="2673" t="s">
        <v>99</v>
      </c>
      <c r="L122" s="2700">
        <v>1</v>
      </c>
      <c r="M122" s="2435"/>
      <c r="N122" s="2437"/>
      <c r="O122" s="1146"/>
    </row>
    <row r="123" spans="1:17" s="158" customFormat="1" ht="17.25" customHeight="1" thickBot="1" x14ac:dyDescent="0.25">
      <c r="A123" s="2143"/>
      <c r="B123" s="2408"/>
      <c r="C123" s="2186"/>
      <c r="D123" s="3032"/>
      <c r="E123" s="1598"/>
      <c r="F123" s="1004"/>
      <c r="G123" s="2647"/>
      <c r="H123" s="776"/>
      <c r="I123" s="552"/>
      <c r="J123" s="2684"/>
      <c r="K123" s="2407" t="s">
        <v>401</v>
      </c>
      <c r="L123" s="2539">
        <v>100</v>
      </c>
      <c r="M123" s="2434"/>
      <c r="N123" s="2436"/>
      <c r="O123" s="1146"/>
    </row>
    <row r="124" spans="1:17" ht="36.75" customHeight="1" x14ac:dyDescent="0.2">
      <c r="A124" s="2442"/>
      <c r="B124" s="2408"/>
      <c r="C124" s="15"/>
      <c r="D124" s="2927" t="s">
        <v>583</v>
      </c>
      <c r="E124" s="1971" t="s">
        <v>3</v>
      </c>
      <c r="F124" s="600">
        <v>6</v>
      </c>
      <c r="G124" s="1331" t="s">
        <v>17</v>
      </c>
      <c r="H124" s="1430">
        <v>2193.5</v>
      </c>
      <c r="I124" s="615">
        <v>2530.4</v>
      </c>
      <c r="J124" s="1811">
        <v>1972.9</v>
      </c>
      <c r="K124" s="2525" t="s">
        <v>582</v>
      </c>
      <c r="L124" s="548">
        <v>7</v>
      </c>
      <c r="M124" s="2604">
        <v>5</v>
      </c>
      <c r="N124" s="368">
        <v>5</v>
      </c>
      <c r="O124" s="241"/>
      <c r="P124" s="241"/>
      <c r="Q124" s="241"/>
    </row>
    <row r="125" spans="1:17" ht="44.25" customHeight="1" x14ac:dyDescent="0.2">
      <c r="A125" s="2442"/>
      <c r="B125" s="2408"/>
      <c r="C125" s="15"/>
      <c r="D125" s="2959"/>
      <c r="E125" s="254"/>
      <c r="F125" s="2642"/>
      <c r="G125" s="2568"/>
      <c r="H125" s="756"/>
      <c r="I125" s="572"/>
      <c r="J125" s="498"/>
      <c r="K125" s="2213" t="s">
        <v>545</v>
      </c>
      <c r="L125" s="53">
        <v>3</v>
      </c>
      <c r="M125" s="184">
        <v>2</v>
      </c>
      <c r="N125" s="114">
        <v>3</v>
      </c>
      <c r="O125" s="241"/>
      <c r="P125" s="241"/>
      <c r="Q125" s="241"/>
    </row>
    <row r="126" spans="1:17" ht="30.75" customHeight="1" x14ac:dyDescent="0.2">
      <c r="A126" s="2143"/>
      <c r="B126" s="2408"/>
      <c r="C126" s="116"/>
      <c r="D126" s="3022" t="s">
        <v>568</v>
      </c>
      <c r="E126" s="1933"/>
      <c r="F126" s="2656"/>
      <c r="G126" s="2659"/>
      <c r="H126" s="2639"/>
      <c r="I126" s="212"/>
      <c r="J126" s="211"/>
      <c r="K126" s="1951" t="s">
        <v>273</v>
      </c>
      <c r="L126" s="2536" t="s">
        <v>187</v>
      </c>
      <c r="M126" s="1952" t="s">
        <v>175</v>
      </c>
      <c r="N126" s="1708"/>
    </row>
    <row r="127" spans="1:17" ht="35.25" customHeight="1" x14ac:dyDescent="0.2">
      <c r="A127" s="2143"/>
      <c r="B127" s="2408"/>
      <c r="C127" s="116"/>
      <c r="D127" s="3021"/>
      <c r="E127" s="1933"/>
      <c r="F127" s="2402"/>
      <c r="G127" s="2659"/>
      <c r="H127" s="2639"/>
      <c r="I127" s="212"/>
      <c r="J127" s="218"/>
      <c r="K127" s="829" t="s">
        <v>314</v>
      </c>
      <c r="L127" s="2537" t="s">
        <v>175</v>
      </c>
      <c r="M127" s="1955"/>
      <c r="N127" s="830"/>
      <c r="O127" s="1866"/>
    </row>
    <row r="128" spans="1:17" ht="26.25" customHeight="1" x14ac:dyDescent="0.2">
      <c r="A128" s="2143"/>
      <c r="B128" s="2762"/>
      <c r="C128" s="116"/>
      <c r="D128" s="2958" t="s">
        <v>505</v>
      </c>
      <c r="E128" s="1969"/>
      <c r="F128" s="1004"/>
      <c r="G128" s="2794"/>
      <c r="H128" s="244"/>
      <c r="I128" s="360"/>
      <c r="J128" s="215"/>
      <c r="K128" s="2523" t="s">
        <v>367</v>
      </c>
      <c r="L128" s="2538" t="s">
        <v>175</v>
      </c>
      <c r="M128" s="1958"/>
      <c r="N128" s="1959"/>
      <c r="O128" s="1147"/>
    </row>
    <row r="129" spans="1:19" ht="27.75" customHeight="1" x14ac:dyDescent="0.2">
      <c r="A129" s="1029"/>
      <c r="B129" s="2806"/>
      <c r="C129" s="1545"/>
      <c r="D129" s="2959"/>
      <c r="E129" s="2824"/>
      <c r="F129" s="2825"/>
      <c r="G129" s="2180"/>
      <c r="H129" s="321"/>
      <c r="I129" s="349"/>
      <c r="J129" s="1026"/>
      <c r="K129" s="2524"/>
      <c r="L129" s="2826"/>
      <c r="M129" s="1962"/>
      <c r="N129" s="1963"/>
      <c r="O129" s="1147"/>
    </row>
    <row r="130" spans="1:19" ht="31.5" customHeight="1" x14ac:dyDescent="0.2">
      <c r="A130" s="2143"/>
      <c r="B130" s="2408"/>
      <c r="C130" s="2455"/>
      <c r="D130" s="2953" t="s">
        <v>506</v>
      </c>
      <c r="E130" s="1598"/>
      <c r="F130" s="1004"/>
      <c r="G130" s="2647"/>
      <c r="H130" s="776"/>
      <c r="I130" s="552"/>
      <c r="J130" s="2684"/>
      <c r="K130" s="2820" t="s">
        <v>451</v>
      </c>
      <c r="L130" s="2821">
        <v>1</v>
      </c>
      <c r="M130" s="2822"/>
      <c r="N130" s="2823"/>
      <c r="O130" s="96"/>
    </row>
    <row r="131" spans="1:19" ht="16.5" customHeight="1" x14ac:dyDescent="0.2">
      <c r="A131" s="2143"/>
      <c r="B131" s="2408"/>
      <c r="C131" s="2455"/>
      <c r="D131" s="2953"/>
      <c r="E131" s="1598"/>
      <c r="F131" s="1004"/>
      <c r="G131" s="2180"/>
      <c r="H131" s="2470"/>
      <c r="I131" s="2490"/>
      <c r="J131" s="2474"/>
      <c r="K131" s="3064" t="s">
        <v>452</v>
      </c>
      <c r="L131" s="2539">
        <v>20</v>
      </c>
      <c r="M131" s="2701">
        <v>60</v>
      </c>
      <c r="N131" s="2702">
        <v>100</v>
      </c>
      <c r="O131" s="96"/>
    </row>
    <row r="132" spans="1:19" ht="16.5" customHeight="1" thickBot="1" x14ac:dyDescent="0.25">
      <c r="A132" s="2453"/>
      <c r="B132" s="2418"/>
      <c r="C132" s="637"/>
      <c r="D132" s="2690"/>
      <c r="E132" s="3029" t="s">
        <v>71</v>
      </c>
      <c r="F132" s="3030"/>
      <c r="G132" s="3031"/>
      <c r="H132" s="777">
        <f>SUM(H101:H131)</f>
        <v>4304.7999999999993</v>
      </c>
      <c r="I132" s="777">
        <f>SUM(I101:I131)</f>
        <v>9233.5</v>
      </c>
      <c r="J132" s="777">
        <f>SUM(J101:J131)</f>
        <v>7988.1999999999989</v>
      </c>
      <c r="K132" s="3065"/>
      <c r="L132" s="2540"/>
      <c r="M132" s="1707"/>
      <c r="N132" s="380"/>
    </row>
    <row r="133" spans="1:19" ht="16.5" customHeight="1" x14ac:dyDescent="0.2">
      <c r="A133" s="2452" t="s">
        <v>19</v>
      </c>
      <c r="B133" s="2417" t="s">
        <v>16</v>
      </c>
      <c r="C133" s="2439" t="s">
        <v>19</v>
      </c>
      <c r="D133" s="3028" t="s">
        <v>514</v>
      </c>
      <c r="E133" s="1893" t="s">
        <v>3</v>
      </c>
      <c r="F133" s="101">
        <v>5</v>
      </c>
      <c r="G133" s="202" t="s">
        <v>17</v>
      </c>
      <c r="H133" s="1788">
        <v>60.4</v>
      </c>
      <c r="I133" s="1788">
        <v>588.29999999999995</v>
      </c>
      <c r="J133" s="1788">
        <v>1085.8</v>
      </c>
      <c r="K133" s="2280"/>
      <c r="L133" s="542"/>
      <c r="M133" s="315"/>
      <c r="N133" s="2443"/>
      <c r="O133" s="241"/>
      <c r="P133" s="241"/>
      <c r="Q133" s="241"/>
    </row>
    <row r="134" spans="1:19" ht="16.5" customHeight="1" x14ac:dyDescent="0.2">
      <c r="A134" s="2143"/>
      <c r="B134" s="2408"/>
      <c r="C134" s="2455"/>
      <c r="D134" s="2953"/>
      <c r="E134" s="2114"/>
      <c r="F134" s="86"/>
      <c r="G134" s="2456" t="s">
        <v>304</v>
      </c>
      <c r="H134" s="1743">
        <v>32</v>
      </c>
      <c r="I134" s="720"/>
      <c r="J134" s="816"/>
      <c r="K134" s="570"/>
      <c r="L134" s="543"/>
      <c r="M134" s="262"/>
      <c r="N134" s="168"/>
    </row>
    <row r="135" spans="1:19" ht="16.5" customHeight="1" x14ac:dyDescent="0.2">
      <c r="A135" s="2143"/>
      <c r="B135" s="2408"/>
      <c r="C135" s="2455"/>
      <c r="D135" s="2953"/>
      <c r="E135" s="2114"/>
      <c r="F135" s="2569"/>
      <c r="G135" s="2600" t="s">
        <v>67</v>
      </c>
      <c r="H135" s="2583">
        <v>125</v>
      </c>
      <c r="I135" s="400">
        <v>1300</v>
      </c>
      <c r="J135" s="246">
        <v>1000</v>
      </c>
      <c r="K135" s="570"/>
      <c r="L135" s="543"/>
      <c r="M135" s="262"/>
      <c r="N135" s="168"/>
    </row>
    <row r="136" spans="1:19" ht="27" customHeight="1" x14ac:dyDescent="0.2">
      <c r="A136" s="2143"/>
      <c r="B136" s="2408"/>
      <c r="C136" s="2455"/>
      <c r="D136" s="2958" t="s">
        <v>592</v>
      </c>
      <c r="E136" s="1598"/>
      <c r="F136" s="1004"/>
      <c r="G136" s="634"/>
      <c r="H136" s="244"/>
      <c r="I136" s="360"/>
      <c r="J136" s="215"/>
      <c r="K136" s="2407" t="s">
        <v>74</v>
      </c>
      <c r="L136" s="2502">
        <v>1</v>
      </c>
      <c r="M136" s="2434"/>
      <c r="N136" s="2436"/>
    </row>
    <row r="137" spans="1:19" ht="18" customHeight="1" x14ac:dyDescent="0.2">
      <c r="A137" s="2143"/>
      <c r="B137" s="2408"/>
      <c r="C137" s="2455"/>
      <c r="D137" s="2959"/>
      <c r="E137" s="1598"/>
      <c r="F137" s="1004"/>
      <c r="G137" s="634"/>
      <c r="H137" s="244"/>
      <c r="I137" s="360"/>
      <c r="J137" s="215"/>
      <c r="K137" s="2459" t="s">
        <v>406</v>
      </c>
      <c r="L137" s="1513"/>
      <c r="M137" s="255">
        <v>50</v>
      </c>
      <c r="N137" s="198">
        <v>100</v>
      </c>
    </row>
    <row r="138" spans="1:19" ht="26.25" customHeight="1" x14ac:dyDescent="0.2">
      <c r="A138" s="2143"/>
      <c r="B138" s="2408"/>
      <c r="C138" s="655"/>
      <c r="D138" s="2958" t="s">
        <v>572</v>
      </c>
      <c r="E138" s="1969"/>
      <c r="F138" s="1004"/>
      <c r="G138" s="634"/>
      <c r="H138" s="244"/>
      <c r="I138" s="360"/>
      <c r="J138" s="215"/>
      <c r="K138" s="2213" t="s">
        <v>270</v>
      </c>
      <c r="L138" s="2502">
        <v>5</v>
      </c>
      <c r="M138" s="2434"/>
      <c r="N138" s="2436"/>
      <c r="P138" s="1151"/>
      <c r="Q138" s="533"/>
      <c r="R138" s="533"/>
    </row>
    <row r="139" spans="1:19" ht="26.25" customHeight="1" x14ac:dyDescent="0.2">
      <c r="A139" s="2143"/>
      <c r="B139" s="2408"/>
      <c r="C139" s="655"/>
      <c r="D139" s="2928"/>
      <c r="E139" s="1969"/>
      <c r="F139" s="2435"/>
      <c r="G139" s="634"/>
      <c r="H139" s="244"/>
      <c r="I139" s="360"/>
      <c r="J139" s="215"/>
      <c r="K139" s="2458" t="s">
        <v>74</v>
      </c>
      <c r="L139" s="570"/>
      <c r="M139" s="2435">
        <v>3</v>
      </c>
      <c r="N139" s="2437">
        <v>5</v>
      </c>
      <c r="P139" s="1151"/>
      <c r="Q139" s="533"/>
      <c r="R139" s="533"/>
    </row>
    <row r="140" spans="1:19" ht="26.25" customHeight="1" x14ac:dyDescent="0.2">
      <c r="A140" s="2442"/>
      <c r="B140" s="2408"/>
      <c r="C140" s="655"/>
      <c r="D140" s="2959"/>
      <c r="E140" s="1969"/>
      <c r="F140" s="2570"/>
      <c r="G140" s="2491"/>
      <c r="H140" s="756"/>
      <c r="I140" s="572"/>
      <c r="J140" s="498"/>
      <c r="K140" s="2459" t="s">
        <v>103</v>
      </c>
      <c r="L140" s="1513"/>
      <c r="M140" s="255"/>
      <c r="N140" s="198">
        <v>10</v>
      </c>
      <c r="P140" s="1151"/>
      <c r="Q140" s="533"/>
      <c r="R140" s="533"/>
    </row>
    <row r="141" spans="1:19" ht="28.5" customHeight="1" x14ac:dyDescent="0.2">
      <c r="A141" s="2143"/>
      <c r="B141" s="2408"/>
      <c r="C141" s="655"/>
      <c r="D141" s="401" t="s">
        <v>516</v>
      </c>
      <c r="E141" s="2582"/>
      <c r="F141" s="2574"/>
      <c r="G141" s="2593"/>
      <c r="H141" s="2422"/>
      <c r="I141" s="212"/>
      <c r="J141" s="218"/>
      <c r="K141" s="2526" t="s">
        <v>99</v>
      </c>
      <c r="L141" s="38"/>
      <c r="M141" s="30">
        <v>1</v>
      </c>
      <c r="N141" s="156"/>
      <c r="O141" s="2214"/>
    </row>
    <row r="142" spans="1:19" ht="30" customHeight="1" x14ac:dyDescent="0.2">
      <c r="A142" s="2442"/>
      <c r="B142" s="2408"/>
      <c r="C142" s="125"/>
      <c r="D142" s="269"/>
      <c r="E142" s="812"/>
      <c r="F142" s="285"/>
      <c r="G142" s="811"/>
      <c r="H142" s="2577"/>
      <c r="I142" s="212"/>
      <c r="J142" s="218"/>
      <c r="K142" s="2281" t="s">
        <v>184</v>
      </c>
      <c r="L142" s="2541"/>
      <c r="M142" s="2446">
        <v>30</v>
      </c>
      <c r="N142" s="95">
        <v>100</v>
      </c>
    </row>
    <row r="143" spans="1:19" ht="29.25" customHeight="1" x14ac:dyDescent="0.2">
      <c r="A143" s="2442"/>
      <c r="B143" s="2408"/>
      <c r="C143" s="655"/>
      <c r="D143" s="2388" t="s">
        <v>478</v>
      </c>
      <c r="E143" s="2590"/>
      <c r="F143" s="2590"/>
      <c r="G143" s="2593"/>
      <c r="H143" s="2577"/>
      <c r="I143" s="212"/>
      <c r="J143" s="218"/>
      <c r="K143" s="2461" t="s">
        <v>99</v>
      </c>
      <c r="L143" s="133">
        <v>1</v>
      </c>
      <c r="M143" s="298"/>
      <c r="N143" s="630"/>
    </row>
    <row r="144" spans="1:19" ht="18.75" customHeight="1" thickBot="1" x14ac:dyDescent="0.25">
      <c r="A144" s="2453"/>
      <c r="B144" s="2418"/>
      <c r="C144" s="2406"/>
      <c r="D144" s="2387"/>
      <c r="E144" s="3024" t="s">
        <v>71</v>
      </c>
      <c r="F144" s="3025"/>
      <c r="G144" s="3026"/>
      <c r="H144" s="392">
        <f>SUM(H133:H135)</f>
        <v>217.4</v>
      </c>
      <c r="I144" s="392">
        <f>SUM(I133:I135)</f>
        <v>1888.3</v>
      </c>
      <c r="J144" s="392">
        <f>SUM(J133:J135)</f>
        <v>2085.8000000000002</v>
      </c>
      <c r="K144" s="2576" t="s">
        <v>100</v>
      </c>
      <c r="L144" s="2544"/>
      <c r="M144" s="1052">
        <v>50</v>
      </c>
      <c r="N144" s="2176">
        <v>80</v>
      </c>
      <c r="O144" s="241"/>
      <c r="P144" s="241"/>
      <c r="Q144" s="241"/>
      <c r="R144" s="611"/>
      <c r="S144" s="3027"/>
    </row>
    <row r="145" spans="1:19" ht="16.5" customHeight="1" x14ac:dyDescent="0.2">
      <c r="A145" s="2452" t="s">
        <v>19</v>
      </c>
      <c r="B145" s="2417" t="s">
        <v>16</v>
      </c>
      <c r="C145" s="2405" t="s">
        <v>21</v>
      </c>
      <c r="D145" s="3020" t="s">
        <v>519</v>
      </c>
      <c r="E145" s="122" t="s">
        <v>3</v>
      </c>
      <c r="F145" s="160">
        <v>5</v>
      </c>
      <c r="G145" s="2600" t="s">
        <v>17</v>
      </c>
      <c r="H145" s="325"/>
      <c r="I145" s="208">
        <v>645.20000000000005</v>
      </c>
      <c r="J145" s="325">
        <v>444.4</v>
      </c>
      <c r="K145" s="2599"/>
      <c r="L145" s="2612"/>
      <c r="M145" s="315"/>
      <c r="N145" s="2443"/>
      <c r="P145" s="611"/>
      <c r="Q145" s="611"/>
      <c r="R145" s="611"/>
      <c r="S145" s="3027"/>
    </row>
    <row r="146" spans="1:19" ht="16.5" customHeight="1" x14ac:dyDescent="0.2">
      <c r="A146" s="2143"/>
      <c r="B146" s="2408"/>
      <c r="C146" s="2400"/>
      <c r="D146" s="3021"/>
      <c r="E146" s="2609"/>
      <c r="F146" s="834"/>
      <c r="G146" s="2592" t="s">
        <v>304</v>
      </c>
      <c r="H146" s="327">
        <v>30.1</v>
      </c>
      <c r="I146" s="327"/>
      <c r="J146" s="327"/>
      <c r="K146" s="2594"/>
      <c r="L146" s="78"/>
      <c r="M146" s="262"/>
      <c r="N146" s="168"/>
      <c r="P146" s="1153"/>
      <c r="Q146" s="2393"/>
      <c r="R146" s="2393"/>
      <c r="S146" s="2393"/>
    </row>
    <row r="147" spans="1:19" ht="16.5" customHeight="1" x14ac:dyDescent="0.2">
      <c r="A147" s="2143"/>
      <c r="B147" s="2585"/>
      <c r="C147" s="2575"/>
      <c r="D147" s="2579"/>
      <c r="E147" s="2609"/>
      <c r="F147" s="834"/>
      <c r="G147" s="2592" t="s">
        <v>5</v>
      </c>
      <c r="H147" s="229">
        <v>31.6</v>
      </c>
      <c r="I147" s="227">
        <v>516.29999999999995</v>
      </c>
      <c r="J147" s="213"/>
      <c r="K147" s="2594"/>
      <c r="L147" s="78"/>
      <c r="M147" s="262"/>
      <c r="N147" s="168"/>
      <c r="P147" s="1153"/>
      <c r="Q147" s="2581"/>
      <c r="R147" s="2581"/>
      <c r="S147" s="2581"/>
    </row>
    <row r="148" spans="1:19" ht="15.75" customHeight="1" x14ac:dyDescent="0.2">
      <c r="A148" s="2143"/>
      <c r="B148" s="2408"/>
      <c r="C148" s="655"/>
      <c r="D148" s="2969" t="s">
        <v>520</v>
      </c>
      <c r="E148" s="3015"/>
      <c r="F148" s="3016"/>
      <c r="G148" s="2601"/>
      <c r="H148" s="2577"/>
      <c r="I148" s="212"/>
      <c r="J148" s="218"/>
      <c r="K148" s="2610" t="s">
        <v>101</v>
      </c>
      <c r="L148" s="1912">
        <v>1</v>
      </c>
      <c r="M148" s="390"/>
      <c r="N148" s="156"/>
      <c r="P148" s="1153"/>
      <c r="Q148" s="2393"/>
      <c r="R148" s="2393"/>
      <c r="S148" s="2393"/>
    </row>
    <row r="149" spans="1:19" ht="30.75" customHeight="1" x14ac:dyDescent="0.2">
      <c r="A149" s="2442"/>
      <c r="B149" s="2408"/>
      <c r="C149" s="125"/>
      <c r="D149" s="2985"/>
      <c r="E149" s="3015"/>
      <c r="F149" s="3016"/>
      <c r="G149" s="2593"/>
      <c r="H149" s="2577"/>
      <c r="I149" s="212"/>
      <c r="J149" s="211"/>
      <c r="K149" s="2610" t="s">
        <v>271</v>
      </c>
      <c r="L149" s="1912"/>
      <c r="M149" s="390">
        <v>100</v>
      </c>
      <c r="N149" s="156"/>
      <c r="P149" s="1153"/>
      <c r="Q149" s="2393"/>
      <c r="R149" s="2393"/>
      <c r="S149" s="2393"/>
    </row>
    <row r="150" spans="1:19" ht="15.75" customHeight="1" x14ac:dyDescent="0.2">
      <c r="A150" s="2442"/>
      <c r="B150" s="2408"/>
      <c r="C150" s="500"/>
      <c r="D150" s="2970"/>
      <c r="E150" s="3015"/>
      <c r="F150" s="3016"/>
      <c r="G150" s="811"/>
      <c r="H150" s="778"/>
      <c r="I150" s="609"/>
      <c r="J150" s="610"/>
      <c r="K150" s="2611" t="s">
        <v>400</v>
      </c>
      <c r="L150" s="126"/>
      <c r="M150" s="305">
        <v>100</v>
      </c>
      <c r="N150" s="80"/>
      <c r="P150" s="1153"/>
      <c r="Q150" s="2393"/>
      <c r="R150" s="2393"/>
      <c r="S150" s="2393"/>
    </row>
    <row r="151" spans="1:19" ht="27" customHeight="1" x14ac:dyDescent="0.2">
      <c r="A151" s="2143"/>
      <c r="B151" s="2408"/>
      <c r="C151" s="655"/>
      <c r="D151" s="2969" t="s">
        <v>521</v>
      </c>
      <c r="E151" s="3015"/>
      <c r="F151" s="2973"/>
      <c r="G151" s="2593"/>
      <c r="H151" s="2577"/>
      <c r="I151" s="212"/>
      <c r="J151" s="218"/>
      <c r="K151" s="2610" t="s">
        <v>74</v>
      </c>
      <c r="L151" s="2613">
        <v>1</v>
      </c>
      <c r="M151" s="390"/>
      <c r="N151" s="156"/>
      <c r="P151" s="1153"/>
      <c r="Q151" s="2393"/>
      <c r="R151" s="2393"/>
      <c r="S151" s="2393"/>
    </row>
    <row r="152" spans="1:19" ht="17.25" customHeight="1" x14ac:dyDescent="0.2">
      <c r="A152" s="2442"/>
      <c r="B152" s="2408"/>
      <c r="C152" s="125"/>
      <c r="D152" s="2985"/>
      <c r="E152" s="3015"/>
      <c r="F152" s="2973"/>
      <c r="G152" s="2603"/>
      <c r="H152" s="2577"/>
      <c r="I152" s="212"/>
      <c r="J152" s="211"/>
      <c r="K152" s="3033" t="s">
        <v>272</v>
      </c>
      <c r="L152" s="1931"/>
      <c r="M152" s="390">
        <v>50</v>
      </c>
      <c r="N152" s="156">
        <v>100</v>
      </c>
    </row>
    <row r="153" spans="1:19" ht="17.25" customHeight="1" thickBot="1" x14ac:dyDescent="0.25">
      <c r="A153" s="2426"/>
      <c r="B153" s="2418"/>
      <c r="C153" s="2406"/>
      <c r="D153" s="2986"/>
      <c r="E153" s="3024" t="s">
        <v>71</v>
      </c>
      <c r="F153" s="3025"/>
      <c r="G153" s="3035"/>
      <c r="H153" s="392">
        <f>SUM(H145:H152)</f>
        <v>61.7</v>
      </c>
      <c r="I153" s="392">
        <f t="shared" ref="I153:J153" si="6">SUM(I145:I152)</f>
        <v>1161.5</v>
      </c>
      <c r="J153" s="392">
        <f t="shared" si="6"/>
        <v>444.4</v>
      </c>
      <c r="K153" s="3034"/>
      <c r="L153" s="2197"/>
      <c r="M153" s="1334"/>
      <c r="N153" s="342"/>
      <c r="O153" s="241"/>
      <c r="P153" s="241"/>
      <c r="Q153" s="241"/>
      <c r="R153" s="611"/>
      <c r="S153" s="3027"/>
    </row>
    <row r="154" spans="1:19" ht="29.25" customHeight="1" x14ac:dyDescent="0.2">
      <c r="A154" s="2452" t="s">
        <v>19</v>
      </c>
      <c r="B154" s="2417" t="s">
        <v>16</v>
      </c>
      <c r="C154" s="2405" t="s">
        <v>23</v>
      </c>
      <c r="D154" s="2403" t="s">
        <v>276</v>
      </c>
      <c r="E154" s="1335"/>
      <c r="F154" s="1335"/>
      <c r="G154" s="1331"/>
      <c r="H154" s="229"/>
      <c r="I154" s="229"/>
      <c r="J154" s="229"/>
      <c r="K154" s="2580"/>
      <c r="L154" s="542"/>
      <c r="M154" s="315"/>
      <c r="N154" s="2443"/>
      <c r="P154" s="611"/>
      <c r="Q154" s="611"/>
      <c r="R154" s="611"/>
      <c r="S154" s="3027"/>
    </row>
    <row r="155" spans="1:19" ht="55.5" customHeight="1" x14ac:dyDescent="0.2">
      <c r="A155" s="2442"/>
      <c r="B155" s="2408"/>
      <c r="C155" s="130"/>
      <c r="D155" s="2388" t="s">
        <v>593</v>
      </c>
      <c r="E155" s="254"/>
      <c r="F155" s="2433">
        <v>2</v>
      </c>
      <c r="G155" s="53" t="s">
        <v>17</v>
      </c>
      <c r="H155" s="1596">
        <v>242.7</v>
      </c>
      <c r="I155" s="376">
        <v>254.1</v>
      </c>
      <c r="J155" s="287">
        <v>297.39999999999998</v>
      </c>
      <c r="K155" s="2104" t="s">
        <v>408</v>
      </c>
      <c r="L155" s="2542">
        <v>3</v>
      </c>
      <c r="M155" s="298">
        <v>5</v>
      </c>
      <c r="N155" s="103">
        <v>6</v>
      </c>
    </row>
    <row r="156" spans="1:19" ht="30" customHeight="1" x14ac:dyDescent="0.2">
      <c r="A156" s="2442"/>
      <c r="B156" s="2408"/>
      <c r="C156" s="531"/>
      <c r="D156" s="2388" t="s">
        <v>426</v>
      </c>
      <c r="E156" s="2162"/>
      <c r="F156" s="2402"/>
      <c r="G156" s="525"/>
      <c r="H156" s="2577"/>
      <c r="I156" s="212"/>
      <c r="J156" s="218"/>
      <c r="K156" s="453" t="s">
        <v>408</v>
      </c>
      <c r="L156" s="1887">
        <v>21</v>
      </c>
      <c r="M156" s="305">
        <v>21</v>
      </c>
      <c r="N156" s="80">
        <v>21</v>
      </c>
    </row>
    <row r="157" spans="1:19" ht="40.5" customHeight="1" x14ac:dyDescent="0.2">
      <c r="A157" s="2143"/>
      <c r="B157" s="2408"/>
      <c r="C157" s="655"/>
      <c r="D157" s="2347" t="s">
        <v>523</v>
      </c>
      <c r="E157" s="1330"/>
      <c r="F157" s="1330"/>
      <c r="G157" s="2602"/>
      <c r="H157" s="2577"/>
      <c r="I157" s="212"/>
      <c r="J157" s="218"/>
      <c r="K157" s="1844" t="s">
        <v>596</v>
      </c>
      <c r="L157" s="131"/>
      <c r="M157" s="305">
        <v>262</v>
      </c>
      <c r="N157" s="172"/>
      <c r="P157" s="611"/>
      <c r="Q157" s="611"/>
      <c r="R157" s="611"/>
      <c r="S157" s="2393"/>
    </row>
    <row r="158" spans="1:19" ht="31.5" customHeight="1" x14ac:dyDescent="0.2">
      <c r="A158" s="2143"/>
      <c r="B158" s="2408"/>
      <c r="C158" s="655"/>
      <c r="D158" s="1901" t="s">
        <v>522</v>
      </c>
      <c r="E158" s="1330"/>
      <c r="F158" s="2350"/>
      <c r="G158" s="2572"/>
      <c r="H158" s="2589"/>
      <c r="I158" s="282"/>
      <c r="J158" s="263"/>
      <c r="K158" s="1844" t="s">
        <v>278</v>
      </c>
      <c r="L158" s="154">
        <v>3</v>
      </c>
      <c r="M158" s="2440"/>
      <c r="N158" s="172"/>
      <c r="P158" s="611"/>
      <c r="Q158" s="611"/>
      <c r="R158" s="611"/>
      <c r="S158" s="2393"/>
    </row>
    <row r="159" spans="1:19" ht="54" customHeight="1" x14ac:dyDescent="0.2">
      <c r="A159" s="2143"/>
      <c r="B159" s="2408"/>
      <c r="C159" s="655"/>
      <c r="D159" s="2958" t="s">
        <v>594</v>
      </c>
      <c r="E159" s="2624" t="s">
        <v>584</v>
      </c>
      <c r="F159" s="2349">
        <v>6</v>
      </c>
      <c r="G159" s="856" t="s">
        <v>17</v>
      </c>
      <c r="H159" s="2477">
        <v>299.3</v>
      </c>
      <c r="I159" s="710"/>
      <c r="J159" s="848"/>
      <c r="K159" s="276" t="s">
        <v>595</v>
      </c>
      <c r="L159" s="2543">
        <v>2023</v>
      </c>
      <c r="M159" s="298"/>
      <c r="N159" s="82"/>
      <c r="P159" s="611"/>
      <c r="Q159" s="611"/>
      <c r="R159" s="611"/>
      <c r="S159" s="2393"/>
    </row>
    <row r="160" spans="1:19" ht="17.25" customHeight="1" thickBot="1" x14ac:dyDescent="0.25">
      <c r="A160" s="2442"/>
      <c r="B160" s="2408"/>
      <c r="C160" s="500"/>
      <c r="D160" s="2974"/>
      <c r="E160" s="3024" t="s">
        <v>71</v>
      </c>
      <c r="F160" s="3025"/>
      <c r="G160" s="3026"/>
      <c r="H160" s="223">
        <f>SUM(H155:H159)</f>
        <v>542</v>
      </c>
      <c r="I160" s="225">
        <f>SUM(I155:I159)</f>
        <v>254.1</v>
      </c>
      <c r="J160" s="224">
        <f>SUM(J155:J159)</f>
        <v>297.39999999999998</v>
      </c>
      <c r="K160" s="2410"/>
      <c r="L160" s="2519"/>
      <c r="M160" s="1334"/>
      <c r="N160" s="342"/>
    </row>
    <row r="161" spans="1:15" ht="15.75" customHeight="1" thickBot="1" x14ac:dyDescent="0.25">
      <c r="A161" s="188" t="s">
        <v>19</v>
      </c>
      <c r="B161" s="11" t="s">
        <v>16</v>
      </c>
      <c r="C161" s="3040" t="s">
        <v>22</v>
      </c>
      <c r="D161" s="2999"/>
      <c r="E161" s="2999"/>
      <c r="F161" s="2999"/>
      <c r="G161" s="2999"/>
      <c r="H161" s="233">
        <f>H153+H144+H132+H160</f>
        <v>5125.8999999999996</v>
      </c>
      <c r="I161" s="233">
        <f>I153+I144+I132+I160</f>
        <v>12537.4</v>
      </c>
      <c r="J161" s="234">
        <f>J153+J144+J132+J160</f>
        <v>10815.8</v>
      </c>
      <c r="K161" s="3037"/>
      <c r="L161" s="3001"/>
      <c r="M161" s="3001"/>
      <c r="N161" s="3002"/>
    </row>
    <row r="162" spans="1:15" ht="17.25" customHeight="1" thickBot="1" x14ac:dyDescent="0.25">
      <c r="A162" s="2442" t="s">
        <v>19</v>
      </c>
      <c r="B162" s="2" t="s">
        <v>19</v>
      </c>
      <c r="C162" s="3041" t="s">
        <v>134</v>
      </c>
      <c r="D162" s="3042"/>
      <c r="E162" s="3042"/>
      <c r="F162" s="3042"/>
      <c r="G162" s="3042"/>
      <c r="H162" s="3042"/>
      <c r="I162" s="3042"/>
      <c r="J162" s="3042"/>
      <c r="K162" s="3042"/>
      <c r="L162" s="3042"/>
      <c r="M162" s="3042"/>
      <c r="N162" s="3043"/>
    </row>
    <row r="163" spans="1:15" ht="15.75" customHeight="1" x14ac:dyDescent="0.2">
      <c r="A163" s="189" t="s">
        <v>19</v>
      </c>
      <c r="B163" s="190" t="s">
        <v>19</v>
      </c>
      <c r="C163" s="2399" t="s">
        <v>16</v>
      </c>
      <c r="D163" s="2984" t="s">
        <v>530</v>
      </c>
      <c r="E163" s="3038"/>
      <c r="F163" s="2414">
        <v>2</v>
      </c>
      <c r="G163" s="460" t="s">
        <v>17</v>
      </c>
      <c r="H163" s="2489">
        <v>44.1</v>
      </c>
      <c r="I163" s="462">
        <v>57.8</v>
      </c>
      <c r="J163" s="2489"/>
      <c r="K163" s="1509" t="s">
        <v>408</v>
      </c>
      <c r="L163" s="544">
        <v>8</v>
      </c>
      <c r="M163" s="1922">
        <v>11</v>
      </c>
      <c r="N163" s="1923"/>
    </row>
    <row r="164" spans="1:15" ht="17.25" customHeight="1" thickBot="1" x14ac:dyDescent="0.25">
      <c r="A164" s="286"/>
      <c r="B164" s="24"/>
      <c r="C164" s="2406"/>
      <c r="D164" s="2986"/>
      <c r="E164" s="3039"/>
      <c r="F164" s="2416"/>
      <c r="G164" s="1049" t="s">
        <v>18</v>
      </c>
      <c r="H164" s="225">
        <f t="shared" ref="H164:J164" si="7">H163</f>
        <v>44.1</v>
      </c>
      <c r="I164" s="223">
        <f t="shared" si="7"/>
        <v>57.8</v>
      </c>
      <c r="J164" s="225">
        <f t="shared" si="7"/>
        <v>0</v>
      </c>
      <c r="K164" s="2269" t="s">
        <v>537</v>
      </c>
      <c r="L164" s="2544">
        <v>590</v>
      </c>
      <c r="M164" s="1052">
        <v>781</v>
      </c>
      <c r="N164" s="2176"/>
    </row>
    <row r="165" spans="1:15" ht="18.75" customHeight="1" x14ac:dyDescent="0.2">
      <c r="A165" s="189" t="s">
        <v>19</v>
      </c>
      <c r="B165" s="190" t="s">
        <v>19</v>
      </c>
      <c r="C165" s="2399" t="s">
        <v>19</v>
      </c>
      <c r="D165" s="2984" t="s">
        <v>597</v>
      </c>
      <c r="E165" s="3038"/>
      <c r="F165" s="2414">
        <v>2</v>
      </c>
      <c r="G165" s="63" t="s">
        <v>17</v>
      </c>
      <c r="H165" s="328">
        <v>65</v>
      </c>
      <c r="I165" s="328"/>
      <c r="J165" s="341"/>
      <c r="K165" s="276" t="s">
        <v>538</v>
      </c>
      <c r="L165" s="542">
        <v>1</v>
      </c>
      <c r="M165" s="315"/>
      <c r="N165" s="2443"/>
    </row>
    <row r="166" spans="1:15" ht="17.25" customHeight="1" thickBot="1" x14ac:dyDescent="0.25">
      <c r="A166" s="286"/>
      <c r="B166" s="24"/>
      <c r="C166" s="2406"/>
      <c r="D166" s="2986"/>
      <c r="E166" s="3039"/>
      <c r="F166" s="2416"/>
      <c r="G166" s="42" t="s">
        <v>18</v>
      </c>
      <c r="H166" s="223">
        <f t="shared" ref="H166" si="8">H165</f>
        <v>65</v>
      </c>
      <c r="I166" s="223"/>
      <c r="J166" s="225"/>
      <c r="K166" s="454"/>
      <c r="L166" s="2545"/>
      <c r="M166" s="316"/>
      <c r="N166" s="2444"/>
    </row>
    <row r="167" spans="1:15" ht="16.5" customHeight="1" x14ac:dyDescent="0.2">
      <c r="A167" s="2452" t="s">
        <v>19</v>
      </c>
      <c r="B167" s="2417" t="s">
        <v>19</v>
      </c>
      <c r="C167" s="129" t="s">
        <v>21</v>
      </c>
      <c r="D167" s="488" t="s">
        <v>238</v>
      </c>
      <c r="E167" s="2411"/>
      <c r="F167" s="2414">
        <v>2</v>
      </c>
      <c r="G167" s="63" t="s">
        <v>17</v>
      </c>
      <c r="H167" s="1424">
        <v>232.2</v>
      </c>
      <c r="I167" s="1424">
        <v>174.2</v>
      </c>
      <c r="J167" s="2616">
        <v>191.3</v>
      </c>
      <c r="K167" s="2614"/>
      <c r="L167" s="472"/>
      <c r="M167" s="318"/>
      <c r="N167" s="250"/>
    </row>
    <row r="168" spans="1:15" ht="32.25" customHeight="1" x14ac:dyDescent="0.2">
      <c r="A168" s="2143"/>
      <c r="B168" s="2408"/>
      <c r="C168" s="15"/>
      <c r="D168" s="2573" t="s">
        <v>531</v>
      </c>
      <c r="E168" s="1899"/>
      <c r="F168" s="2590"/>
      <c r="G168" s="34"/>
      <c r="H168" s="2577"/>
      <c r="I168" s="2577"/>
      <c r="J168" s="212"/>
      <c r="K168" s="2610" t="s">
        <v>450</v>
      </c>
      <c r="L168" s="133">
        <v>362</v>
      </c>
      <c r="M168" s="2447"/>
      <c r="N168" s="2449"/>
    </row>
    <row r="169" spans="1:15" ht="30.75" customHeight="1" x14ac:dyDescent="0.2">
      <c r="A169" s="1029"/>
      <c r="B169" s="2806"/>
      <c r="C169" s="1023"/>
      <c r="D169" s="507" t="s">
        <v>532</v>
      </c>
      <c r="E169" s="2827"/>
      <c r="F169" s="1936"/>
      <c r="G169" s="819"/>
      <c r="H169" s="2771"/>
      <c r="I169" s="2771"/>
      <c r="J169" s="282"/>
      <c r="K169" s="2611" t="s">
        <v>443</v>
      </c>
      <c r="L169" s="131">
        <v>25</v>
      </c>
      <c r="M169" s="305"/>
      <c r="N169" s="80"/>
      <c r="O169" s="158"/>
    </row>
    <row r="170" spans="1:15" ht="18" customHeight="1" x14ac:dyDescent="0.2">
      <c r="A170" s="2143"/>
      <c r="B170" s="2408"/>
      <c r="C170" s="15"/>
      <c r="D170" s="2985" t="s">
        <v>261</v>
      </c>
      <c r="E170" s="1899"/>
      <c r="F170" s="2402"/>
      <c r="G170" s="525"/>
      <c r="H170" s="464"/>
      <c r="I170" s="464"/>
      <c r="J170" s="464"/>
      <c r="K170" s="1449" t="s">
        <v>408</v>
      </c>
      <c r="L170" s="68">
        <v>20</v>
      </c>
      <c r="M170" s="2448">
        <v>26</v>
      </c>
      <c r="N170" s="2450">
        <v>5</v>
      </c>
      <c r="O170" s="158"/>
    </row>
    <row r="171" spans="1:15" ht="18" customHeight="1" x14ac:dyDescent="0.2">
      <c r="A171" s="2143"/>
      <c r="B171" s="2408"/>
      <c r="C171" s="15"/>
      <c r="D171" s="2970"/>
      <c r="E171" s="1899"/>
      <c r="F171" s="2402"/>
      <c r="G171" s="525"/>
      <c r="H171" s="464"/>
      <c r="I171" s="464"/>
      <c r="J171" s="445"/>
      <c r="K171" s="2610" t="s">
        <v>123</v>
      </c>
      <c r="L171" s="133">
        <v>20</v>
      </c>
      <c r="M171" s="2447">
        <v>32</v>
      </c>
      <c r="N171" s="2449">
        <v>5</v>
      </c>
      <c r="O171" s="158"/>
    </row>
    <row r="172" spans="1:15" ht="17.25" customHeight="1" x14ac:dyDescent="0.2">
      <c r="A172" s="2143"/>
      <c r="B172" s="2408"/>
      <c r="C172" s="15"/>
      <c r="D172" s="2392" t="s">
        <v>533</v>
      </c>
      <c r="E172" s="1899"/>
      <c r="F172" s="2402"/>
      <c r="G172" s="525"/>
      <c r="H172" s="2577"/>
      <c r="I172" s="2577"/>
      <c r="J172" s="212"/>
      <c r="K172" s="2611" t="s">
        <v>441</v>
      </c>
      <c r="L172" s="1887">
        <v>39</v>
      </c>
      <c r="M172" s="576"/>
      <c r="N172" s="55"/>
    </row>
    <row r="173" spans="1:15" ht="31.5" customHeight="1" x14ac:dyDescent="0.2">
      <c r="A173" s="2143"/>
      <c r="B173" s="2408"/>
      <c r="C173" s="15"/>
      <c r="D173" s="2392" t="s">
        <v>534</v>
      </c>
      <c r="E173" s="1899"/>
      <c r="F173" s="2402"/>
      <c r="G173" s="525"/>
      <c r="H173" s="2577"/>
      <c r="I173" s="2577"/>
      <c r="J173" s="212"/>
      <c r="K173" s="1550" t="s">
        <v>539</v>
      </c>
      <c r="L173" s="1513">
        <v>5</v>
      </c>
      <c r="M173" s="255"/>
      <c r="N173" s="198"/>
    </row>
    <row r="174" spans="1:15" ht="30.75" customHeight="1" x14ac:dyDescent="0.2">
      <c r="A174" s="2143"/>
      <c r="B174" s="2408"/>
      <c r="C174" s="15"/>
      <c r="D174" s="401" t="s">
        <v>444</v>
      </c>
      <c r="E174" s="1899"/>
      <c r="F174" s="2402"/>
      <c r="G174" s="525"/>
      <c r="H174" s="2577"/>
      <c r="I174" s="2577"/>
      <c r="J174" s="2577"/>
      <c r="K174" s="2611" t="s">
        <v>598</v>
      </c>
      <c r="L174" s="131">
        <v>55</v>
      </c>
      <c r="M174" s="305">
        <v>55</v>
      </c>
      <c r="N174" s="80">
        <v>50</v>
      </c>
    </row>
    <row r="175" spans="1:15" ht="30.75" customHeight="1" x14ac:dyDescent="0.2">
      <c r="A175" s="2143"/>
      <c r="B175" s="2408"/>
      <c r="C175" s="15"/>
      <c r="D175" s="2479"/>
      <c r="E175" s="1899"/>
      <c r="F175" s="2402"/>
      <c r="G175" s="525"/>
      <c r="H175" s="2422"/>
      <c r="I175" s="2422"/>
      <c r="J175" s="2577"/>
      <c r="K175" s="2611" t="s">
        <v>448</v>
      </c>
      <c r="L175" s="68">
        <v>100</v>
      </c>
      <c r="M175" s="2448"/>
      <c r="N175" s="2450"/>
    </row>
    <row r="176" spans="1:15" ht="17.25" customHeight="1" x14ac:dyDescent="0.2">
      <c r="A176" s="2143"/>
      <c r="B176" s="2408"/>
      <c r="C176" s="15"/>
      <c r="D176" s="2003"/>
      <c r="E176" s="1899"/>
      <c r="F176" s="2402"/>
      <c r="G176" s="525"/>
      <c r="H176" s="2577"/>
      <c r="I176" s="2577"/>
      <c r="J176" s="212"/>
      <c r="K176" s="1550" t="s">
        <v>419</v>
      </c>
      <c r="L176" s="68">
        <v>13</v>
      </c>
      <c r="M176" s="2448">
        <v>11</v>
      </c>
      <c r="N176" s="2450">
        <v>10</v>
      </c>
    </row>
    <row r="177" spans="1:17" ht="21" customHeight="1" x14ac:dyDescent="0.2">
      <c r="A177" s="2143"/>
      <c r="B177" s="2408"/>
      <c r="C177" s="15"/>
      <c r="D177" s="2969" t="s">
        <v>462</v>
      </c>
      <c r="E177" s="1899"/>
      <c r="F177" s="2402"/>
      <c r="G177" s="525"/>
      <c r="H177" s="2577"/>
      <c r="I177" s="2577"/>
      <c r="J177" s="2577"/>
      <c r="K177" s="1550" t="s">
        <v>449</v>
      </c>
      <c r="L177" s="1513">
        <v>19</v>
      </c>
      <c r="M177" s="2447"/>
      <c r="N177" s="2449"/>
    </row>
    <row r="178" spans="1:17" ht="21" customHeight="1" x14ac:dyDescent="0.2">
      <c r="A178" s="2143"/>
      <c r="B178" s="2408"/>
      <c r="C178" s="15"/>
      <c r="D178" s="2970"/>
      <c r="E178" s="1899"/>
      <c r="F178" s="2402"/>
      <c r="G178" s="525"/>
      <c r="H178" s="2577"/>
      <c r="I178" s="2577"/>
      <c r="J178" s="212"/>
      <c r="K178" s="1550" t="s">
        <v>419</v>
      </c>
      <c r="L178" s="1513">
        <v>8</v>
      </c>
      <c r="M178" s="305"/>
      <c r="N178" s="80"/>
    </row>
    <row r="179" spans="1:17" ht="26.25" customHeight="1" x14ac:dyDescent="0.2">
      <c r="A179" s="2143"/>
      <c r="B179" s="2408"/>
      <c r="C179" s="15"/>
      <c r="D179" s="2969" t="s">
        <v>445</v>
      </c>
      <c r="E179" s="2413"/>
      <c r="F179" s="2415"/>
      <c r="G179" s="67"/>
      <c r="H179" s="2591"/>
      <c r="I179" s="2427"/>
      <c r="J179" s="2589"/>
      <c r="K179" s="2584" t="s">
        <v>408</v>
      </c>
      <c r="L179" s="2507">
        <v>12</v>
      </c>
      <c r="M179" s="2447">
        <v>8</v>
      </c>
      <c r="N179" s="2449">
        <v>20</v>
      </c>
    </row>
    <row r="180" spans="1:17" ht="17.25" customHeight="1" thickBot="1" x14ac:dyDescent="0.25">
      <c r="A180" s="2453"/>
      <c r="B180" s="2418"/>
      <c r="C180" s="14"/>
      <c r="D180" s="2986"/>
      <c r="E180" s="2412"/>
      <c r="F180" s="2416"/>
      <c r="G180" s="64" t="s">
        <v>18</v>
      </c>
      <c r="H180" s="1605">
        <f>SUM(H167:H179)</f>
        <v>232.2</v>
      </c>
      <c r="I180" s="223">
        <f>SUM(I167:I179)</f>
        <v>174.2</v>
      </c>
      <c r="J180" s="223">
        <f>SUM(J167:J179)</f>
        <v>191.3</v>
      </c>
      <c r="K180" s="2615"/>
      <c r="L180" s="2519"/>
      <c r="M180" s="1334"/>
      <c r="N180" s="342"/>
    </row>
    <row r="181" spans="1:17" ht="18" customHeight="1" thickBot="1" x14ac:dyDescent="0.25">
      <c r="A181" s="2426" t="s">
        <v>19</v>
      </c>
      <c r="B181" s="2418" t="s">
        <v>19</v>
      </c>
      <c r="C181" s="3036" t="s">
        <v>22</v>
      </c>
      <c r="D181" s="3000"/>
      <c r="E181" s="3000"/>
      <c r="F181" s="3000"/>
      <c r="G181" s="3000"/>
      <c r="H181" s="785">
        <f>H180+H166+H164</f>
        <v>341.3</v>
      </c>
      <c r="I181" s="233">
        <f>I180+I166+I164</f>
        <v>232</v>
      </c>
      <c r="J181" s="555">
        <f>J180+J166+J164</f>
        <v>191.3</v>
      </c>
      <c r="K181" s="3037"/>
      <c r="L181" s="3001"/>
      <c r="M181" s="3001"/>
      <c r="N181" s="3002"/>
    </row>
    <row r="182" spans="1:17" ht="17.25" customHeight="1" thickBot="1" x14ac:dyDescent="0.25">
      <c r="A182" s="3" t="s">
        <v>19</v>
      </c>
      <c r="B182" s="17" t="s">
        <v>21</v>
      </c>
      <c r="C182" s="3018" t="s">
        <v>38</v>
      </c>
      <c r="D182" s="3018"/>
      <c r="E182" s="3018"/>
      <c r="F182" s="3018"/>
      <c r="G182" s="3018"/>
      <c r="H182" s="3018"/>
      <c r="I182" s="3018"/>
      <c r="J182" s="3018"/>
      <c r="K182" s="3018"/>
      <c r="L182" s="3018"/>
      <c r="M182" s="3018"/>
      <c r="N182" s="3019"/>
    </row>
    <row r="183" spans="1:17" ht="15.75" customHeight="1" x14ac:dyDescent="0.2">
      <c r="A183" s="2452" t="s">
        <v>19</v>
      </c>
      <c r="B183" s="2417" t="s">
        <v>21</v>
      </c>
      <c r="C183" s="2405" t="s">
        <v>16</v>
      </c>
      <c r="D183" s="3050" t="s">
        <v>39</v>
      </c>
      <c r="E183" s="2411"/>
      <c r="F183" s="90">
        <v>6</v>
      </c>
      <c r="G183" s="65" t="s">
        <v>17</v>
      </c>
      <c r="H183" s="247">
        <v>2277.1999999999998</v>
      </c>
      <c r="I183" s="247">
        <v>2953.2</v>
      </c>
      <c r="J183" s="247">
        <v>2843.2</v>
      </c>
      <c r="K183" s="91"/>
      <c r="L183" s="91"/>
      <c r="M183" s="315"/>
      <c r="N183" s="2443"/>
    </row>
    <row r="184" spans="1:17" s="83" customFormat="1" ht="15.75" customHeight="1" x14ac:dyDescent="0.2">
      <c r="A184" s="2143"/>
      <c r="B184" s="2408"/>
      <c r="C184" s="655"/>
      <c r="D184" s="3051"/>
      <c r="E184" s="2413"/>
      <c r="F184" s="2195"/>
      <c r="G184" s="133" t="s">
        <v>20</v>
      </c>
      <c r="H184" s="220">
        <v>7.4</v>
      </c>
      <c r="I184" s="849">
        <v>7.4</v>
      </c>
      <c r="J184" s="400">
        <f>+I184</f>
        <v>7.4</v>
      </c>
      <c r="K184" s="134"/>
      <c r="L184" s="134"/>
      <c r="M184" s="262"/>
      <c r="N184" s="168"/>
    </row>
    <row r="185" spans="1:17" ht="93" customHeight="1" x14ac:dyDescent="0.2">
      <c r="A185" s="2143"/>
      <c r="B185" s="2408"/>
      <c r="C185" s="2400"/>
      <c r="D185" s="136" t="s">
        <v>599</v>
      </c>
      <c r="E185" s="2413"/>
      <c r="F185" s="2195"/>
      <c r="G185" s="67"/>
      <c r="H185" s="2617"/>
      <c r="I185" s="211"/>
      <c r="J185" s="212"/>
      <c r="K185" s="453" t="s">
        <v>540</v>
      </c>
      <c r="L185" s="131">
        <v>15</v>
      </c>
      <c r="M185" s="305">
        <v>17</v>
      </c>
      <c r="N185" s="80">
        <v>17</v>
      </c>
    </row>
    <row r="186" spans="1:17" s="83" customFormat="1" ht="30.75" customHeight="1" x14ac:dyDescent="0.2">
      <c r="A186" s="2143"/>
      <c r="B186" s="2408"/>
      <c r="C186" s="2400"/>
      <c r="D186" s="136" t="s">
        <v>252</v>
      </c>
      <c r="E186" s="2413"/>
      <c r="F186" s="2195"/>
      <c r="G186" s="67"/>
      <c r="H186" s="227"/>
      <c r="I186" s="211"/>
      <c r="J186" s="212"/>
      <c r="K186" s="453" t="s">
        <v>408</v>
      </c>
      <c r="L186" s="2548">
        <v>93</v>
      </c>
      <c r="M186" s="640">
        <v>93</v>
      </c>
      <c r="N186" s="470">
        <f>+M186</f>
        <v>93</v>
      </c>
    </row>
    <row r="187" spans="1:17" ht="28.5" customHeight="1" x14ac:dyDescent="0.2">
      <c r="A187" s="2143"/>
      <c r="B187" s="2408"/>
      <c r="C187" s="655"/>
      <c r="D187" s="93" t="s">
        <v>45</v>
      </c>
      <c r="E187" s="2413"/>
      <c r="F187" s="2195"/>
      <c r="G187" s="67"/>
      <c r="H187" s="227"/>
      <c r="I187" s="232"/>
      <c r="J187" s="227"/>
      <c r="K187" s="622" t="s">
        <v>541</v>
      </c>
      <c r="L187" s="620">
        <v>30</v>
      </c>
      <c r="M187" s="1997">
        <v>30</v>
      </c>
      <c r="N187" s="60">
        <v>30</v>
      </c>
    </row>
    <row r="188" spans="1:17" ht="29.25" customHeight="1" x14ac:dyDescent="0.2">
      <c r="A188" s="2143"/>
      <c r="B188" s="2408"/>
      <c r="C188" s="2400"/>
      <c r="D188" s="136" t="s">
        <v>48</v>
      </c>
      <c r="E188" s="2413"/>
      <c r="F188" s="2195"/>
      <c r="G188" s="67"/>
      <c r="H188" s="227"/>
      <c r="I188" s="232"/>
      <c r="J188" s="227"/>
      <c r="K188" s="453" t="s">
        <v>542</v>
      </c>
      <c r="L188" s="2549">
        <v>3</v>
      </c>
      <c r="M188" s="640">
        <f>+L188</f>
        <v>3</v>
      </c>
      <c r="N188" s="470">
        <f>+M188</f>
        <v>3</v>
      </c>
    </row>
    <row r="189" spans="1:17" ht="18" customHeight="1" x14ac:dyDescent="0.2">
      <c r="A189" s="2143"/>
      <c r="B189" s="2408"/>
      <c r="C189" s="2400"/>
      <c r="D189" s="136" t="s">
        <v>44</v>
      </c>
      <c r="E189" s="2413"/>
      <c r="F189" s="2195"/>
      <c r="G189" s="67"/>
      <c r="H189" s="227"/>
      <c r="I189" s="211"/>
      <c r="J189" s="212"/>
      <c r="K189" s="453" t="s">
        <v>50</v>
      </c>
      <c r="L189" s="131">
        <v>33</v>
      </c>
      <c r="M189" s="640">
        <f t="shared" ref="M189:N191" si="9">+L189</f>
        <v>33</v>
      </c>
      <c r="N189" s="470">
        <f t="shared" si="9"/>
        <v>33</v>
      </c>
      <c r="O189" s="83"/>
      <c r="Q189" s="139"/>
    </row>
    <row r="190" spans="1:17" ht="30.75" customHeight="1" x14ac:dyDescent="0.2">
      <c r="A190" s="2143"/>
      <c r="B190" s="2408"/>
      <c r="C190" s="655"/>
      <c r="D190" s="642" t="s">
        <v>398</v>
      </c>
      <c r="E190" s="2413"/>
      <c r="F190" s="2195"/>
      <c r="G190" s="67"/>
      <c r="H190" s="227"/>
      <c r="I190" s="211"/>
      <c r="J190" s="212"/>
      <c r="K190" s="2461" t="s">
        <v>543</v>
      </c>
      <c r="L190" s="131">
        <v>7</v>
      </c>
      <c r="M190" s="640">
        <f t="shared" si="9"/>
        <v>7</v>
      </c>
      <c r="N190" s="470">
        <f t="shared" si="9"/>
        <v>7</v>
      </c>
      <c r="O190" s="83"/>
      <c r="Q190" s="139"/>
    </row>
    <row r="191" spans="1:17" ht="14.25" customHeight="1" x14ac:dyDescent="0.2">
      <c r="A191" s="2143"/>
      <c r="B191" s="2408"/>
      <c r="C191" s="655"/>
      <c r="D191" s="2424" t="s">
        <v>46</v>
      </c>
      <c r="E191" s="2413"/>
      <c r="F191" s="2195"/>
      <c r="G191" s="67"/>
      <c r="H191" s="227"/>
      <c r="I191" s="211"/>
      <c r="J191" s="212"/>
      <c r="K191" s="2992" t="s">
        <v>544</v>
      </c>
      <c r="L191" s="38">
        <v>101</v>
      </c>
      <c r="M191" s="2447">
        <f>+L191</f>
        <v>101</v>
      </c>
      <c r="N191" s="2449">
        <f t="shared" si="9"/>
        <v>101</v>
      </c>
      <c r="O191" s="83"/>
      <c r="Q191" s="139"/>
    </row>
    <row r="192" spans="1:17" ht="14.25" customHeight="1" x14ac:dyDescent="0.2">
      <c r="A192" s="2143"/>
      <c r="B192" s="2408"/>
      <c r="C192" s="655"/>
      <c r="D192" s="2445"/>
      <c r="E192" s="2413"/>
      <c r="F192" s="2195"/>
      <c r="G192" s="38"/>
      <c r="H192" s="227"/>
      <c r="I192" s="211"/>
      <c r="J192" s="212"/>
      <c r="K192" s="2995"/>
      <c r="L192" s="38"/>
      <c r="M192" s="2447"/>
      <c r="N192" s="2449"/>
      <c r="O192" s="83"/>
      <c r="Q192" s="139"/>
    </row>
    <row r="193" spans="1:17" ht="31.5" customHeight="1" x14ac:dyDescent="0.2">
      <c r="A193" s="2143"/>
      <c r="B193" s="2408"/>
      <c r="C193" s="2400"/>
      <c r="D193" s="138" t="s">
        <v>61</v>
      </c>
      <c r="E193" s="94"/>
      <c r="F193" s="245"/>
      <c r="G193" s="38"/>
      <c r="H193" s="227"/>
      <c r="I193" s="211"/>
      <c r="J193" s="212"/>
      <c r="K193" s="1844" t="s">
        <v>408</v>
      </c>
      <c r="L193" s="131">
        <v>16</v>
      </c>
      <c r="M193" s="305">
        <f t="shared" ref="M193:N195" si="10">+L193</f>
        <v>16</v>
      </c>
      <c r="N193" s="80">
        <f t="shared" si="10"/>
        <v>16</v>
      </c>
      <c r="O193" s="123"/>
      <c r="Q193" s="139"/>
    </row>
    <row r="194" spans="1:17" ht="54.75" customHeight="1" x14ac:dyDescent="0.2">
      <c r="A194" s="2143"/>
      <c r="B194" s="2408"/>
      <c r="C194" s="2400"/>
      <c r="D194" s="507" t="s">
        <v>600</v>
      </c>
      <c r="E194" s="94"/>
      <c r="F194" s="245"/>
      <c r="G194" s="38"/>
      <c r="H194" s="227"/>
      <c r="I194" s="211"/>
      <c r="J194" s="212"/>
      <c r="K194" s="1844" t="s">
        <v>408</v>
      </c>
      <c r="L194" s="2548">
        <v>1</v>
      </c>
      <c r="M194" s="640">
        <f t="shared" si="10"/>
        <v>1</v>
      </c>
      <c r="N194" s="470">
        <f t="shared" si="10"/>
        <v>1</v>
      </c>
      <c r="O194" s="41"/>
      <c r="Q194" s="139"/>
    </row>
    <row r="195" spans="1:17" ht="30.75" customHeight="1" x14ac:dyDescent="0.2">
      <c r="A195" s="2143"/>
      <c r="B195" s="2408"/>
      <c r="C195" s="2400"/>
      <c r="D195" s="2392" t="s">
        <v>97</v>
      </c>
      <c r="E195" s="94"/>
      <c r="F195" s="245"/>
      <c r="G195" s="38"/>
      <c r="H195" s="227"/>
      <c r="I195" s="211"/>
      <c r="J195" s="212"/>
      <c r="K195" s="1844" t="s">
        <v>408</v>
      </c>
      <c r="L195" s="68">
        <v>7</v>
      </c>
      <c r="M195" s="2448">
        <f t="shared" si="10"/>
        <v>7</v>
      </c>
      <c r="N195" s="2450">
        <f t="shared" si="10"/>
        <v>7</v>
      </c>
    </row>
    <row r="196" spans="1:17" ht="18" customHeight="1" x14ac:dyDescent="0.2">
      <c r="A196" s="2143"/>
      <c r="B196" s="2408"/>
      <c r="C196" s="2400"/>
      <c r="D196" s="2392" t="s">
        <v>199</v>
      </c>
      <c r="E196" s="94"/>
      <c r="F196" s="245"/>
      <c r="G196" s="38"/>
      <c r="H196" s="227"/>
      <c r="I196" s="211"/>
      <c r="J196" s="212"/>
      <c r="K196" s="1844" t="s">
        <v>408</v>
      </c>
      <c r="L196" s="68">
        <v>10</v>
      </c>
      <c r="M196" s="2448">
        <v>10</v>
      </c>
      <c r="N196" s="2450">
        <v>10</v>
      </c>
    </row>
    <row r="197" spans="1:17" ht="65.25" customHeight="1" x14ac:dyDescent="0.2">
      <c r="A197" s="2143"/>
      <c r="B197" s="2408"/>
      <c r="C197" s="2400"/>
      <c r="D197" s="2392" t="s">
        <v>601</v>
      </c>
      <c r="E197" s="2618" t="s">
        <v>60</v>
      </c>
      <c r="F197" s="2195"/>
      <c r="G197" s="67"/>
      <c r="H197" s="212"/>
      <c r="I197" s="211"/>
      <c r="J197" s="212"/>
      <c r="K197" s="1844" t="s">
        <v>408</v>
      </c>
      <c r="L197" s="68"/>
      <c r="M197" s="2448">
        <v>5</v>
      </c>
      <c r="N197" s="2450"/>
    </row>
    <row r="198" spans="1:17" ht="26.25" customHeight="1" x14ac:dyDescent="0.2">
      <c r="A198" s="2143"/>
      <c r="B198" s="2408"/>
      <c r="C198" s="655"/>
      <c r="D198" s="2969" t="s">
        <v>602</v>
      </c>
      <c r="E198" s="524"/>
      <c r="F198" s="2195"/>
      <c r="G198" s="67"/>
      <c r="H198" s="227"/>
      <c r="I198" s="211"/>
      <c r="J198" s="212"/>
      <c r="K198" s="2053" t="s">
        <v>545</v>
      </c>
      <c r="L198" s="38">
        <v>2</v>
      </c>
      <c r="M198" s="2447"/>
      <c r="N198" s="2449"/>
    </row>
    <row r="199" spans="1:17" ht="15.75" customHeight="1" x14ac:dyDescent="0.2">
      <c r="A199" s="2143"/>
      <c r="B199" s="2408"/>
      <c r="C199" s="655"/>
      <c r="D199" s="2970"/>
      <c r="E199" s="524"/>
      <c r="F199" s="2195"/>
      <c r="G199" s="67"/>
      <c r="H199" s="227"/>
      <c r="I199" s="211"/>
      <c r="J199" s="212"/>
      <c r="K199" s="453" t="s">
        <v>408</v>
      </c>
      <c r="L199" s="131"/>
      <c r="M199" s="305">
        <v>1</v>
      </c>
      <c r="N199" s="80">
        <v>1</v>
      </c>
    </row>
    <row r="200" spans="1:17" ht="27.75" customHeight="1" x14ac:dyDescent="0.2">
      <c r="A200" s="2143"/>
      <c r="B200" s="2408"/>
      <c r="C200" s="655"/>
      <c r="D200" s="2969" t="s">
        <v>603</v>
      </c>
      <c r="E200" s="3052" t="s">
        <v>60</v>
      </c>
      <c r="F200" s="2195"/>
      <c r="G200" s="67"/>
      <c r="H200" s="227"/>
      <c r="I200" s="211"/>
      <c r="J200" s="212"/>
      <c r="K200" s="2053" t="s">
        <v>546</v>
      </c>
      <c r="L200" s="131">
        <v>3</v>
      </c>
      <c r="M200" s="305"/>
      <c r="N200" s="80"/>
    </row>
    <row r="201" spans="1:17" ht="27.75" customHeight="1" x14ac:dyDescent="0.2">
      <c r="A201" s="2143"/>
      <c r="B201" s="2408"/>
      <c r="C201" s="655"/>
      <c r="D201" s="2970"/>
      <c r="E201" s="3053"/>
      <c r="F201" s="2195"/>
      <c r="G201" s="67"/>
      <c r="H201" s="227"/>
      <c r="I201" s="211"/>
      <c r="J201" s="212"/>
      <c r="K201" s="453" t="s">
        <v>574</v>
      </c>
      <c r="L201" s="131">
        <v>3</v>
      </c>
      <c r="M201" s="298"/>
      <c r="N201" s="630"/>
    </row>
    <row r="202" spans="1:17" ht="14.25" customHeight="1" x14ac:dyDescent="0.2">
      <c r="A202" s="2143"/>
      <c r="B202" s="2408"/>
      <c r="C202" s="655"/>
      <c r="D202" s="2958" t="s">
        <v>473</v>
      </c>
      <c r="E202" s="2099"/>
      <c r="F202" s="2402"/>
      <c r="G202" s="550"/>
      <c r="H202" s="282"/>
      <c r="I202" s="270"/>
      <c r="J202" s="282"/>
      <c r="K202" s="2461" t="s">
        <v>408</v>
      </c>
      <c r="L202" s="2550">
        <v>90</v>
      </c>
      <c r="M202" s="298">
        <v>90</v>
      </c>
      <c r="N202" s="630">
        <v>90</v>
      </c>
    </row>
    <row r="203" spans="1:17" ht="14.25" customHeight="1" thickBot="1" x14ac:dyDescent="0.25">
      <c r="A203" s="2143"/>
      <c r="B203" s="2408"/>
      <c r="C203" s="655"/>
      <c r="D203" s="2974"/>
      <c r="E203" s="2412"/>
      <c r="F203" s="322"/>
      <c r="G203" s="69" t="s">
        <v>18</v>
      </c>
      <c r="H203" s="225">
        <f>SUM(H183:H202)</f>
        <v>2284.6</v>
      </c>
      <c r="I203" s="225">
        <f t="shared" ref="I203:J203" si="11">SUM(I183:I202)</f>
        <v>2960.6</v>
      </c>
      <c r="J203" s="225">
        <f t="shared" si="11"/>
        <v>2850.6</v>
      </c>
      <c r="K203" s="2484"/>
      <c r="L203" s="2545"/>
      <c r="M203" s="316"/>
      <c r="N203" s="2444"/>
    </row>
    <row r="204" spans="1:17" ht="27.75" customHeight="1" x14ac:dyDescent="0.2">
      <c r="A204" s="3044" t="s">
        <v>19</v>
      </c>
      <c r="B204" s="3046" t="s">
        <v>21</v>
      </c>
      <c r="C204" s="16" t="s">
        <v>19</v>
      </c>
      <c r="D204" s="2984" t="s">
        <v>43</v>
      </c>
      <c r="E204" s="3038"/>
      <c r="F204" s="3048">
        <v>2</v>
      </c>
      <c r="G204" s="472" t="s">
        <v>17</v>
      </c>
      <c r="H204" s="227">
        <v>31.3</v>
      </c>
      <c r="I204" s="232">
        <v>32</v>
      </c>
      <c r="J204" s="227">
        <v>32</v>
      </c>
      <c r="K204" s="2998" t="s">
        <v>547</v>
      </c>
      <c r="L204" s="542">
        <v>300</v>
      </c>
      <c r="M204" s="315">
        <v>300</v>
      </c>
      <c r="N204" s="2443">
        <v>300</v>
      </c>
    </row>
    <row r="205" spans="1:17" ht="15.75" customHeight="1" thickBot="1" x14ac:dyDescent="0.25">
      <c r="A205" s="3045"/>
      <c r="B205" s="3047"/>
      <c r="C205" s="499"/>
      <c r="D205" s="2986"/>
      <c r="E205" s="3039"/>
      <c r="F205" s="3049"/>
      <c r="G205" s="69" t="s">
        <v>18</v>
      </c>
      <c r="H205" s="225">
        <f t="shared" ref="H205:J205" si="12">SUM(H204)</f>
        <v>31.3</v>
      </c>
      <c r="I205" s="224">
        <f t="shared" si="12"/>
        <v>32</v>
      </c>
      <c r="J205" s="225">
        <f t="shared" si="12"/>
        <v>32</v>
      </c>
      <c r="K205" s="2993"/>
      <c r="L205" s="2545"/>
      <c r="M205" s="316"/>
      <c r="N205" s="2444"/>
    </row>
    <row r="206" spans="1:17" ht="19.5" customHeight="1" x14ac:dyDescent="0.2">
      <c r="A206" s="2452" t="s">
        <v>19</v>
      </c>
      <c r="B206" s="2417" t="s">
        <v>21</v>
      </c>
      <c r="C206" s="129" t="s">
        <v>21</v>
      </c>
      <c r="D206" s="2984" t="s">
        <v>472</v>
      </c>
      <c r="E206" s="3038" t="s">
        <v>57</v>
      </c>
      <c r="F206" s="1757">
        <v>2</v>
      </c>
      <c r="G206" s="65" t="s">
        <v>17</v>
      </c>
      <c r="H206" s="210">
        <v>35</v>
      </c>
      <c r="I206" s="207">
        <v>15</v>
      </c>
      <c r="J206" s="208"/>
      <c r="K206" s="1509" t="s">
        <v>548</v>
      </c>
      <c r="L206" s="2280">
        <v>1</v>
      </c>
      <c r="M206" s="1879">
        <v>1</v>
      </c>
      <c r="N206" s="2443"/>
    </row>
    <row r="207" spans="1:17" ht="19.5" customHeight="1" x14ac:dyDescent="0.2">
      <c r="A207" s="2143"/>
      <c r="B207" s="2408"/>
      <c r="C207" s="130"/>
      <c r="D207" s="2985"/>
      <c r="E207" s="3061"/>
      <c r="F207" s="1760"/>
      <c r="G207" s="67"/>
      <c r="H207" s="212"/>
      <c r="I207" s="232"/>
      <c r="J207" s="227"/>
      <c r="K207" s="275"/>
      <c r="L207" s="2551"/>
      <c r="M207" s="2438"/>
      <c r="N207" s="168"/>
    </row>
    <row r="208" spans="1:17" ht="15" customHeight="1" thickBot="1" x14ac:dyDescent="0.25">
      <c r="A208" s="2143"/>
      <c r="B208" s="2408"/>
      <c r="C208" s="130"/>
      <c r="D208" s="2985"/>
      <c r="E208" s="1882" t="s">
        <v>584</v>
      </c>
      <c r="F208" s="1758"/>
      <c r="G208" s="846" t="s">
        <v>18</v>
      </c>
      <c r="H208" s="713">
        <f t="shared" ref="H208:I208" si="13">+H206</f>
        <v>35</v>
      </c>
      <c r="I208" s="1883">
        <f t="shared" si="13"/>
        <v>15</v>
      </c>
      <c r="J208" s="713"/>
      <c r="K208" s="454"/>
      <c r="L208" s="2545"/>
      <c r="M208" s="316"/>
      <c r="N208" s="2444"/>
    </row>
    <row r="209" spans="1:27" ht="15" customHeight="1" x14ac:dyDescent="0.2">
      <c r="A209" s="2452" t="s">
        <v>19</v>
      </c>
      <c r="B209" s="2417" t="s">
        <v>21</v>
      </c>
      <c r="C209" s="2399" t="s">
        <v>23</v>
      </c>
      <c r="D209" s="3028" t="s">
        <v>264</v>
      </c>
      <c r="E209" s="489"/>
      <c r="F209" s="1757">
        <v>6</v>
      </c>
      <c r="G209" s="614" t="s">
        <v>17</v>
      </c>
      <c r="H209" s="615">
        <v>1960.9</v>
      </c>
      <c r="I209" s="1811">
        <v>1885.6</v>
      </c>
      <c r="J209" s="615">
        <v>1888.5</v>
      </c>
      <c r="K209" s="2409"/>
      <c r="L209" s="542"/>
      <c r="M209" s="315"/>
      <c r="N209" s="2443"/>
      <c r="O209" s="1159"/>
    </row>
    <row r="210" spans="1:27" ht="15" customHeight="1" x14ac:dyDescent="0.2">
      <c r="A210" s="2143"/>
      <c r="B210" s="2622"/>
      <c r="C210" s="2623"/>
      <c r="D210" s="2953"/>
      <c r="E210" s="616"/>
      <c r="F210" s="1760"/>
      <c r="G210" s="822" t="s">
        <v>304</v>
      </c>
      <c r="H210" s="344">
        <v>250</v>
      </c>
      <c r="I210" s="853"/>
      <c r="J210" s="344"/>
      <c r="K210" s="2621"/>
      <c r="L210" s="543"/>
      <c r="M210" s="262"/>
      <c r="N210" s="168"/>
      <c r="O210" s="1159"/>
    </row>
    <row r="211" spans="1:27" s="22" customFormat="1" ht="15" customHeight="1" x14ac:dyDescent="0.2">
      <c r="A211" s="2143"/>
      <c r="B211" s="2408"/>
      <c r="C211" s="2400"/>
      <c r="D211" s="2953"/>
      <c r="E211" s="616"/>
      <c r="F211" s="1760"/>
      <c r="G211" s="480" t="s">
        <v>20</v>
      </c>
      <c r="H211" s="838">
        <v>324</v>
      </c>
      <c r="I211" s="375"/>
      <c r="J211" s="376"/>
      <c r="K211" s="2053"/>
      <c r="L211" s="543"/>
      <c r="M211" s="262"/>
      <c r="N211" s="168"/>
      <c r="O211" s="1"/>
      <c r="P211" s="1"/>
      <c r="Q211" s="1"/>
      <c r="R211" s="1"/>
      <c r="S211" s="1"/>
      <c r="T211" s="1"/>
      <c r="U211" s="1"/>
      <c r="V211" s="1"/>
      <c r="W211" s="1"/>
      <c r="X211" s="1"/>
      <c r="Y211" s="1"/>
      <c r="Z211" s="1"/>
      <c r="AA211" s="1"/>
    </row>
    <row r="212" spans="1:27" s="22" customFormat="1" ht="15" customHeight="1" x14ac:dyDescent="0.2">
      <c r="A212" s="2143"/>
      <c r="B212" s="2408"/>
      <c r="C212" s="130"/>
      <c r="D212" s="2571" t="s">
        <v>191</v>
      </c>
      <c r="E212" s="1863"/>
      <c r="F212" s="1760"/>
      <c r="G212" s="67"/>
      <c r="H212" s="2619"/>
      <c r="I212" s="232"/>
      <c r="J212" s="227"/>
      <c r="K212" s="2461" t="s">
        <v>549</v>
      </c>
      <c r="L212" s="471">
        <v>96</v>
      </c>
      <c r="M212" s="1740">
        <f>+L212</f>
        <v>96</v>
      </c>
      <c r="N212" s="1741">
        <f>+M212</f>
        <v>96</v>
      </c>
      <c r="O212" s="1"/>
      <c r="P212" s="1"/>
      <c r="Q212" s="1"/>
      <c r="R212" s="1"/>
      <c r="S212" s="1"/>
      <c r="T212" s="1"/>
      <c r="U212" s="1"/>
      <c r="V212" s="1"/>
      <c r="W212" s="1"/>
      <c r="X212" s="1"/>
      <c r="Y212" s="1"/>
      <c r="Z212" s="1"/>
      <c r="AA212" s="1"/>
    </row>
    <row r="213" spans="1:27" s="22" customFormat="1" ht="28.5" customHeight="1" x14ac:dyDescent="0.2">
      <c r="A213" s="2143"/>
      <c r="B213" s="3054"/>
      <c r="C213" s="474"/>
      <c r="D213" s="3055" t="s">
        <v>243</v>
      </c>
      <c r="E213" s="1864"/>
      <c r="F213" s="1760"/>
      <c r="G213" s="475"/>
      <c r="H213" s="227"/>
      <c r="I213" s="211"/>
      <c r="J213" s="212"/>
      <c r="K213" s="2546" t="s">
        <v>550</v>
      </c>
      <c r="L213" s="2530">
        <v>59</v>
      </c>
      <c r="M213" s="126">
        <v>79</v>
      </c>
      <c r="N213" s="80">
        <v>99</v>
      </c>
      <c r="O213" s="1"/>
      <c r="P213" s="1"/>
      <c r="Q213" s="1"/>
      <c r="R213" s="1"/>
      <c r="S213" s="1"/>
      <c r="T213" s="1"/>
      <c r="U213" s="1"/>
      <c r="V213" s="1"/>
      <c r="W213" s="1"/>
      <c r="X213" s="1"/>
      <c r="Y213" s="1"/>
      <c r="Z213" s="1"/>
      <c r="AA213" s="1"/>
    </row>
    <row r="214" spans="1:27" s="22" customFormat="1" ht="29.25" customHeight="1" x14ac:dyDescent="0.2">
      <c r="A214" s="2143"/>
      <c r="B214" s="3054"/>
      <c r="C214" s="481"/>
      <c r="D214" s="3056"/>
      <c r="E214" s="1863"/>
      <c r="F214" s="1760"/>
      <c r="G214" s="475"/>
      <c r="H214" s="2620"/>
      <c r="I214" s="243"/>
      <c r="J214" s="2620"/>
      <c r="K214" s="2546" t="s">
        <v>551</v>
      </c>
      <c r="L214" s="2552">
        <v>20</v>
      </c>
      <c r="M214" s="1665">
        <v>20</v>
      </c>
      <c r="N214" s="674">
        <v>20</v>
      </c>
      <c r="O214" s="1"/>
      <c r="P214" s="1"/>
      <c r="Q214" s="1"/>
      <c r="R214" s="1"/>
      <c r="S214" s="1"/>
      <c r="T214" s="1"/>
      <c r="U214" s="1"/>
      <c r="V214" s="1"/>
      <c r="W214" s="1"/>
      <c r="X214" s="1"/>
      <c r="Y214" s="1"/>
      <c r="Z214" s="1"/>
      <c r="AA214" s="1"/>
    </row>
    <row r="215" spans="1:27" s="22" customFormat="1" ht="30.75" customHeight="1" x14ac:dyDescent="0.2">
      <c r="A215" s="2143"/>
      <c r="B215" s="192"/>
      <c r="C215" s="474"/>
      <c r="D215" s="2428" t="s">
        <v>244</v>
      </c>
      <c r="E215" s="1864"/>
      <c r="F215" s="1760"/>
      <c r="G215" s="475"/>
      <c r="H215" s="2486"/>
      <c r="I215" s="1434"/>
      <c r="J215" s="2486"/>
      <c r="K215" s="2547" t="s">
        <v>552</v>
      </c>
      <c r="L215" s="2532">
        <v>4</v>
      </c>
      <c r="M215" s="123"/>
      <c r="N215" s="2449"/>
      <c r="O215" s="1"/>
      <c r="P215" s="1"/>
      <c r="Q215" s="1"/>
      <c r="R215" s="1"/>
      <c r="S215" s="1"/>
      <c r="T215" s="1"/>
      <c r="U215" s="1"/>
      <c r="V215" s="1"/>
      <c r="W215" s="1"/>
      <c r="X215" s="1"/>
      <c r="Y215" s="1"/>
      <c r="Z215" s="1"/>
      <c r="AA215" s="1"/>
    </row>
    <row r="216" spans="1:27" ht="54.75" customHeight="1" x14ac:dyDescent="0.2">
      <c r="A216" s="2143"/>
      <c r="B216" s="192"/>
      <c r="C216" s="481"/>
      <c r="D216" s="2606" t="s">
        <v>604</v>
      </c>
      <c r="E216" s="1863"/>
      <c r="F216" s="1760"/>
      <c r="G216" s="475"/>
      <c r="H216" s="2620"/>
      <c r="I216" s="243"/>
      <c r="J216" s="2620"/>
      <c r="K216" s="2546" t="s">
        <v>408</v>
      </c>
      <c r="L216" s="2552">
        <v>4</v>
      </c>
      <c r="M216" s="1665"/>
      <c r="N216" s="674"/>
    </row>
    <row r="217" spans="1:27" ht="28.5" customHeight="1" x14ac:dyDescent="0.2">
      <c r="A217" s="2143"/>
      <c r="B217" s="2408"/>
      <c r="C217" s="474"/>
      <c r="D217" s="3057" t="s">
        <v>605</v>
      </c>
      <c r="E217" s="1864"/>
      <c r="F217" s="1760"/>
      <c r="G217" s="475"/>
      <c r="H217" s="2486"/>
      <c r="I217" s="1434"/>
      <c r="J217" s="2486"/>
      <c r="K217" s="2520" t="s">
        <v>74</v>
      </c>
      <c r="L217" s="2550">
        <v>1</v>
      </c>
      <c r="M217" s="1931"/>
      <c r="N217" s="630"/>
    </row>
    <row r="218" spans="1:27" ht="17.25" customHeight="1" x14ac:dyDescent="0.2">
      <c r="A218" s="2143"/>
      <c r="B218" s="483"/>
      <c r="C218" s="1755"/>
      <c r="D218" s="3057"/>
      <c r="E218" s="1864"/>
      <c r="F218" s="1760"/>
      <c r="G218" s="475"/>
      <c r="H218" s="2608"/>
      <c r="I218" s="1433"/>
      <c r="J218" s="2608"/>
      <c r="K218" s="3059"/>
      <c r="L218" s="2532"/>
      <c r="M218" s="123"/>
      <c r="N218" s="2597"/>
    </row>
    <row r="219" spans="1:27" ht="14.25" customHeight="1" thickBot="1" x14ac:dyDescent="0.25">
      <c r="A219" s="2143"/>
      <c r="B219" s="483"/>
      <c r="C219" s="484"/>
      <c r="D219" s="3058"/>
      <c r="E219" s="1865"/>
      <c r="F219" s="1759"/>
      <c r="G219" s="26" t="s">
        <v>18</v>
      </c>
      <c r="H219" s="225">
        <f>SUM(H209:H218)</f>
        <v>2534.9</v>
      </c>
      <c r="I219" s="223">
        <f t="shared" ref="I219:J219" si="14">SUM(I209:I218)</f>
        <v>1885.6</v>
      </c>
      <c r="J219" s="225">
        <f t="shared" si="14"/>
        <v>1888.5</v>
      </c>
      <c r="K219" s="3060"/>
      <c r="L219" s="2553"/>
      <c r="M219" s="1913"/>
      <c r="N219" s="2463"/>
    </row>
    <row r="220" spans="1:27" s="100" customFormat="1" ht="14.25" customHeight="1" thickBot="1" x14ac:dyDescent="0.25">
      <c r="A220" s="10" t="s">
        <v>19</v>
      </c>
      <c r="B220" s="11" t="s">
        <v>23</v>
      </c>
      <c r="C220" s="3040" t="s">
        <v>22</v>
      </c>
      <c r="D220" s="2999"/>
      <c r="E220" s="2999"/>
      <c r="F220" s="2999"/>
      <c r="G220" s="2999"/>
      <c r="H220" s="234">
        <f>H205+H203+H208+H219</f>
        <v>4885.8</v>
      </c>
      <c r="I220" s="1341">
        <f>I205+I203+I208+I219</f>
        <v>4893.2</v>
      </c>
      <c r="J220" s="234">
        <f>J205+J203+J208+J219</f>
        <v>4771.1000000000004</v>
      </c>
      <c r="K220" s="3037"/>
      <c r="L220" s="3001"/>
      <c r="M220" s="3001"/>
      <c r="N220" s="3002"/>
    </row>
    <row r="221" spans="1:27" s="75" customFormat="1" ht="14.25" customHeight="1" thickBot="1" x14ac:dyDescent="0.25">
      <c r="A221" s="10" t="s">
        <v>19</v>
      </c>
      <c r="B221" s="3004" t="s">
        <v>7</v>
      </c>
      <c r="C221" s="3004"/>
      <c r="D221" s="3004"/>
      <c r="E221" s="3004"/>
      <c r="F221" s="3004"/>
      <c r="G221" s="3004"/>
      <c r="H221" s="2487">
        <f>H220+H181+H161</f>
        <v>10353</v>
      </c>
      <c r="I221" s="1636">
        <f>I220+I181+I161</f>
        <v>17662.599999999999</v>
      </c>
      <c r="J221" s="2487">
        <f>J220+J181+J161</f>
        <v>15778.2</v>
      </c>
      <c r="K221" s="3005"/>
      <c r="L221" s="3006"/>
      <c r="M221" s="3006"/>
      <c r="N221" s="3007"/>
      <c r="Q221" s="74"/>
      <c r="S221" s="74"/>
    </row>
    <row r="222" spans="1:27" s="75" customFormat="1" ht="14.25" customHeight="1" thickBot="1" x14ac:dyDescent="0.25">
      <c r="A222" s="12" t="s">
        <v>6</v>
      </c>
      <c r="B222" s="3092" t="s">
        <v>8</v>
      </c>
      <c r="C222" s="3092"/>
      <c r="D222" s="3092"/>
      <c r="E222" s="3092"/>
      <c r="F222" s="3092"/>
      <c r="G222" s="3092"/>
      <c r="H222" s="2488">
        <f>H221+H98</f>
        <v>79333.100000000006</v>
      </c>
      <c r="I222" s="1637">
        <f>I221+I98</f>
        <v>86550.299999999988</v>
      </c>
      <c r="J222" s="2488">
        <f>J221+J98</f>
        <v>84595.4</v>
      </c>
      <c r="K222" s="3093"/>
      <c r="L222" s="3094"/>
      <c r="M222" s="3094"/>
      <c r="N222" s="3095"/>
    </row>
    <row r="223" spans="1:27" s="75" customFormat="1" ht="23.25" customHeight="1" thickBot="1" x14ac:dyDescent="0.25">
      <c r="A223" s="3084" t="s">
        <v>1</v>
      </c>
      <c r="B223" s="3084"/>
      <c r="C223" s="3084"/>
      <c r="D223" s="3084"/>
      <c r="E223" s="3084"/>
      <c r="F223" s="3084"/>
      <c r="G223" s="3084"/>
      <c r="H223" s="3084"/>
      <c r="I223" s="3084"/>
      <c r="J223" s="3084"/>
      <c r="K223" s="98"/>
      <c r="L223" s="248"/>
      <c r="M223" s="99"/>
      <c r="N223" s="99"/>
    </row>
    <row r="224" spans="1:27" s="75" customFormat="1" ht="63" customHeight="1" thickBot="1" x14ac:dyDescent="0.25">
      <c r="A224" s="3085" t="s">
        <v>2</v>
      </c>
      <c r="B224" s="3086"/>
      <c r="C224" s="3086"/>
      <c r="D224" s="3086"/>
      <c r="E224" s="3086"/>
      <c r="F224" s="3086"/>
      <c r="G224" s="3086"/>
      <c r="H224" s="559" t="s">
        <v>607</v>
      </c>
      <c r="I224" s="1718" t="s">
        <v>177</v>
      </c>
      <c r="J224" s="1719" t="s">
        <v>396</v>
      </c>
      <c r="K224" s="515"/>
      <c r="L224" s="515"/>
      <c r="M224" s="85"/>
      <c r="N224" s="85"/>
    </row>
    <row r="225" spans="1:22" s="75" customFormat="1" ht="13.5" customHeight="1" x14ac:dyDescent="0.2">
      <c r="A225" s="3087" t="s">
        <v>26</v>
      </c>
      <c r="B225" s="3088"/>
      <c r="C225" s="3088"/>
      <c r="D225" s="3088"/>
      <c r="E225" s="3088"/>
      <c r="F225" s="3088"/>
      <c r="G225" s="3088"/>
      <c r="H225" s="1645">
        <f>SUM(H226:H230)</f>
        <v>78359.600000000006</v>
      </c>
      <c r="I225" s="333">
        <f>SUM(I226:I230)</f>
        <v>83722.399999999994</v>
      </c>
      <c r="J225" s="333">
        <f>SUM(J226:J229)</f>
        <v>83071.600000000006</v>
      </c>
      <c r="K225" s="515"/>
      <c r="L225" s="515"/>
      <c r="M225" s="85"/>
      <c r="N225" s="85"/>
    </row>
    <row r="226" spans="1:22" s="75" customFormat="1" ht="14.25" customHeight="1" x14ac:dyDescent="0.2">
      <c r="A226" s="3076" t="s">
        <v>29</v>
      </c>
      <c r="B226" s="3077"/>
      <c r="C226" s="3077"/>
      <c r="D226" s="3077"/>
      <c r="E226" s="3077"/>
      <c r="F226" s="3077"/>
      <c r="G226" s="3078"/>
      <c r="H226" s="1646">
        <f>SUMIF(G13:G218,"sb",H13:H218)</f>
        <v>36197.700000000004</v>
      </c>
      <c r="I226" s="226">
        <f>SUMIF(G13:G218,"sb",I13:I218)</f>
        <v>42397.399999999994</v>
      </c>
      <c r="J226" s="226">
        <f>SUMIF(G13:G217,"sb",J13:J217)</f>
        <v>40463.400000000009</v>
      </c>
      <c r="K226" s="1744"/>
      <c r="L226" s="514"/>
      <c r="M226" s="85"/>
      <c r="N226" s="85"/>
    </row>
    <row r="227" spans="1:22" s="75" customFormat="1" x14ac:dyDescent="0.2">
      <c r="A227" s="3089" t="s">
        <v>306</v>
      </c>
      <c r="B227" s="3090"/>
      <c r="C227" s="3090"/>
      <c r="D227" s="3090"/>
      <c r="E227" s="3090"/>
      <c r="F227" s="3090"/>
      <c r="G227" s="3091"/>
      <c r="H227" s="2182">
        <f>SUMIF(G13:G219,"sb(l)",H13:H219)</f>
        <v>594.1</v>
      </c>
      <c r="I227" s="1646">
        <f>SUMIF(G13:G219,"sb(l)",I13:I219)</f>
        <v>0</v>
      </c>
      <c r="J227" s="226">
        <f>SUMIF(G18:G219,"sb(l)",J18:J219)</f>
        <v>0</v>
      </c>
      <c r="K227" s="514"/>
      <c r="L227" s="514"/>
      <c r="M227" s="85"/>
      <c r="N227" s="85"/>
    </row>
    <row r="228" spans="1:22" s="75" customFormat="1" x14ac:dyDescent="0.2">
      <c r="A228" s="3076" t="s">
        <v>34</v>
      </c>
      <c r="B228" s="3077"/>
      <c r="C228" s="3077"/>
      <c r="D228" s="3077"/>
      <c r="E228" s="3077"/>
      <c r="F228" s="3077"/>
      <c r="G228" s="3078"/>
      <c r="H228" s="1646">
        <f>SUMIF(G13:G218,"sb(sp)",H13:H218)</f>
        <v>5503.7</v>
      </c>
      <c r="I228" s="226">
        <f>SUMIF(G13:G217,"sb(sp)",I13:I217)</f>
        <v>5509</v>
      </c>
      <c r="J228" s="226">
        <f>SUMIF(G13:G217,"sb(sp)",J13:J217)</f>
        <v>5509</v>
      </c>
      <c r="K228" s="514"/>
      <c r="L228" s="514"/>
      <c r="M228" s="85"/>
      <c r="N228" s="85"/>
    </row>
    <row r="229" spans="1:22" s="75" customFormat="1" x14ac:dyDescent="0.2">
      <c r="A229" s="3076" t="s">
        <v>30</v>
      </c>
      <c r="B229" s="3077"/>
      <c r="C229" s="3077"/>
      <c r="D229" s="3077"/>
      <c r="E229" s="3077"/>
      <c r="F229" s="3077"/>
      <c r="G229" s="3078"/>
      <c r="H229" s="1647">
        <f>SUMIF(G13:G218,"sb(vb)",H13:H218)</f>
        <v>36020.800000000003</v>
      </c>
      <c r="I229" s="237">
        <f>SUMIF(G13:G217,"sb(vb)",I13:I217)</f>
        <v>35808.300000000003</v>
      </c>
      <c r="J229" s="237">
        <f>SUMIF(G13:G217,"sb(vb)",J13:J217)</f>
        <v>37099.200000000004</v>
      </c>
      <c r="K229" s="514"/>
      <c r="L229" s="514"/>
      <c r="M229" s="85"/>
      <c r="N229" s="85"/>
    </row>
    <row r="230" spans="1:22" ht="30" customHeight="1" thickBot="1" x14ac:dyDescent="0.25">
      <c r="A230" s="3079" t="s">
        <v>561</v>
      </c>
      <c r="B230" s="3080"/>
      <c r="C230" s="3080"/>
      <c r="D230" s="3080"/>
      <c r="E230" s="3080"/>
      <c r="F230" s="3080"/>
      <c r="G230" s="3081"/>
      <c r="H230" s="562">
        <f>SUMIF(G13:G219,"sb(esa)",H13:H219)</f>
        <v>43.3</v>
      </c>
      <c r="I230" s="1650">
        <f>SUMIF(G13:G219,"sb(esa)",I13:I219)</f>
        <v>7.7</v>
      </c>
      <c r="J230" s="239"/>
      <c r="K230" s="514"/>
      <c r="L230" s="514"/>
      <c r="M230" s="85"/>
      <c r="N230" s="85"/>
      <c r="O230" s="75"/>
      <c r="P230" s="75"/>
      <c r="Q230" s="75"/>
      <c r="R230" s="75"/>
      <c r="S230" s="75"/>
      <c r="T230" s="75"/>
      <c r="U230" s="75"/>
      <c r="V230" s="75"/>
    </row>
    <row r="231" spans="1:22" ht="13.5" thickBot="1" x14ac:dyDescent="0.25">
      <c r="A231" s="3082" t="s">
        <v>27</v>
      </c>
      <c r="B231" s="3083"/>
      <c r="C231" s="3083"/>
      <c r="D231" s="3083"/>
      <c r="E231" s="3083"/>
      <c r="F231" s="3083"/>
      <c r="G231" s="3083"/>
      <c r="H231" s="1648">
        <f>SUM(H232:H234)</f>
        <v>973.5</v>
      </c>
      <c r="I231" s="268">
        <f t="shared" ref="I231:J231" si="15">SUM(I232:I234)</f>
        <v>2827.8999999999996</v>
      </c>
      <c r="J231" s="268">
        <f t="shared" si="15"/>
        <v>1523.8</v>
      </c>
      <c r="K231" s="516"/>
      <c r="L231" s="516"/>
      <c r="M231" s="85"/>
      <c r="N231" s="85"/>
      <c r="O231" s="75"/>
      <c r="P231" s="75"/>
      <c r="Q231" s="75"/>
      <c r="R231" s="75"/>
      <c r="S231" s="75"/>
      <c r="U231" s="75"/>
      <c r="V231" s="75"/>
    </row>
    <row r="232" spans="1:22" x14ac:dyDescent="0.2">
      <c r="A232" s="3066" t="s">
        <v>31</v>
      </c>
      <c r="B232" s="3067"/>
      <c r="C232" s="3067"/>
      <c r="D232" s="3067"/>
      <c r="E232" s="3067"/>
      <c r="F232" s="3067"/>
      <c r="G232" s="3068"/>
      <c r="H232" s="1649">
        <f>SUMIF(G13:G218,"es",H13:H218)</f>
        <v>754.6</v>
      </c>
      <c r="I232" s="238">
        <f>SUMIF(G18:G217,"es",I18:I217)</f>
        <v>1445.1</v>
      </c>
      <c r="J232" s="238">
        <f>SUMIF(G18:G217,"es",J18:J217)</f>
        <v>481.3</v>
      </c>
      <c r="K232" s="518"/>
      <c r="L232" s="518"/>
      <c r="M232" s="85"/>
      <c r="N232" s="85"/>
    </row>
    <row r="233" spans="1:22" ht="15" customHeight="1" x14ac:dyDescent="0.2">
      <c r="A233" s="3069" t="s">
        <v>365</v>
      </c>
      <c r="B233" s="3070"/>
      <c r="C233" s="3070"/>
      <c r="D233" s="3070"/>
      <c r="E233" s="3070"/>
      <c r="F233" s="3070"/>
      <c r="G233" s="3071"/>
      <c r="H233" s="563">
        <f>SUMIF(G13:G218,"lrvb",H13:H218)</f>
        <v>93.899999999999991</v>
      </c>
      <c r="I233" s="1649">
        <f>SUMIF(G13:G218,"lrvb",I13:I218)</f>
        <v>82.8</v>
      </c>
      <c r="J233" s="238">
        <f>SUMIF(G13:G218,"lrvb",J13:J218)</f>
        <v>42.5</v>
      </c>
      <c r="K233" s="518"/>
      <c r="L233" s="518"/>
      <c r="M233" s="85"/>
      <c r="N233" s="85"/>
    </row>
    <row r="234" spans="1:22" ht="13.5" thickBot="1" x14ac:dyDescent="0.25">
      <c r="A234" s="3072" t="s">
        <v>69</v>
      </c>
      <c r="B234" s="3073"/>
      <c r="C234" s="3073"/>
      <c r="D234" s="3073"/>
      <c r="E234" s="3073"/>
      <c r="F234" s="3073"/>
      <c r="G234" s="3073"/>
      <c r="H234" s="1650">
        <f>SUMIF(G13:G218,"kt",H13:H218)</f>
        <v>125</v>
      </c>
      <c r="I234" s="239">
        <f>SUMIF(G18:G217,"kt",I18:I217)</f>
        <v>1300</v>
      </c>
      <c r="J234" s="239">
        <f>SUMIF(G18:G217,"kt",J18:J217)</f>
        <v>1000</v>
      </c>
      <c r="K234" s="518"/>
      <c r="L234" s="518"/>
      <c r="M234" s="85"/>
      <c r="N234" s="85"/>
    </row>
    <row r="235" spans="1:22" ht="13.5" thickBot="1" x14ac:dyDescent="0.25">
      <c r="A235" s="3074" t="s">
        <v>28</v>
      </c>
      <c r="B235" s="3075"/>
      <c r="C235" s="3075"/>
      <c r="D235" s="3075"/>
      <c r="E235" s="3075"/>
      <c r="F235" s="3075"/>
      <c r="G235" s="3075"/>
      <c r="H235" s="1651">
        <f>H231+H225</f>
        <v>79333.100000000006</v>
      </c>
      <c r="I235" s="240">
        <f>I231+I225</f>
        <v>86550.299999999988</v>
      </c>
      <c r="J235" s="240">
        <f>J231+J225</f>
        <v>84595.400000000009</v>
      </c>
      <c r="K235" s="515"/>
      <c r="L235" s="515"/>
    </row>
    <row r="237" spans="1:22" x14ac:dyDescent="0.2">
      <c r="D237" s="74"/>
      <c r="E237" s="78"/>
      <c r="F237" s="78"/>
      <c r="G237" s="73"/>
      <c r="H237" s="243"/>
      <c r="I237" s="243"/>
      <c r="J237" s="243"/>
    </row>
    <row r="238" spans="1:22" x14ac:dyDescent="0.2">
      <c r="D238" s="74"/>
      <c r="E238" s="78"/>
      <c r="F238" s="3062" t="s">
        <v>606</v>
      </c>
      <c r="G238" s="3062"/>
      <c r="H238" s="3062"/>
      <c r="I238" s="3062"/>
      <c r="J238" s="241"/>
    </row>
    <row r="239" spans="1:22" x14ac:dyDescent="0.2">
      <c r="D239" s="74"/>
      <c r="E239" s="78"/>
      <c r="F239" s="78"/>
      <c r="G239" s="73"/>
      <c r="H239" s="241"/>
      <c r="I239" s="241"/>
      <c r="J239" s="241"/>
    </row>
    <row r="240" spans="1:22" x14ac:dyDescent="0.2">
      <c r="D240" s="74"/>
      <c r="E240" s="78"/>
      <c r="F240" s="78"/>
      <c r="G240" s="73"/>
      <c r="H240" s="241"/>
      <c r="I240" s="241"/>
      <c r="J240" s="241"/>
    </row>
    <row r="241" spans="1:14" x14ac:dyDescent="0.2">
      <c r="D241" s="74"/>
      <c r="E241" s="78"/>
      <c r="F241" s="78"/>
      <c r="G241" s="73"/>
      <c r="H241" s="241"/>
      <c r="I241" s="241"/>
      <c r="J241" s="241"/>
    </row>
    <row r="242" spans="1:14" x14ac:dyDescent="0.2">
      <c r="D242" s="74"/>
      <c r="E242" s="78"/>
      <c r="F242" s="78"/>
      <c r="G242" s="73"/>
      <c r="H242" s="241"/>
      <c r="I242" s="241"/>
      <c r="J242" s="241"/>
    </row>
    <row r="243" spans="1:14" x14ac:dyDescent="0.2">
      <c r="D243" s="74"/>
      <c r="E243" s="78"/>
      <c r="F243" s="78"/>
      <c r="G243" s="73"/>
      <c r="H243" s="241"/>
      <c r="I243" s="241"/>
      <c r="J243" s="241"/>
    </row>
    <row r="244" spans="1:14" x14ac:dyDescent="0.2">
      <c r="D244" s="74"/>
      <c r="E244" s="78"/>
      <c r="F244" s="78"/>
      <c r="G244" s="73"/>
      <c r="H244" s="241"/>
      <c r="I244" s="241"/>
      <c r="J244" s="241"/>
    </row>
    <row r="245" spans="1:14" x14ac:dyDescent="0.2">
      <c r="D245" s="74"/>
      <c r="E245" s="78"/>
      <c r="F245" s="78"/>
      <c r="G245" s="73"/>
      <c r="H245" s="241"/>
      <c r="I245" s="241"/>
      <c r="J245" s="241"/>
    </row>
    <row r="246" spans="1:14" x14ac:dyDescent="0.2">
      <c r="D246" s="74"/>
      <c r="E246" s="78"/>
      <c r="F246" s="78"/>
      <c r="G246" s="73"/>
      <c r="H246" s="241"/>
      <c r="I246" s="241"/>
      <c r="J246" s="241"/>
      <c r="M246" s="74"/>
      <c r="N246" s="74"/>
    </row>
    <row r="247" spans="1:14" x14ac:dyDescent="0.2">
      <c r="D247" s="74"/>
      <c r="E247" s="78"/>
      <c r="F247" s="78"/>
      <c r="G247" s="73"/>
      <c r="H247" s="241"/>
      <c r="I247" s="241"/>
      <c r="J247" s="241"/>
      <c r="M247" s="74"/>
      <c r="N247" s="74"/>
    </row>
    <row r="248" spans="1:14" x14ac:dyDescent="0.2">
      <c r="A248" s="116"/>
      <c r="B248" s="116"/>
      <c r="C248" s="116"/>
      <c r="D248" s="74"/>
      <c r="E248" s="78"/>
      <c r="F248" s="78"/>
      <c r="G248" s="73"/>
      <c r="H248" s="241"/>
      <c r="I248" s="241"/>
      <c r="J248" s="241"/>
      <c r="K248" s="74"/>
      <c r="L248" s="78"/>
      <c r="M248" s="74"/>
      <c r="N248" s="74"/>
    </row>
    <row r="249" spans="1:14" x14ac:dyDescent="0.2">
      <c r="A249" s="116"/>
      <c r="B249" s="116"/>
      <c r="C249" s="116"/>
      <c r="D249" s="74"/>
      <c r="E249" s="78"/>
      <c r="F249" s="78"/>
      <c r="G249" s="73"/>
      <c r="H249" s="241"/>
      <c r="I249" s="241"/>
      <c r="J249" s="241"/>
      <c r="K249" s="74"/>
      <c r="L249" s="78"/>
      <c r="M249" s="74"/>
      <c r="N249" s="74"/>
    </row>
    <row r="250" spans="1:14" x14ac:dyDescent="0.2">
      <c r="A250" s="116"/>
      <c r="B250" s="116"/>
      <c r="C250" s="116"/>
      <c r="D250" s="74"/>
      <c r="E250" s="78"/>
      <c r="F250" s="78"/>
      <c r="G250" s="73"/>
      <c r="H250" s="241"/>
      <c r="I250" s="241"/>
      <c r="J250" s="241"/>
      <c r="K250" s="74"/>
      <c r="L250" s="78"/>
      <c r="M250" s="74"/>
      <c r="N250" s="74"/>
    </row>
    <row r="251" spans="1:14" x14ac:dyDescent="0.2">
      <c r="A251" s="116"/>
      <c r="B251" s="116"/>
      <c r="C251" s="116"/>
      <c r="D251" s="74"/>
      <c r="E251" s="78"/>
      <c r="F251" s="78"/>
      <c r="G251" s="73"/>
      <c r="H251" s="241"/>
      <c r="I251" s="241"/>
      <c r="J251" s="241"/>
      <c r="K251" s="74"/>
      <c r="L251" s="78"/>
      <c r="M251" s="74"/>
      <c r="N251" s="74"/>
    </row>
    <row r="252" spans="1:14" x14ac:dyDescent="0.2">
      <c r="A252" s="116"/>
      <c r="B252" s="116"/>
      <c r="C252" s="116"/>
      <c r="D252" s="74"/>
      <c r="E252" s="78"/>
      <c r="F252" s="78"/>
      <c r="G252" s="73"/>
      <c r="H252" s="241"/>
      <c r="I252" s="241"/>
      <c r="J252" s="241"/>
      <c r="K252" s="74"/>
      <c r="L252" s="78"/>
      <c r="M252" s="74"/>
      <c r="N252" s="74"/>
    </row>
    <row r="253" spans="1:14" x14ac:dyDescent="0.2">
      <c r="A253" s="116"/>
      <c r="B253" s="116"/>
      <c r="C253" s="116"/>
      <c r="D253" s="74"/>
      <c r="E253" s="78"/>
      <c r="F253" s="78"/>
      <c r="G253" s="73"/>
      <c r="H253" s="241"/>
      <c r="I253" s="241"/>
      <c r="J253" s="241"/>
      <c r="K253" s="74"/>
      <c r="L253" s="78"/>
      <c r="M253" s="74"/>
      <c r="N253" s="74"/>
    </row>
    <row r="254" spans="1:14" x14ac:dyDescent="0.2">
      <c r="A254" s="116"/>
      <c r="B254" s="116"/>
      <c r="C254" s="116"/>
      <c r="D254" s="74"/>
      <c r="E254" s="78"/>
      <c r="F254" s="78"/>
      <c r="G254" s="73"/>
      <c r="H254" s="241"/>
      <c r="I254" s="241"/>
      <c r="J254" s="241"/>
      <c r="K254" s="74"/>
      <c r="L254" s="78"/>
      <c r="M254" s="74"/>
      <c r="N254" s="74"/>
    </row>
    <row r="255" spans="1:14" x14ac:dyDescent="0.2">
      <c r="A255" s="116"/>
      <c r="B255" s="116"/>
      <c r="C255" s="116"/>
      <c r="D255" s="74"/>
      <c r="E255" s="78"/>
      <c r="F255" s="78"/>
      <c r="G255" s="73"/>
      <c r="H255" s="241"/>
      <c r="I255" s="241"/>
      <c r="J255" s="241"/>
      <c r="K255" s="74"/>
      <c r="L255" s="78"/>
      <c r="M255" s="74"/>
      <c r="N255" s="74"/>
    </row>
    <row r="256" spans="1:14" x14ac:dyDescent="0.2">
      <c r="A256" s="116"/>
      <c r="B256" s="116"/>
      <c r="C256" s="116"/>
      <c r="D256" s="74"/>
      <c r="E256" s="78"/>
      <c r="F256" s="78"/>
      <c r="G256" s="73"/>
      <c r="H256" s="241"/>
      <c r="I256" s="241"/>
      <c r="J256" s="241"/>
      <c r="K256" s="74"/>
      <c r="L256" s="78"/>
      <c r="M256" s="74"/>
      <c r="N256" s="74"/>
    </row>
    <row r="257" spans="1:14" x14ac:dyDescent="0.2">
      <c r="A257" s="116"/>
      <c r="B257" s="116"/>
      <c r="C257" s="116"/>
      <c r="D257" s="74"/>
      <c r="E257" s="78"/>
      <c r="F257" s="78"/>
      <c r="G257" s="73"/>
      <c r="H257" s="241"/>
      <c r="I257" s="241"/>
      <c r="J257" s="241"/>
      <c r="K257" s="74"/>
      <c r="L257" s="78"/>
      <c r="M257" s="74"/>
      <c r="N257" s="74"/>
    </row>
    <row r="258" spans="1:14" x14ac:dyDescent="0.2">
      <c r="A258" s="116"/>
      <c r="B258" s="116"/>
      <c r="C258" s="116"/>
      <c r="D258" s="74"/>
      <c r="E258" s="78"/>
      <c r="F258" s="78"/>
      <c r="G258" s="73"/>
      <c r="H258" s="241"/>
      <c r="I258" s="241"/>
      <c r="J258" s="241"/>
      <c r="K258" s="74"/>
      <c r="L258" s="78"/>
      <c r="M258" s="74"/>
      <c r="N258" s="74"/>
    </row>
    <row r="259" spans="1:14" x14ac:dyDescent="0.2">
      <c r="A259" s="116"/>
      <c r="B259" s="116"/>
      <c r="C259" s="116"/>
      <c r="D259" s="74"/>
      <c r="E259" s="78"/>
      <c r="F259" s="78"/>
      <c r="G259" s="73"/>
      <c r="H259" s="241"/>
      <c r="I259" s="241"/>
      <c r="J259" s="241"/>
      <c r="K259" s="74"/>
      <c r="L259" s="78"/>
      <c r="M259" s="74"/>
      <c r="N259" s="74"/>
    </row>
    <row r="260" spans="1:14" x14ac:dyDescent="0.2">
      <c r="A260" s="116"/>
      <c r="B260" s="116"/>
      <c r="C260" s="116"/>
      <c r="D260" s="74"/>
      <c r="E260" s="78"/>
      <c r="F260" s="78"/>
      <c r="G260" s="73"/>
      <c r="H260" s="241"/>
      <c r="I260" s="241"/>
      <c r="J260" s="241"/>
      <c r="K260" s="74"/>
      <c r="L260" s="78"/>
      <c r="M260" s="74"/>
      <c r="N260" s="74"/>
    </row>
  </sheetData>
  <mergeCells count="205">
    <mergeCell ref="F238:I238"/>
    <mergeCell ref="K1:N1"/>
    <mergeCell ref="K131:K132"/>
    <mergeCell ref="D18:D19"/>
    <mergeCell ref="K72:K73"/>
    <mergeCell ref="D124:D125"/>
    <mergeCell ref="A232:G232"/>
    <mergeCell ref="A233:G233"/>
    <mergeCell ref="A234:G234"/>
    <mergeCell ref="A235:G235"/>
    <mergeCell ref="D202:D203"/>
    <mergeCell ref="A228:G228"/>
    <mergeCell ref="A229:G229"/>
    <mergeCell ref="A230:G230"/>
    <mergeCell ref="A231:G231"/>
    <mergeCell ref="A223:J223"/>
    <mergeCell ref="A224:G224"/>
    <mergeCell ref="A225:G225"/>
    <mergeCell ref="A226:G226"/>
    <mergeCell ref="A227:G227"/>
    <mergeCell ref="B221:G221"/>
    <mergeCell ref="K221:N221"/>
    <mergeCell ref="B222:G222"/>
    <mergeCell ref="K222:N222"/>
    <mergeCell ref="B213:B214"/>
    <mergeCell ref="D213:D214"/>
    <mergeCell ref="D217:D219"/>
    <mergeCell ref="K218:K219"/>
    <mergeCell ref="C220:G220"/>
    <mergeCell ref="K220:N220"/>
    <mergeCell ref="K204:K205"/>
    <mergeCell ref="D206:D208"/>
    <mergeCell ref="E206:E207"/>
    <mergeCell ref="D209:D211"/>
    <mergeCell ref="A204:A205"/>
    <mergeCell ref="B204:B205"/>
    <mergeCell ref="D204:D205"/>
    <mergeCell ref="E204:E205"/>
    <mergeCell ref="F204:F205"/>
    <mergeCell ref="C182:N182"/>
    <mergeCell ref="D183:D184"/>
    <mergeCell ref="K191:K192"/>
    <mergeCell ref="D198:D199"/>
    <mergeCell ref="D200:D201"/>
    <mergeCell ref="E200:E201"/>
    <mergeCell ref="D170:D171"/>
    <mergeCell ref="D177:D178"/>
    <mergeCell ref="D179:D180"/>
    <mergeCell ref="C181:G181"/>
    <mergeCell ref="K181:N181"/>
    <mergeCell ref="D165:D166"/>
    <mergeCell ref="E165:E166"/>
    <mergeCell ref="D159:D160"/>
    <mergeCell ref="E160:G160"/>
    <mergeCell ref="C161:G161"/>
    <mergeCell ref="K161:N161"/>
    <mergeCell ref="C162:N162"/>
    <mergeCell ref="D163:D164"/>
    <mergeCell ref="E163:E164"/>
    <mergeCell ref="K152:K153"/>
    <mergeCell ref="E153:G153"/>
    <mergeCell ref="S153:S154"/>
    <mergeCell ref="D148:D150"/>
    <mergeCell ref="E148:E150"/>
    <mergeCell ref="F148:F150"/>
    <mergeCell ref="D151:D153"/>
    <mergeCell ref="E151:E152"/>
    <mergeCell ref="F151:F152"/>
    <mergeCell ref="E144:G144"/>
    <mergeCell ref="S144:S145"/>
    <mergeCell ref="D145:D146"/>
    <mergeCell ref="D133:D135"/>
    <mergeCell ref="D136:D137"/>
    <mergeCell ref="D138:D140"/>
    <mergeCell ref="E132:G132"/>
    <mergeCell ref="D120:D121"/>
    <mergeCell ref="D126:D127"/>
    <mergeCell ref="D128:D129"/>
    <mergeCell ref="D130:D131"/>
    <mergeCell ref="D122:D123"/>
    <mergeCell ref="D109:D110"/>
    <mergeCell ref="D112:D113"/>
    <mergeCell ref="D114:D115"/>
    <mergeCell ref="D118:D119"/>
    <mergeCell ref="E118:E119"/>
    <mergeCell ref="F118:F119"/>
    <mergeCell ref="C100:N100"/>
    <mergeCell ref="D101:D102"/>
    <mergeCell ref="D103:D105"/>
    <mergeCell ref="K104:K105"/>
    <mergeCell ref="D106:D108"/>
    <mergeCell ref="K95:K96"/>
    <mergeCell ref="C97:G97"/>
    <mergeCell ref="L97:N97"/>
    <mergeCell ref="B98:G98"/>
    <mergeCell ref="K98:N98"/>
    <mergeCell ref="B99:N99"/>
    <mergeCell ref="A93:A94"/>
    <mergeCell ref="C93:C94"/>
    <mergeCell ref="D93:D94"/>
    <mergeCell ref="E93:E94"/>
    <mergeCell ref="F93:F94"/>
    <mergeCell ref="A95:A96"/>
    <mergeCell ref="C95:C96"/>
    <mergeCell ref="D95:D96"/>
    <mergeCell ref="E95:E96"/>
    <mergeCell ref="F95:F96"/>
    <mergeCell ref="A90:A92"/>
    <mergeCell ref="C90:C92"/>
    <mergeCell ref="D90:D92"/>
    <mergeCell ref="E90:E92"/>
    <mergeCell ref="F90:F92"/>
    <mergeCell ref="K91:K92"/>
    <mergeCell ref="H79:H80"/>
    <mergeCell ref="D83:D85"/>
    <mergeCell ref="K83:K84"/>
    <mergeCell ref="B88:B89"/>
    <mergeCell ref="C88:C89"/>
    <mergeCell ref="D88:D89"/>
    <mergeCell ref="E88:E89"/>
    <mergeCell ref="F88:F89"/>
    <mergeCell ref="K88:K89"/>
    <mergeCell ref="D69:D70"/>
    <mergeCell ref="E73:G73"/>
    <mergeCell ref="D76:D77"/>
    <mergeCell ref="D79:D80"/>
    <mergeCell ref="E79:E80"/>
    <mergeCell ref="F79:F80"/>
    <mergeCell ref="D72:D73"/>
    <mergeCell ref="I57:I58"/>
    <mergeCell ref="J57:J58"/>
    <mergeCell ref="D61:D62"/>
    <mergeCell ref="E61:E62"/>
    <mergeCell ref="D63:D64"/>
    <mergeCell ref="D54:D55"/>
    <mergeCell ref="D57:D58"/>
    <mergeCell ref="G57:G58"/>
    <mergeCell ref="H57:H58"/>
    <mergeCell ref="D49:D51"/>
    <mergeCell ref="E49:E51"/>
    <mergeCell ref="F49:F51"/>
    <mergeCell ref="K49:K51"/>
    <mergeCell ref="D52:D53"/>
    <mergeCell ref="E52:E53"/>
    <mergeCell ref="F52:F53"/>
    <mergeCell ref="K43:K45"/>
    <mergeCell ref="L43:L45"/>
    <mergeCell ref="M43:M45"/>
    <mergeCell ref="N43:N45"/>
    <mergeCell ref="D46:D48"/>
    <mergeCell ref="A43:A45"/>
    <mergeCell ref="B43:B45"/>
    <mergeCell ref="C43:C45"/>
    <mergeCell ref="D43:D45"/>
    <mergeCell ref="E43:E45"/>
    <mergeCell ref="F43:F45"/>
    <mergeCell ref="F39:F42"/>
    <mergeCell ref="P40:P41"/>
    <mergeCell ref="Q40:Q41"/>
    <mergeCell ref="R40:R41"/>
    <mergeCell ref="K41:K42"/>
    <mergeCell ref="D37:D38"/>
    <mergeCell ref="A39:A42"/>
    <mergeCell ref="B39:B42"/>
    <mergeCell ref="C39:C42"/>
    <mergeCell ref="D39:D42"/>
    <mergeCell ref="E39:E42"/>
    <mergeCell ref="K26:K27"/>
    <mergeCell ref="D31:D32"/>
    <mergeCell ref="D33:D34"/>
    <mergeCell ref="D35:D36"/>
    <mergeCell ref="D20:D22"/>
    <mergeCell ref="K20:K21"/>
    <mergeCell ref="D23:D25"/>
    <mergeCell ref="K23:K24"/>
    <mergeCell ref="A26:A29"/>
    <mergeCell ref="C26:C29"/>
    <mergeCell ref="D26:D29"/>
    <mergeCell ref="E26:E29"/>
    <mergeCell ref="F26:F29"/>
    <mergeCell ref="A9:N9"/>
    <mergeCell ref="A10:N10"/>
    <mergeCell ref="B11:N11"/>
    <mergeCell ref="C12:N12"/>
    <mergeCell ref="C13:C14"/>
    <mergeCell ref="D13:D14"/>
    <mergeCell ref="E13:E14"/>
    <mergeCell ref="F13:F14"/>
    <mergeCell ref="J6:J8"/>
    <mergeCell ref="K6:N6"/>
    <mergeCell ref="K7:K8"/>
    <mergeCell ref="L7:N7"/>
    <mergeCell ref="H6:H8"/>
    <mergeCell ref="G6:G8"/>
    <mergeCell ref="I6:I8"/>
    <mergeCell ref="A2:N2"/>
    <mergeCell ref="A3:N3"/>
    <mergeCell ref="A4:N4"/>
    <mergeCell ref="C5:N5"/>
    <mergeCell ref="A6:A8"/>
    <mergeCell ref="B6:B8"/>
    <mergeCell ref="C6:C8"/>
    <mergeCell ref="D6:D8"/>
    <mergeCell ref="E6:E8"/>
    <mergeCell ref="F6:F8"/>
  </mergeCells>
  <printOptions horizontalCentered="1"/>
  <pageMargins left="0.70866141732283472" right="0.31496062992125984" top="0.35433070866141736" bottom="0.35433070866141736" header="0.31496062992125984" footer="0.31496062992125984"/>
  <pageSetup paperSize="9" scale="75" orientation="portrait" r:id="rId1"/>
  <rowBreaks count="4" manualBreakCount="4">
    <brk id="55" max="13" man="1"/>
    <brk id="92" max="13" man="1"/>
    <brk id="129" max="13" man="1"/>
    <brk id="205"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326"/>
  <sheetViews>
    <sheetView zoomScaleNormal="100" zoomScaleSheetLayoutView="70" workbookViewId="0">
      <selection activeCell="Q27" sqref="Q27"/>
    </sheetView>
  </sheetViews>
  <sheetFormatPr defaultRowHeight="12.75" x14ac:dyDescent="0.2"/>
  <cols>
    <col min="1" max="3" width="2.42578125" style="115" customWidth="1"/>
    <col min="4" max="4" width="32.5703125" style="75" customWidth="1"/>
    <col min="5" max="6" width="3" style="85" customWidth="1"/>
    <col min="7" max="7" width="18.85546875" style="206" customWidth="1"/>
    <col min="8" max="8" width="9.7109375" style="206" customWidth="1"/>
    <col min="9" max="10" width="8.7109375" style="335" customWidth="1"/>
    <col min="11" max="12" width="8.85546875" style="242" customWidth="1"/>
    <col min="13" max="16" width="8" style="242" customWidth="1"/>
    <col min="17" max="17" width="23.5703125" style="75" customWidth="1"/>
    <col min="18" max="18" width="7" style="1705" customWidth="1"/>
    <col min="19" max="19" width="7" style="85" customWidth="1"/>
    <col min="20" max="21" width="6.42578125" style="78" customWidth="1"/>
    <col min="22" max="22" width="11.140625" style="74" customWidth="1"/>
    <col min="23" max="16384" width="9.140625" style="74"/>
  </cols>
  <sheetData>
    <row r="1" spans="1:23" ht="15.75" x14ac:dyDescent="0.2">
      <c r="Q1" s="3096" t="s">
        <v>586</v>
      </c>
      <c r="R1" s="3096"/>
      <c r="S1" s="3096"/>
      <c r="T1" s="3096"/>
      <c r="U1" s="3096"/>
    </row>
    <row r="2" spans="1:23" s="264" customFormat="1" ht="15.75" x14ac:dyDescent="0.2">
      <c r="A2" s="2869" t="s">
        <v>385</v>
      </c>
      <c r="B2" s="2869"/>
      <c r="C2" s="2869"/>
      <c r="D2" s="2869"/>
      <c r="E2" s="2869"/>
      <c r="F2" s="2869"/>
      <c r="G2" s="2869"/>
      <c r="H2" s="2869"/>
      <c r="I2" s="2869"/>
      <c r="J2" s="2869"/>
      <c r="K2" s="2869"/>
      <c r="L2" s="2869"/>
      <c r="M2" s="2869"/>
      <c r="N2" s="2869"/>
      <c r="O2" s="2869"/>
      <c r="P2" s="2869"/>
      <c r="Q2" s="2869"/>
      <c r="R2" s="2869"/>
      <c r="S2" s="2869"/>
      <c r="T2" s="2869"/>
      <c r="U2" s="2869"/>
    </row>
    <row r="3" spans="1:23" s="264" customFormat="1" ht="15.75" x14ac:dyDescent="0.2">
      <c r="A3" s="2870" t="s">
        <v>32</v>
      </c>
      <c r="B3" s="2870"/>
      <c r="C3" s="2870"/>
      <c r="D3" s="2870"/>
      <c r="E3" s="2870"/>
      <c r="F3" s="2870"/>
      <c r="G3" s="2870"/>
      <c r="H3" s="2870"/>
      <c r="I3" s="2870"/>
      <c r="J3" s="2870"/>
      <c r="K3" s="2870"/>
      <c r="L3" s="2870"/>
      <c r="M3" s="2870"/>
      <c r="N3" s="2870"/>
      <c r="O3" s="2870"/>
      <c r="P3" s="2870"/>
      <c r="Q3" s="2870"/>
      <c r="R3" s="2870"/>
      <c r="S3" s="2870"/>
      <c r="T3" s="2870"/>
      <c r="U3" s="2870"/>
    </row>
    <row r="4" spans="1:23" s="264" customFormat="1" ht="15.75" x14ac:dyDescent="0.2">
      <c r="A4" s="2871" t="s">
        <v>72</v>
      </c>
      <c r="B4" s="2871"/>
      <c r="C4" s="2871"/>
      <c r="D4" s="2871"/>
      <c r="E4" s="2871"/>
      <c r="F4" s="2871"/>
      <c r="G4" s="2871"/>
      <c r="H4" s="2871"/>
      <c r="I4" s="2871"/>
      <c r="J4" s="2871"/>
      <c r="K4" s="2871"/>
      <c r="L4" s="2871"/>
      <c r="M4" s="2871"/>
      <c r="N4" s="2871"/>
      <c r="O4" s="2871"/>
      <c r="P4" s="2871"/>
      <c r="Q4" s="2871"/>
      <c r="R4" s="2871"/>
      <c r="S4" s="2871"/>
      <c r="T4" s="2871"/>
      <c r="U4" s="2871"/>
    </row>
    <row r="5" spans="1:23" ht="20.25" customHeight="1" thickBot="1" x14ac:dyDescent="0.25">
      <c r="A5" s="205"/>
      <c r="B5" s="205"/>
      <c r="C5" s="2872" t="s">
        <v>149</v>
      </c>
      <c r="D5" s="2872"/>
      <c r="E5" s="2872"/>
      <c r="F5" s="2872"/>
      <c r="G5" s="2872"/>
      <c r="H5" s="2872"/>
      <c r="I5" s="2872"/>
      <c r="J5" s="2872"/>
      <c r="K5" s="2872"/>
      <c r="L5" s="2872"/>
      <c r="M5" s="2872"/>
      <c r="N5" s="2872"/>
      <c r="O5" s="2872"/>
      <c r="P5" s="2872"/>
      <c r="Q5" s="2872"/>
      <c r="R5" s="2872"/>
      <c r="S5" s="2872"/>
      <c r="T5" s="2872"/>
      <c r="U5" s="2872"/>
    </row>
    <row r="6" spans="1:23" ht="24" customHeight="1" x14ac:dyDescent="0.2">
      <c r="A6" s="2873" t="s">
        <v>9</v>
      </c>
      <c r="B6" s="2876" t="s">
        <v>10</v>
      </c>
      <c r="C6" s="2879" t="s">
        <v>11</v>
      </c>
      <c r="D6" s="2882" t="s">
        <v>389</v>
      </c>
      <c r="E6" s="2885" t="s">
        <v>12</v>
      </c>
      <c r="F6" s="2888" t="s">
        <v>13</v>
      </c>
      <c r="G6" s="3138" t="s">
        <v>64</v>
      </c>
      <c r="H6" s="3133" t="s">
        <v>14</v>
      </c>
      <c r="I6" s="3136" t="s">
        <v>386</v>
      </c>
      <c r="J6" s="3112" t="s">
        <v>387</v>
      </c>
      <c r="K6" s="3114" t="s">
        <v>390</v>
      </c>
      <c r="L6" s="3115"/>
      <c r="M6" s="3115"/>
      <c r="N6" s="3116"/>
      <c r="O6" s="2912" t="s">
        <v>176</v>
      </c>
      <c r="P6" s="2912" t="s">
        <v>391</v>
      </c>
      <c r="Q6" s="2915" t="s">
        <v>392</v>
      </c>
      <c r="R6" s="2916"/>
      <c r="S6" s="2916"/>
      <c r="T6" s="2916"/>
      <c r="U6" s="2917"/>
    </row>
    <row r="7" spans="1:23" ht="16.5" customHeight="1" x14ac:dyDescent="0.2">
      <c r="A7" s="2874"/>
      <c r="B7" s="2877"/>
      <c r="C7" s="2880"/>
      <c r="D7" s="2883"/>
      <c r="E7" s="2886"/>
      <c r="F7" s="2889"/>
      <c r="G7" s="3139"/>
      <c r="H7" s="3134"/>
      <c r="I7" s="3137"/>
      <c r="J7" s="3113"/>
      <c r="K7" s="3117" t="s">
        <v>15</v>
      </c>
      <c r="L7" s="3119" t="s">
        <v>393</v>
      </c>
      <c r="M7" s="3119"/>
      <c r="N7" s="3120" t="s">
        <v>394</v>
      </c>
      <c r="O7" s="2913"/>
      <c r="P7" s="2913"/>
      <c r="Q7" s="2918" t="s">
        <v>25</v>
      </c>
      <c r="R7" s="3122" t="s">
        <v>86</v>
      </c>
      <c r="S7" s="2920"/>
      <c r="T7" s="2920"/>
      <c r="U7" s="2921"/>
    </row>
    <row r="8" spans="1:23" ht="81" customHeight="1" thickBot="1" x14ac:dyDescent="0.25">
      <c r="A8" s="2875"/>
      <c r="B8" s="2878"/>
      <c r="C8" s="2881"/>
      <c r="D8" s="2884"/>
      <c r="E8" s="2887"/>
      <c r="F8" s="2890"/>
      <c r="G8" s="3140"/>
      <c r="H8" s="3135"/>
      <c r="I8" s="1710" t="s">
        <v>15</v>
      </c>
      <c r="J8" s="1711" t="s">
        <v>15</v>
      </c>
      <c r="K8" s="3118"/>
      <c r="L8" s="2085" t="s">
        <v>15</v>
      </c>
      <c r="M8" s="1712" t="s">
        <v>395</v>
      </c>
      <c r="N8" s="3121"/>
      <c r="O8" s="2914"/>
      <c r="P8" s="2914"/>
      <c r="Q8" s="2919"/>
      <c r="R8" s="1713" t="s">
        <v>73</v>
      </c>
      <c r="S8" s="1714" t="s">
        <v>96</v>
      </c>
      <c r="T8" s="1714" t="s">
        <v>179</v>
      </c>
      <c r="U8" s="1715" t="s">
        <v>388</v>
      </c>
    </row>
    <row r="9" spans="1:23" ht="13.5" thickBot="1" x14ac:dyDescent="0.25">
      <c r="A9" s="2891" t="s">
        <v>111</v>
      </c>
      <c r="B9" s="2892"/>
      <c r="C9" s="2892"/>
      <c r="D9" s="2892"/>
      <c r="E9" s="2892"/>
      <c r="F9" s="2892"/>
      <c r="G9" s="2892"/>
      <c r="H9" s="2892"/>
      <c r="I9" s="3108"/>
      <c r="J9" s="3108"/>
      <c r="K9" s="2892"/>
      <c r="L9" s="2892"/>
      <c r="M9" s="2892"/>
      <c r="N9" s="2892"/>
      <c r="O9" s="2892"/>
      <c r="P9" s="2892"/>
      <c r="Q9" s="2892"/>
      <c r="R9" s="2892"/>
      <c r="S9" s="2892"/>
      <c r="T9" s="2892"/>
      <c r="U9" s="2893"/>
    </row>
    <row r="10" spans="1:23" s="96" customFormat="1" ht="12.75" customHeight="1" thickBot="1" x14ac:dyDescent="0.25">
      <c r="A10" s="2894" t="s">
        <v>33</v>
      </c>
      <c r="B10" s="2895"/>
      <c r="C10" s="2895"/>
      <c r="D10" s="2895"/>
      <c r="E10" s="2895"/>
      <c r="F10" s="2895"/>
      <c r="G10" s="2895"/>
      <c r="H10" s="2895"/>
      <c r="I10" s="2895"/>
      <c r="J10" s="2895"/>
      <c r="K10" s="2895"/>
      <c r="L10" s="2895"/>
      <c r="M10" s="2895"/>
      <c r="N10" s="2895"/>
      <c r="O10" s="2895"/>
      <c r="P10" s="2895"/>
      <c r="Q10" s="2895"/>
      <c r="R10" s="2895"/>
      <c r="S10" s="2895"/>
      <c r="T10" s="2895"/>
      <c r="U10" s="2896"/>
      <c r="V10" s="567"/>
    </row>
    <row r="11" spans="1:23" s="96" customFormat="1" ht="13.5" thickBot="1" x14ac:dyDescent="0.25">
      <c r="A11" s="187" t="s">
        <v>16</v>
      </c>
      <c r="B11" s="2897" t="s">
        <v>40</v>
      </c>
      <c r="C11" s="2898"/>
      <c r="D11" s="2898"/>
      <c r="E11" s="2898"/>
      <c r="F11" s="2898"/>
      <c r="G11" s="2898"/>
      <c r="H11" s="2898"/>
      <c r="I11" s="2898"/>
      <c r="J11" s="2898"/>
      <c r="K11" s="2898"/>
      <c r="L11" s="2898"/>
      <c r="M11" s="2898"/>
      <c r="N11" s="2898"/>
      <c r="O11" s="2898"/>
      <c r="P11" s="2898"/>
      <c r="Q11" s="2898"/>
      <c r="R11" s="2898"/>
      <c r="S11" s="2898"/>
      <c r="T11" s="2898"/>
      <c r="U11" s="2899"/>
    </row>
    <row r="12" spans="1:23" s="96" customFormat="1" ht="13.5" thickBot="1" x14ac:dyDescent="0.25">
      <c r="A12" s="506" t="s">
        <v>16</v>
      </c>
      <c r="B12" s="13" t="s">
        <v>16</v>
      </c>
      <c r="C12" s="2900" t="s">
        <v>127</v>
      </c>
      <c r="D12" s="2901"/>
      <c r="E12" s="2901"/>
      <c r="F12" s="2901"/>
      <c r="G12" s="2901"/>
      <c r="H12" s="2902"/>
      <c r="I12" s="2902"/>
      <c r="J12" s="2902"/>
      <c r="K12" s="2902"/>
      <c r="L12" s="2902"/>
      <c r="M12" s="2902"/>
      <c r="N12" s="2902"/>
      <c r="O12" s="2902"/>
      <c r="P12" s="2902"/>
      <c r="Q12" s="2902"/>
      <c r="R12" s="2902"/>
      <c r="S12" s="2902"/>
      <c r="T12" s="2902"/>
      <c r="U12" s="2903"/>
    </row>
    <row r="13" spans="1:23" s="96" customFormat="1" x14ac:dyDescent="0.2">
      <c r="A13" s="7" t="s">
        <v>16</v>
      </c>
      <c r="B13" s="4" t="s">
        <v>16</v>
      </c>
      <c r="C13" s="3124" t="s">
        <v>16</v>
      </c>
      <c r="D13" s="2906" t="s">
        <v>53</v>
      </c>
      <c r="E13" s="2908" t="s">
        <v>585</v>
      </c>
      <c r="F13" s="3126">
        <v>2</v>
      </c>
      <c r="G13" s="44" t="s">
        <v>460</v>
      </c>
      <c r="H13" s="154"/>
      <c r="I13" s="1161"/>
      <c r="J13" s="1614"/>
      <c r="K13" s="1375"/>
      <c r="L13" s="1380"/>
      <c r="M13" s="1624"/>
      <c r="N13" s="1618"/>
      <c r="O13" s="1662"/>
      <c r="P13" s="1624"/>
      <c r="Q13" s="2260"/>
      <c r="R13" s="2248"/>
      <c r="S13" s="343"/>
      <c r="T13" s="508"/>
      <c r="U13" s="1796"/>
    </row>
    <row r="14" spans="1:23" s="96" customFormat="1" ht="13.5" thickBot="1" x14ac:dyDescent="0.25">
      <c r="A14" s="8"/>
      <c r="B14" s="9"/>
      <c r="C14" s="3125"/>
      <c r="D14" s="2907"/>
      <c r="E14" s="2909"/>
      <c r="F14" s="3127"/>
      <c r="G14" s="2052"/>
      <c r="H14" s="540"/>
      <c r="I14" s="2065"/>
      <c r="J14" s="215"/>
      <c r="K14" s="244"/>
      <c r="L14" s="760"/>
      <c r="M14" s="355"/>
      <c r="N14" s="2066"/>
      <c r="O14" s="2065"/>
      <c r="P14" s="355"/>
      <c r="Q14" s="2261"/>
      <c r="R14" s="2249"/>
      <c r="S14" s="350"/>
      <c r="T14" s="509"/>
      <c r="U14" s="1764"/>
    </row>
    <row r="15" spans="1:23" s="96" customFormat="1" ht="14.25" customHeight="1" x14ac:dyDescent="0.2">
      <c r="A15" s="8"/>
      <c r="B15" s="2074"/>
      <c r="C15" s="20"/>
      <c r="D15" s="3111" t="s">
        <v>407</v>
      </c>
      <c r="E15" s="2043"/>
      <c r="F15" s="2084"/>
      <c r="G15" s="2052"/>
      <c r="H15" s="152" t="s">
        <v>17</v>
      </c>
      <c r="I15" s="866">
        <v>10577.7</v>
      </c>
      <c r="J15" s="1799">
        <v>11266.8</v>
      </c>
      <c r="K15" s="2719"/>
      <c r="L15" s="2721"/>
      <c r="M15" s="2720"/>
      <c r="N15" s="2723"/>
      <c r="O15" s="2722"/>
      <c r="P15" s="2720"/>
      <c r="Q15" s="2260"/>
      <c r="R15" s="2250"/>
      <c r="S15" s="1801"/>
      <c r="T15" s="1800"/>
      <c r="U15" s="1802"/>
      <c r="V15" s="1146"/>
      <c r="W15" s="567"/>
    </row>
    <row r="16" spans="1:23" s="96" customFormat="1" ht="15" customHeight="1" x14ac:dyDescent="0.2">
      <c r="A16" s="8"/>
      <c r="B16" s="9"/>
      <c r="C16" s="20"/>
      <c r="D16" s="2925"/>
      <c r="E16" s="2043"/>
      <c r="F16" s="2084"/>
      <c r="G16" s="2052"/>
      <c r="H16" s="1891" t="s">
        <v>20</v>
      </c>
      <c r="I16" s="865">
        <v>7387.9</v>
      </c>
      <c r="J16" s="2381">
        <v>8181.9</v>
      </c>
      <c r="K16" s="1376"/>
      <c r="L16" s="2131"/>
      <c r="M16" s="853"/>
      <c r="N16" s="2121"/>
      <c r="O16" s="1726"/>
      <c r="P16" s="1725"/>
      <c r="Q16" s="569"/>
      <c r="R16" s="2251"/>
      <c r="T16" s="149"/>
      <c r="U16" s="772"/>
      <c r="V16" s="1146"/>
      <c r="W16" s="567"/>
    </row>
    <row r="17" spans="1:23" s="96" customFormat="1" ht="15.75" customHeight="1" x14ac:dyDescent="0.2">
      <c r="A17" s="8"/>
      <c r="B17" s="9"/>
      <c r="C17" s="20"/>
      <c r="D17" s="2925"/>
      <c r="E17" s="2043"/>
      <c r="F17" s="2084"/>
      <c r="G17" s="2052"/>
      <c r="H17" s="2042" t="s">
        <v>52</v>
      </c>
      <c r="I17" s="865">
        <v>3495.4</v>
      </c>
      <c r="J17" s="2381">
        <v>3583</v>
      </c>
      <c r="K17" s="244"/>
      <c r="L17" s="760"/>
      <c r="M17" s="355"/>
      <c r="N17" s="2124"/>
      <c r="O17" s="1663"/>
      <c r="P17" s="1626"/>
      <c r="Q17" s="569"/>
      <c r="R17" s="2251"/>
      <c r="T17" s="149"/>
      <c r="U17" s="772"/>
      <c r="V17" s="1146"/>
      <c r="W17" s="567"/>
    </row>
    <row r="18" spans="1:23" s="96" customFormat="1" ht="15" customHeight="1" thickBot="1" x14ac:dyDescent="0.25">
      <c r="A18" s="8"/>
      <c r="B18" s="9"/>
      <c r="C18" s="20"/>
      <c r="D18" s="2925"/>
      <c r="E18" s="2043"/>
      <c r="F18" s="2084"/>
      <c r="G18" s="2052"/>
      <c r="H18" s="31" t="s">
        <v>108</v>
      </c>
      <c r="I18" s="839">
        <v>392.8</v>
      </c>
      <c r="J18" s="2378">
        <v>392.8</v>
      </c>
      <c r="K18" s="1596"/>
      <c r="L18" s="2714"/>
      <c r="M18" s="375"/>
      <c r="N18" s="2710"/>
      <c r="O18" s="2055"/>
      <c r="P18" s="375"/>
      <c r="Q18" s="569"/>
      <c r="R18" s="2251"/>
      <c r="T18" s="149"/>
      <c r="U18" s="772"/>
      <c r="V18" s="1146"/>
      <c r="W18" s="567"/>
    </row>
    <row r="19" spans="1:23" s="96" customFormat="1" ht="14.25" customHeight="1" x14ac:dyDescent="0.2">
      <c r="A19" s="8"/>
      <c r="B19" s="2074"/>
      <c r="C19" s="20"/>
      <c r="D19" s="2924" t="s">
        <v>456</v>
      </c>
      <c r="E19" s="2201"/>
      <c r="F19" s="2084"/>
      <c r="G19" s="2052"/>
      <c r="H19" s="152" t="s">
        <v>17</v>
      </c>
      <c r="I19" s="1814"/>
      <c r="J19" s="2374"/>
      <c r="K19" s="1430">
        <f>+L19</f>
        <v>12974.1</v>
      </c>
      <c r="L19" s="1816">
        <f>12991.5-17.4</f>
        <v>12974.1</v>
      </c>
      <c r="M19" s="1817">
        <v>9213.6</v>
      </c>
      <c r="N19" s="1818"/>
      <c r="O19" s="1161">
        <f>+K19</f>
        <v>12974.1</v>
      </c>
      <c r="P19" s="2718">
        <f>+L19</f>
        <v>12974.1</v>
      </c>
      <c r="Q19" s="3109" t="s">
        <v>408</v>
      </c>
      <c r="R19" s="2252">
        <v>45</v>
      </c>
      <c r="S19" s="1813">
        <v>48</v>
      </c>
      <c r="T19" s="2166">
        <v>48</v>
      </c>
      <c r="U19" s="2224">
        <v>48</v>
      </c>
      <c r="V19" s="1146"/>
    </row>
    <row r="20" spans="1:23" s="96" customFormat="1" ht="15" customHeight="1" x14ac:dyDescent="0.2">
      <c r="A20" s="8"/>
      <c r="B20" s="9"/>
      <c r="C20" s="20"/>
      <c r="D20" s="2925"/>
      <c r="E20" s="2201"/>
      <c r="F20" s="2084"/>
      <c r="G20" s="2052"/>
      <c r="H20" s="1891" t="s">
        <v>20</v>
      </c>
      <c r="I20" s="1720"/>
      <c r="J20" s="1625"/>
      <c r="K20" s="2118">
        <v>7504.7</v>
      </c>
      <c r="L20" s="2131">
        <v>7498.5</v>
      </c>
      <c r="M20" s="853">
        <v>5540.4</v>
      </c>
      <c r="N20" s="2121">
        <v>6.2</v>
      </c>
      <c r="O20" s="2706">
        <v>7510</v>
      </c>
      <c r="P20" s="1625">
        <v>7510</v>
      </c>
      <c r="Q20" s="3110"/>
      <c r="R20" s="2253"/>
      <c r="S20" s="1147"/>
      <c r="T20" s="2167"/>
      <c r="U20" s="2262"/>
      <c r="V20" s="1146"/>
    </row>
    <row r="21" spans="1:23" s="96" customFormat="1" ht="15.75" customHeight="1" thickBot="1" x14ac:dyDescent="0.25">
      <c r="A21" s="8"/>
      <c r="B21" s="9"/>
      <c r="C21" s="20"/>
      <c r="D21" s="2929"/>
      <c r="E21" s="2201"/>
      <c r="F21" s="2084"/>
      <c r="G21" s="2052"/>
      <c r="H21" s="1819" t="s">
        <v>52</v>
      </c>
      <c r="I21" s="1803"/>
      <c r="J21" s="1806"/>
      <c r="K21" s="1804">
        <f>+L21+N21</f>
        <v>3649.8999999999996</v>
      </c>
      <c r="L21" s="1805">
        <v>3647.7</v>
      </c>
      <c r="M21" s="1806">
        <v>653</v>
      </c>
      <c r="N21" s="1807">
        <v>2.2000000000000002</v>
      </c>
      <c r="O21" s="1808">
        <v>3650</v>
      </c>
      <c r="P21" s="1806">
        <v>3650</v>
      </c>
      <c r="Q21" s="2294" t="s">
        <v>409</v>
      </c>
      <c r="R21" s="2254">
        <v>7696</v>
      </c>
      <c r="S21" s="2227">
        <v>8051</v>
      </c>
      <c r="T21" s="1809">
        <v>8100</v>
      </c>
      <c r="U21" s="2295">
        <v>8100</v>
      </c>
      <c r="V21" s="1147"/>
    </row>
    <row r="22" spans="1:23" s="96" customFormat="1" ht="15.75" customHeight="1" x14ac:dyDescent="0.2">
      <c r="A22" s="8"/>
      <c r="B22" s="9"/>
      <c r="C22" s="20"/>
      <c r="D22" s="2925" t="s">
        <v>457</v>
      </c>
      <c r="E22" s="2201"/>
      <c r="F22" s="2084"/>
      <c r="G22" s="2052"/>
      <c r="H22" s="44" t="s">
        <v>20</v>
      </c>
      <c r="I22" s="1810"/>
      <c r="J22" s="1811"/>
      <c r="K22" s="1430">
        <f>L22</f>
        <v>271.60000000000002</v>
      </c>
      <c r="L22" s="1639">
        <v>271.60000000000002</v>
      </c>
      <c r="M22" s="1811">
        <v>200.1</v>
      </c>
      <c r="N22" s="1812"/>
      <c r="O22" s="1176">
        <v>272</v>
      </c>
      <c r="P22" s="1811">
        <v>272</v>
      </c>
      <c r="Q22" s="3109" t="s">
        <v>408</v>
      </c>
      <c r="R22" s="2252">
        <v>7</v>
      </c>
      <c r="S22" s="2166">
        <v>7</v>
      </c>
      <c r="T22" s="1813">
        <v>7</v>
      </c>
      <c r="U22" s="1821">
        <v>7</v>
      </c>
    </row>
    <row r="23" spans="1:23" s="96" customFormat="1" ht="14.25" customHeight="1" x14ac:dyDescent="0.2">
      <c r="A23" s="8"/>
      <c r="B23" s="2074"/>
      <c r="C23" s="20"/>
      <c r="D23" s="2925"/>
      <c r="E23" s="2201"/>
      <c r="F23" s="2084"/>
      <c r="G23" s="2052"/>
      <c r="H23" s="2334"/>
      <c r="I23" s="1785"/>
      <c r="J23" s="355"/>
      <c r="K23" s="244"/>
      <c r="L23" s="760"/>
      <c r="M23" s="355"/>
      <c r="N23" s="2124"/>
      <c r="O23" s="1168"/>
      <c r="P23" s="573"/>
      <c r="Q23" s="3110"/>
      <c r="R23" s="2255"/>
      <c r="S23" s="363"/>
      <c r="T23" s="436"/>
      <c r="U23" s="364"/>
    </row>
    <row r="24" spans="1:23" s="96" customFormat="1" ht="15" customHeight="1" thickBot="1" x14ac:dyDescent="0.25">
      <c r="A24" s="8"/>
      <c r="B24" s="9"/>
      <c r="C24" s="20"/>
      <c r="D24" s="2926"/>
      <c r="E24" s="2201"/>
      <c r="F24" s="2084"/>
      <c r="G24" s="2052"/>
      <c r="H24" s="746"/>
      <c r="I24" s="1803"/>
      <c r="J24" s="1806"/>
      <c r="K24" s="1804"/>
      <c r="L24" s="1805"/>
      <c r="M24" s="1806"/>
      <c r="N24" s="1807"/>
      <c r="O24" s="1808"/>
      <c r="P24" s="1806"/>
      <c r="Q24" s="2294" t="s">
        <v>409</v>
      </c>
      <c r="R24" s="2256">
        <v>238</v>
      </c>
      <c r="S24" s="2227">
        <v>301</v>
      </c>
      <c r="T24" s="1809">
        <v>301</v>
      </c>
      <c r="U24" s="2295">
        <v>301</v>
      </c>
    </row>
    <row r="25" spans="1:23" s="96" customFormat="1" ht="12.75" customHeight="1" x14ac:dyDescent="0.2">
      <c r="A25" s="2931"/>
      <c r="B25" s="9"/>
      <c r="C25" s="3128"/>
      <c r="D25" s="2929" t="s">
        <v>139</v>
      </c>
      <c r="E25" s="3129"/>
      <c r="F25" s="2938"/>
      <c r="G25" s="3132"/>
      <c r="H25" s="1793" t="s">
        <v>17</v>
      </c>
      <c r="I25" s="1658">
        <v>1265.3</v>
      </c>
      <c r="J25" s="2120">
        <v>1014.6</v>
      </c>
      <c r="K25" s="1376">
        <v>816.6</v>
      </c>
      <c r="L25" s="2131">
        <v>816.6</v>
      </c>
      <c r="M25" s="853">
        <v>551.79999999999995</v>
      </c>
      <c r="N25" s="2121"/>
      <c r="O25" s="2118">
        <f>+K25</f>
        <v>816.6</v>
      </c>
      <c r="P25" s="1658">
        <f>+L25</f>
        <v>816.6</v>
      </c>
      <c r="Q25" s="3123" t="s">
        <v>408</v>
      </c>
      <c r="R25" s="2257">
        <v>6</v>
      </c>
      <c r="S25" s="2235">
        <v>4</v>
      </c>
      <c r="T25" s="33">
        <v>4</v>
      </c>
      <c r="U25" s="1062">
        <v>4</v>
      </c>
    </row>
    <row r="26" spans="1:23" s="96" customFormat="1" ht="15.75" customHeight="1" x14ac:dyDescent="0.2">
      <c r="A26" s="2931"/>
      <c r="B26" s="9"/>
      <c r="C26" s="3128"/>
      <c r="D26" s="2934"/>
      <c r="E26" s="3130"/>
      <c r="F26" s="2939"/>
      <c r="G26" s="3132"/>
      <c r="H26" s="1793" t="s">
        <v>20</v>
      </c>
      <c r="I26" s="1897">
        <v>1631.7</v>
      </c>
      <c r="J26" s="2120">
        <v>1549.6</v>
      </c>
      <c r="K26" s="1376">
        <f>+L26+N26</f>
        <v>1346.5</v>
      </c>
      <c r="L26" s="760">
        <v>1346.5</v>
      </c>
      <c r="M26" s="355">
        <v>996.8</v>
      </c>
      <c r="N26" s="2124"/>
      <c r="O26" s="2123">
        <v>1350</v>
      </c>
      <c r="P26" s="355">
        <v>1350</v>
      </c>
      <c r="Q26" s="3110"/>
      <c r="R26" s="2257"/>
      <c r="S26" s="2235"/>
      <c r="T26" s="2235"/>
      <c r="U26" s="2237"/>
    </row>
    <row r="27" spans="1:23" s="96" customFormat="1" ht="15.75" customHeight="1" x14ac:dyDescent="0.2">
      <c r="A27" s="2931"/>
      <c r="B27" s="9"/>
      <c r="C27" s="3125"/>
      <c r="D27" s="2934"/>
      <c r="E27" s="3130"/>
      <c r="F27" s="2939"/>
      <c r="G27" s="3132"/>
      <c r="H27" s="1793" t="s">
        <v>52</v>
      </c>
      <c r="I27" s="1658">
        <v>562.79999999999995</v>
      </c>
      <c r="J27" s="2120">
        <v>468.5</v>
      </c>
      <c r="K27" s="1376">
        <v>423</v>
      </c>
      <c r="L27" s="2131">
        <v>423</v>
      </c>
      <c r="M27" s="853">
        <v>94.4</v>
      </c>
      <c r="N27" s="2121"/>
      <c r="O27" s="2118">
        <v>423</v>
      </c>
      <c r="P27" s="853">
        <v>423</v>
      </c>
      <c r="Q27" s="2263" t="s">
        <v>409</v>
      </c>
      <c r="R27" s="2258">
        <v>1671</v>
      </c>
      <c r="S27" s="54">
        <v>1319</v>
      </c>
      <c r="T27" s="54">
        <v>1320</v>
      </c>
      <c r="U27" s="55">
        <v>1320</v>
      </c>
    </row>
    <row r="28" spans="1:23" s="96" customFormat="1" ht="15.75" customHeight="1" thickBot="1" x14ac:dyDescent="0.25">
      <c r="A28" s="2931"/>
      <c r="B28" s="9"/>
      <c r="C28" s="3125"/>
      <c r="D28" s="2924"/>
      <c r="E28" s="3131"/>
      <c r="F28" s="2911"/>
      <c r="G28" s="3132"/>
      <c r="H28" s="634" t="s">
        <v>108</v>
      </c>
      <c r="I28" s="2127">
        <v>48.4</v>
      </c>
      <c r="J28" s="2129">
        <v>48.4</v>
      </c>
      <c r="K28" s="1596"/>
      <c r="L28" s="760"/>
      <c r="M28" s="355"/>
      <c r="N28" s="2124"/>
      <c r="O28" s="2123"/>
      <c r="P28" s="355"/>
      <c r="Q28" s="2264" t="s">
        <v>480</v>
      </c>
      <c r="R28" s="2259">
        <v>955</v>
      </c>
      <c r="S28" s="2234">
        <v>925</v>
      </c>
      <c r="T28" s="2234">
        <v>925</v>
      </c>
      <c r="U28" s="2236">
        <v>925</v>
      </c>
    </row>
    <row r="29" spans="1:23" s="96" customFormat="1" ht="15.75" customHeight="1" x14ac:dyDescent="0.2">
      <c r="A29" s="2116"/>
      <c r="B29" s="2115"/>
      <c r="C29" s="2117"/>
      <c r="D29" s="3111" t="s">
        <v>481</v>
      </c>
      <c r="E29" s="2114"/>
      <c r="F29" s="2113"/>
      <c r="G29" s="2125"/>
      <c r="H29" s="44" t="s">
        <v>17</v>
      </c>
      <c r="I29" s="866">
        <f>5549.4</f>
        <v>5549.4</v>
      </c>
      <c r="J29" s="1799">
        <v>5641.5</v>
      </c>
      <c r="K29" s="1815"/>
      <c r="L29" s="1816"/>
      <c r="M29" s="1817"/>
      <c r="N29" s="1818"/>
      <c r="O29" s="1161"/>
      <c r="P29" s="1817"/>
      <c r="Q29" s="1870"/>
      <c r="R29" s="1680"/>
      <c r="S29" s="1820"/>
      <c r="T29" s="1820"/>
      <c r="U29" s="1821"/>
    </row>
    <row r="30" spans="1:23" s="96" customFormat="1" ht="15.75" customHeight="1" x14ac:dyDescent="0.2">
      <c r="A30" s="2116"/>
      <c r="B30" s="2115"/>
      <c r="C30" s="2117"/>
      <c r="D30" s="2925"/>
      <c r="E30" s="2114"/>
      <c r="F30" s="2113"/>
      <c r="G30" s="2125"/>
      <c r="H30" s="142" t="s">
        <v>20</v>
      </c>
      <c r="I30" s="865">
        <f>23879.5</f>
        <v>23879.5</v>
      </c>
      <c r="J30" s="2381">
        <v>24965</v>
      </c>
      <c r="K30" s="244"/>
      <c r="L30" s="760"/>
      <c r="M30" s="355"/>
      <c r="N30" s="2124"/>
      <c r="O30" s="2123"/>
      <c r="P30" s="355"/>
      <c r="Q30" s="621"/>
      <c r="R30" s="1675"/>
      <c r="S30" s="302"/>
      <c r="T30" s="302"/>
      <c r="U30" s="429"/>
    </row>
    <row r="31" spans="1:23" s="96" customFormat="1" ht="27" customHeight="1" x14ac:dyDescent="0.2">
      <c r="A31" s="2116"/>
      <c r="B31" s="2115"/>
      <c r="C31" s="2117"/>
      <c r="D31" s="2929"/>
      <c r="E31" s="2114"/>
      <c r="F31" s="2113"/>
      <c r="G31" s="2125"/>
      <c r="H31" s="2126" t="s">
        <v>20</v>
      </c>
      <c r="I31" s="2336">
        <v>808.4</v>
      </c>
      <c r="J31" s="2381">
        <v>824.3</v>
      </c>
      <c r="K31" s="1596"/>
      <c r="L31" s="2714"/>
      <c r="M31" s="375"/>
      <c r="N31" s="2710"/>
      <c r="O31" s="2118"/>
      <c r="P31" s="853"/>
      <c r="Q31" s="2221"/>
      <c r="R31" s="1675"/>
      <c r="S31" s="302"/>
      <c r="T31" s="302"/>
      <c r="U31" s="429"/>
    </row>
    <row r="32" spans="1:23" s="96" customFormat="1" ht="15.75" customHeight="1" x14ac:dyDescent="0.2">
      <c r="A32" s="2116"/>
      <c r="B32" s="2115"/>
      <c r="C32" s="2117"/>
      <c r="D32" s="2924" t="s">
        <v>458</v>
      </c>
      <c r="E32" s="2114"/>
      <c r="F32" s="2113"/>
      <c r="G32" s="2125"/>
      <c r="H32" s="2126" t="s">
        <v>17</v>
      </c>
      <c r="I32" s="2127"/>
      <c r="J32" s="2129"/>
      <c r="K32" s="2724">
        <f>+L32</f>
        <v>6268.6</v>
      </c>
      <c r="L32" s="2725">
        <f>3894+2374.6</f>
        <v>6268.6</v>
      </c>
      <c r="M32" s="2725">
        <f>1532.6+2498.7</f>
        <v>4031.2999999999997</v>
      </c>
      <c r="N32" s="754"/>
      <c r="O32" s="2118">
        <f>+K32</f>
        <v>6268.6</v>
      </c>
      <c r="P32" s="1658">
        <f>+L32</f>
        <v>6268.6</v>
      </c>
      <c r="Q32" s="1795" t="s">
        <v>408</v>
      </c>
      <c r="R32" s="1797">
        <v>32</v>
      </c>
      <c r="S32" s="293">
        <v>32</v>
      </c>
      <c r="T32" s="293">
        <v>32</v>
      </c>
      <c r="U32" s="283">
        <v>32</v>
      </c>
    </row>
    <row r="33" spans="1:25" s="96" customFormat="1" ht="15.75" customHeight="1" x14ac:dyDescent="0.2">
      <c r="A33" s="2116"/>
      <c r="B33" s="2115"/>
      <c r="C33" s="2117"/>
      <c r="D33" s="2925"/>
      <c r="E33" s="2114"/>
      <c r="F33" s="2113"/>
      <c r="G33" s="2125"/>
      <c r="H33" s="1793" t="s">
        <v>20</v>
      </c>
      <c r="I33" s="2127"/>
      <c r="J33" s="2129"/>
      <c r="K33" s="321">
        <f>L33+N33</f>
        <v>23265.100000000002</v>
      </c>
      <c r="L33" s="2715">
        <f>14421+8835.7</f>
        <v>23256.7</v>
      </c>
      <c r="M33" s="1625">
        <f>10808.7+6647.4</f>
        <v>17456.099999999999</v>
      </c>
      <c r="N33" s="2711">
        <v>8.4</v>
      </c>
      <c r="O33" s="2118">
        <v>23300</v>
      </c>
      <c r="P33" s="853">
        <v>23300</v>
      </c>
      <c r="Q33" s="435" t="s">
        <v>410</v>
      </c>
      <c r="R33" s="1670">
        <v>17120</v>
      </c>
      <c r="S33" s="306">
        <v>17438</v>
      </c>
      <c r="T33" s="306">
        <v>17450</v>
      </c>
      <c r="U33" s="113">
        <v>17450</v>
      </c>
    </row>
    <row r="34" spans="1:25" s="96" customFormat="1" ht="15.75" customHeight="1" x14ac:dyDescent="0.2">
      <c r="A34" s="2116"/>
      <c r="B34" s="2115"/>
      <c r="C34" s="2117"/>
      <c r="D34" s="2925"/>
      <c r="E34" s="2114"/>
      <c r="F34" s="2113"/>
      <c r="G34" s="2125"/>
      <c r="H34" s="2126" t="s">
        <v>20</v>
      </c>
      <c r="I34" s="1658"/>
      <c r="J34" s="2120"/>
      <c r="K34" s="1376">
        <f>+L34+N34</f>
        <v>664.3</v>
      </c>
      <c r="L34" s="2131">
        <v>664.3</v>
      </c>
      <c r="M34" s="853">
        <v>391.4</v>
      </c>
      <c r="N34" s="2121"/>
      <c r="O34" s="2118">
        <v>665</v>
      </c>
      <c r="P34" s="853">
        <v>665</v>
      </c>
      <c r="Q34" s="2168"/>
      <c r="R34" s="2167"/>
      <c r="S34" s="2167"/>
      <c r="T34" s="2167"/>
      <c r="U34" s="2222"/>
    </row>
    <row r="35" spans="1:25" s="96" customFormat="1" ht="12" customHeight="1" x14ac:dyDescent="0.2">
      <c r="A35" s="2116"/>
      <c r="B35" s="2115"/>
      <c r="C35" s="2117"/>
      <c r="D35" s="2112"/>
      <c r="E35" s="2114"/>
      <c r="F35" s="2113"/>
      <c r="G35" s="2125"/>
      <c r="H35" s="634" t="s">
        <v>52</v>
      </c>
      <c r="I35" s="865">
        <v>983.6</v>
      </c>
      <c r="J35" s="2381">
        <v>1008.6</v>
      </c>
      <c r="K35" s="321">
        <v>1014.3</v>
      </c>
      <c r="L35" s="2715">
        <f>+K35-N35</f>
        <v>1012.5</v>
      </c>
      <c r="M35" s="1625">
        <v>336.4</v>
      </c>
      <c r="N35" s="2711">
        <v>1.8</v>
      </c>
      <c r="O35" s="2706">
        <v>1014</v>
      </c>
      <c r="P35" s="1625">
        <v>1014</v>
      </c>
      <c r="Q35" s="621"/>
      <c r="R35" s="1675"/>
      <c r="S35" s="2223"/>
      <c r="T35" s="2223"/>
      <c r="U35" s="429"/>
    </row>
    <row r="36" spans="1:25" s="96" customFormat="1" ht="16.5" customHeight="1" x14ac:dyDescent="0.2">
      <c r="A36" s="2116"/>
      <c r="B36" s="2115"/>
      <c r="C36" s="2117"/>
      <c r="D36" s="117"/>
      <c r="E36" s="2114"/>
      <c r="F36" s="2113"/>
      <c r="G36" s="2125"/>
      <c r="H36" s="48" t="s">
        <v>108</v>
      </c>
      <c r="I36" s="839">
        <v>93.1</v>
      </c>
      <c r="J36" s="2382">
        <v>93.1</v>
      </c>
      <c r="K36" s="1376"/>
      <c r="L36" s="2131"/>
      <c r="M36" s="853"/>
      <c r="N36" s="2121"/>
      <c r="O36" s="2118"/>
      <c r="P36" s="853"/>
      <c r="Q36" s="621"/>
      <c r="R36" s="1671"/>
      <c r="S36" s="312"/>
      <c r="T36" s="312"/>
      <c r="U36" s="364"/>
    </row>
    <row r="37" spans="1:25" s="96" customFormat="1" ht="21.75" customHeight="1" x14ac:dyDescent="0.2">
      <c r="A37" s="2116"/>
      <c r="B37" s="2115"/>
      <c r="C37" s="2117"/>
      <c r="D37" s="2924" t="s">
        <v>459</v>
      </c>
      <c r="E37" s="2114"/>
      <c r="F37" s="2113"/>
      <c r="G37" s="2125"/>
      <c r="H37" s="1823" t="s">
        <v>20</v>
      </c>
      <c r="I37" s="2127"/>
      <c r="J37" s="2129"/>
      <c r="K37" s="2709">
        <v>1218.5</v>
      </c>
      <c r="L37" s="2714">
        <v>1218.5</v>
      </c>
      <c r="M37" s="2714">
        <v>906.6</v>
      </c>
      <c r="N37" s="2710"/>
      <c r="O37" s="2705">
        <v>1220</v>
      </c>
      <c r="P37" s="287">
        <v>1220</v>
      </c>
      <c r="Q37" s="1795" t="s">
        <v>408</v>
      </c>
      <c r="R37" s="1797">
        <v>4</v>
      </c>
      <c r="S37" s="293">
        <v>5</v>
      </c>
      <c r="T37" s="293">
        <v>5</v>
      </c>
      <c r="U37" s="283">
        <v>5</v>
      </c>
    </row>
    <row r="38" spans="1:25" s="96" customFormat="1" ht="21.75" customHeight="1" thickBot="1" x14ac:dyDescent="0.25">
      <c r="A38" s="2116"/>
      <c r="B38" s="2115"/>
      <c r="C38" s="2117"/>
      <c r="D38" s="2926"/>
      <c r="E38" s="2114"/>
      <c r="F38" s="2113"/>
      <c r="G38" s="2125"/>
      <c r="H38" s="1819"/>
      <c r="I38" s="2128"/>
      <c r="J38" s="2130"/>
      <c r="K38" s="1808"/>
      <c r="L38" s="1805"/>
      <c r="M38" s="1805"/>
      <c r="N38" s="1807"/>
      <c r="O38" s="1808"/>
      <c r="P38" s="1806"/>
      <c r="Q38" s="1822" t="s">
        <v>409</v>
      </c>
      <c r="R38" s="1681">
        <v>918</v>
      </c>
      <c r="S38" s="1847">
        <v>989</v>
      </c>
      <c r="T38" s="1847">
        <v>990</v>
      </c>
      <c r="U38" s="288">
        <v>990</v>
      </c>
    </row>
    <row r="39" spans="1:25" s="96" customFormat="1" ht="21.75" customHeight="1" x14ac:dyDescent="0.2">
      <c r="A39" s="2813"/>
      <c r="B39" s="2742"/>
      <c r="C39" s="2736"/>
      <c r="D39" s="2927" t="s">
        <v>471</v>
      </c>
      <c r="E39" s="1598"/>
      <c r="F39" s="1004"/>
      <c r="G39" s="3105" t="s">
        <v>470</v>
      </c>
      <c r="H39" s="2136" t="s">
        <v>17</v>
      </c>
      <c r="I39" s="2137"/>
      <c r="J39" s="1824"/>
      <c r="K39" s="1430">
        <f>+L39+N39</f>
        <v>98.8</v>
      </c>
      <c r="L39" s="1639">
        <v>98.8</v>
      </c>
      <c r="M39" s="1811"/>
      <c r="N39" s="1812"/>
      <c r="O39" s="1176">
        <v>98.8</v>
      </c>
      <c r="P39" s="1600">
        <v>98.8</v>
      </c>
      <c r="Q39" s="1825" t="s">
        <v>408</v>
      </c>
      <c r="R39" s="1682">
        <v>26</v>
      </c>
      <c r="S39" s="1848">
        <v>31</v>
      </c>
      <c r="T39" s="1849">
        <v>31</v>
      </c>
      <c r="U39" s="1850">
        <v>31</v>
      </c>
    </row>
    <row r="40" spans="1:25" s="324" customFormat="1" ht="18" customHeight="1" x14ac:dyDescent="0.2">
      <c r="A40" s="8"/>
      <c r="B40" s="2742"/>
      <c r="C40" s="2739"/>
      <c r="D40" s="2928"/>
      <c r="E40" s="2133"/>
      <c r="F40" s="2758"/>
      <c r="G40" s="3106"/>
      <c r="H40" s="2134" t="s">
        <v>17</v>
      </c>
      <c r="I40" s="2135"/>
      <c r="J40" s="2785"/>
      <c r="K40" s="1376">
        <f>+L40</f>
        <v>120.7</v>
      </c>
      <c r="L40" s="2131">
        <v>120.7</v>
      </c>
      <c r="M40" s="2131">
        <v>26.2</v>
      </c>
      <c r="N40" s="1235"/>
      <c r="O40" s="2118">
        <f>+K40</f>
        <v>120.7</v>
      </c>
      <c r="P40" s="754">
        <f>+O40</f>
        <v>120.7</v>
      </c>
      <c r="Q40" s="3144" t="s">
        <v>482</v>
      </c>
      <c r="R40" s="1670">
        <v>1809</v>
      </c>
      <c r="S40" s="112">
        <v>2050</v>
      </c>
      <c r="T40" s="112">
        <v>2050</v>
      </c>
      <c r="U40" s="113">
        <v>2050</v>
      </c>
    </row>
    <row r="41" spans="1:25" s="324" customFormat="1" ht="18" customHeight="1" x14ac:dyDescent="0.2">
      <c r="A41" s="2832"/>
      <c r="B41" s="2833"/>
      <c r="C41" s="2834"/>
      <c r="D41" s="2003"/>
      <c r="E41" s="2835"/>
      <c r="F41" s="2780"/>
      <c r="G41" s="3107"/>
      <c r="H41" s="2134" t="s">
        <v>67</v>
      </c>
      <c r="I41" s="2135">
        <v>20.5</v>
      </c>
      <c r="J41" s="2785">
        <v>0</v>
      </c>
      <c r="K41" s="1376"/>
      <c r="L41" s="2131"/>
      <c r="M41" s="853"/>
      <c r="N41" s="2121"/>
      <c r="O41" s="1723"/>
      <c r="P41" s="848"/>
      <c r="Q41" s="3195"/>
      <c r="R41" s="1674"/>
      <c r="S41" s="2836"/>
      <c r="T41" s="2836"/>
      <c r="U41" s="2837"/>
      <c r="W41" s="2200"/>
    </row>
    <row r="42" spans="1:25" s="96" customFormat="1" ht="18" customHeight="1" x14ac:dyDescent="0.2">
      <c r="A42" s="2116"/>
      <c r="B42" s="2115"/>
      <c r="C42" s="2117"/>
      <c r="D42" s="2925" t="s">
        <v>411</v>
      </c>
      <c r="E42" s="2114"/>
      <c r="F42" s="2113"/>
      <c r="G42" s="2125"/>
      <c r="H42" s="1793" t="s">
        <v>17</v>
      </c>
      <c r="I42" s="2797">
        <v>10.1</v>
      </c>
      <c r="J42" s="1898">
        <v>27.8</v>
      </c>
      <c r="K42" s="321">
        <f>+L42+N42</f>
        <v>1.7</v>
      </c>
      <c r="L42" s="2790">
        <v>1.7</v>
      </c>
      <c r="M42" s="1625"/>
      <c r="N42" s="2791"/>
      <c r="O42" s="2797"/>
      <c r="P42" s="1026"/>
      <c r="Q42" s="2769" t="s">
        <v>410</v>
      </c>
      <c r="R42" s="2828" t="s">
        <v>412</v>
      </c>
      <c r="S42" s="2829" t="s">
        <v>412</v>
      </c>
      <c r="T42" s="2830"/>
      <c r="U42" s="2831"/>
      <c r="V42" s="567"/>
    </row>
    <row r="43" spans="1:25" s="96" customFormat="1" ht="13.5" customHeight="1" x14ac:dyDescent="0.2">
      <c r="A43" s="2116"/>
      <c r="B43" s="2115"/>
      <c r="C43" s="2117"/>
      <c r="D43" s="2929"/>
      <c r="E43" s="2114"/>
      <c r="F43" s="2113"/>
      <c r="G43" s="2125"/>
      <c r="H43" s="2126" t="s">
        <v>20</v>
      </c>
      <c r="I43" s="1792"/>
      <c r="J43" s="355">
        <v>2.6</v>
      </c>
      <c r="K43" s="321">
        <v>0.6</v>
      </c>
      <c r="L43" s="2715">
        <v>0.6</v>
      </c>
      <c r="M43" s="1044"/>
      <c r="N43" s="1722"/>
      <c r="O43" s="1720"/>
      <c r="P43" s="1044"/>
      <c r="Q43" s="537"/>
      <c r="R43" s="1671"/>
      <c r="S43" s="312"/>
      <c r="T43" s="312"/>
      <c r="U43" s="364"/>
    </row>
    <row r="44" spans="1:25" s="96" customFormat="1" ht="16.5" customHeight="1" x14ac:dyDescent="0.2">
      <c r="A44" s="2931"/>
      <c r="B44" s="2944"/>
      <c r="C44" s="3125"/>
      <c r="D44" s="2924" t="s">
        <v>455</v>
      </c>
      <c r="E44" s="3141"/>
      <c r="F44" s="3104"/>
      <c r="G44" s="2052"/>
      <c r="H44" s="1891" t="s">
        <v>17</v>
      </c>
      <c r="I44" s="270">
        <v>4792.3</v>
      </c>
      <c r="J44" s="2380">
        <f>4792.3+10+4.7</f>
        <v>4807</v>
      </c>
      <c r="K44" s="1376">
        <f>+L44+N44</f>
        <v>5336.4</v>
      </c>
      <c r="L44" s="2131">
        <v>5336.4</v>
      </c>
      <c r="M44" s="853">
        <v>3983.6</v>
      </c>
      <c r="N44" s="2121"/>
      <c r="O44" s="1376">
        <f>+K44</f>
        <v>5336.4</v>
      </c>
      <c r="P44" s="2121">
        <f>+L44</f>
        <v>5336.4</v>
      </c>
      <c r="Q44" s="1795" t="s">
        <v>408</v>
      </c>
      <c r="R44" s="1675">
        <v>6</v>
      </c>
      <c r="S44" s="302">
        <v>6</v>
      </c>
      <c r="T44" s="302">
        <v>6</v>
      </c>
      <c r="U44" s="429">
        <v>6</v>
      </c>
    </row>
    <row r="45" spans="1:25" s="96" customFormat="1" ht="15.75" customHeight="1" x14ac:dyDescent="0.2">
      <c r="A45" s="2931"/>
      <c r="B45" s="2944"/>
      <c r="C45" s="3125"/>
      <c r="D45" s="2925"/>
      <c r="E45" s="3141"/>
      <c r="F45" s="3104"/>
      <c r="G45" s="2052"/>
      <c r="H45" s="48" t="s">
        <v>20</v>
      </c>
      <c r="I45" s="432">
        <v>143.69999999999999</v>
      </c>
      <c r="J45" s="2380">
        <v>211.6</v>
      </c>
      <c r="K45" s="244">
        <v>90.9</v>
      </c>
      <c r="L45" s="760">
        <v>90.9</v>
      </c>
      <c r="M45" s="355">
        <v>32</v>
      </c>
      <c r="N45" s="2124"/>
      <c r="O45" s="2123">
        <v>91</v>
      </c>
      <c r="P45" s="355">
        <v>91</v>
      </c>
      <c r="Q45" s="1795" t="s">
        <v>409</v>
      </c>
      <c r="R45" s="1669">
        <v>5450</v>
      </c>
      <c r="S45" s="54">
        <v>5430</v>
      </c>
      <c r="T45" s="54">
        <v>5430</v>
      </c>
      <c r="U45" s="55">
        <v>5430</v>
      </c>
      <c r="W45" s="2941"/>
      <c r="X45" s="2941"/>
      <c r="Y45" s="2941"/>
    </row>
    <row r="46" spans="1:25" s="96" customFormat="1" ht="15.75" customHeight="1" x14ac:dyDescent="0.2">
      <c r="A46" s="2931"/>
      <c r="B46" s="2944"/>
      <c r="C46" s="3125"/>
      <c r="D46" s="2925"/>
      <c r="E46" s="3141"/>
      <c r="F46" s="3104"/>
      <c r="G46" s="2052"/>
      <c r="H46" s="2125" t="s">
        <v>52</v>
      </c>
      <c r="I46" s="432">
        <v>318</v>
      </c>
      <c r="J46" s="2380">
        <v>318.89999999999998</v>
      </c>
      <c r="K46" s="1376">
        <v>324.5</v>
      </c>
      <c r="L46" s="2131">
        <v>278.10000000000002</v>
      </c>
      <c r="M46" s="853">
        <v>1.6</v>
      </c>
      <c r="N46" s="2121">
        <v>46.4</v>
      </c>
      <c r="O46" s="2118">
        <v>330</v>
      </c>
      <c r="P46" s="853">
        <v>330</v>
      </c>
      <c r="Q46" s="3143" t="s">
        <v>557</v>
      </c>
      <c r="R46" s="1690">
        <v>90</v>
      </c>
      <c r="S46" s="2234">
        <v>90</v>
      </c>
      <c r="T46" s="2234">
        <v>90</v>
      </c>
      <c r="U46" s="113">
        <v>90</v>
      </c>
      <c r="W46" s="2941"/>
      <c r="X46" s="2941"/>
      <c r="Y46" s="2941"/>
    </row>
    <row r="47" spans="1:25" s="96" customFormat="1" ht="15.75" customHeight="1" x14ac:dyDescent="0.2">
      <c r="A47" s="2931"/>
      <c r="B47" s="2944"/>
      <c r="C47" s="3125"/>
      <c r="D47" s="2929"/>
      <c r="E47" s="3141"/>
      <c r="F47" s="3104"/>
      <c r="G47" s="2052"/>
      <c r="H47" s="31" t="s">
        <v>108</v>
      </c>
      <c r="I47" s="849">
        <v>49.1</v>
      </c>
      <c r="J47" s="1826">
        <v>49.1</v>
      </c>
      <c r="K47" s="2709"/>
      <c r="L47" s="760"/>
      <c r="M47" s="355"/>
      <c r="N47" s="2710"/>
      <c r="O47" s="2123"/>
      <c r="P47" s="355"/>
      <c r="Q47" s="3144"/>
      <c r="R47" s="1684"/>
      <c r="S47" s="2235"/>
      <c r="T47" s="2235"/>
      <c r="U47" s="2237"/>
      <c r="W47" s="2064"/>
      <c r="X47" s="2064"/>
      <c r="Y47" s="2064"/>
    </row>
    <row r="48" spans="1:25" s="96" customFormat="1" ht="21" customHeight="1" x14ac:dyDescent="0.2">
      <c r="A48" s="2338"/>
      <c r="B48" s="2341"/>
      <c r="C48" s="2339"/>
      <c r="D48" s="2958" t="s">
        <v>570</v>
      </c>
      <c r="E48" s="2377"/>
      <c r="F48" s="1004"/>
      <c r="G48" s="634"/>
      <c r="H48" s="1823" t="s">
        <v>316</v>
      </c>
      <c r="I48" s="849"/>
      <c r="J48" s="2120">
        <v>38.700000000000003</v>
      </c>
      <c r="K48" s="2344"/>
      <c r="L48" s="2131"/>
      <c r="M48" s="853"/>
      <c r="N48" s="2121"/>
      <c r="O48" s="2118"/>
      <c r="P48" s="754"/>
      <c r="Q48" s="1348"/>
      <c r="R48" s="2346"/>
      <c r="S48" s="576"/>
      <c r="T48" s="576"/>
      <c r="U48" s="55"/>
      <c r="W48" s="2340"/>
      <c r="X48" s="2340"/>
      <c r="Y48" s="2340"/>
    </row>
    <row r="49" spans="1:25" s="96" customFormat="1" ht="21" customHeight="1" x14ac:dyDescent="0.2">
      <c r="A49" s="2338"/>
      <c r="B49" s="2341"/>
      <c r="C49" s="2339"/>
      <c r="D49" s="2959"/>
      <c r="E49" s="2377"/>
      <c r="F49" s="1004"/>
      <c r="G49" s="634"/>
      <c r="H49" s="1823" t="s">
        <v>20</v>
      </c>
      <c r="I49" s="849"/>
      <c r="J49" s="1981">
        <v>3.5</v>
      </c>
      <c r="K49" s="1231"/>
      <c r="L49" s="760"/>
      <c r="M49" s="355"/>
      <c r="N49" s="2124"/>
      <c r="O49" s="2123"/>
      <c r="P49" s="355"/>
      <c r="Q49" s="2370"/>
      <c r="R49" s="2371"/>
      <c r="S49" s="2369"/>
      <c r="T49" s="2342"/>
      <c r="U49" s="2343"/>
      <c r="W49" s="2340"/>
      <c r="X49" s="2340"/>
      <c r="Y49" s="2340"/>
    </row>
    <row r="50" spans="1:25" s="96" customFormat="1" ht="12.75" customHeight="1" x14ac:dyDescent="0.2">
      <c r="A50" s="2931"/>
      <c r="B50" s="2944"/>
      <c r="C50" s="3125"/>
      <c r="D50" s="2955" t="s">
        <v>63</v>
      </c>
      <c r="E50" s="3103"/>
      <c r="F50" s="2940"/>
      <c r="G50" s="2052"/>
      <c r="H50" s="142" t="s">
        <v>17</v>
      </c>
      <c r="I50" s="853">
        <v>248.1</v>
      </c>
      <c r="J50" s="2120">
        <v>248.1</v>
      </c>
      <c r="K50" s="1376">
        <v>301.5</v>
      </c>
      <c r="L50" s="2131">
        <v>301.5</v>
      </c>
      <c r="M50" s="853">
        <v>222.7</v>
      </c>
      <c r="N50" s="2121"/>
      <c r="O50" s="2118">
        <f>+K50</f>
        <v>301.5</v>
      </c>
      <c r="P50" s="1658">
        <f>+L50</f>
        <v>301.5</v>
      </c>
      <c r="Q50" s="3143" t="s">
        <v>413</v>
      </c>
      <c r="R50" s="3145">
        <v>5450</v>
      </c>
      <c r="S50" s="2948">
        <v>5450</v>
      </c>
      <c r="T50" s="2948">
        <v>5450</v>
      </c>
      <c r="U50" s="2950">
        <v>5450</v>
      </c>
    </row>
    <row r="51" spans="1:25" s="96" customFormat="1" x14ac:dyDescent="0.2">
      <c r="A51" s="2931"/>
      <c r="B51" s="2944"/>
      <c r="C51" s="3125"/>
      <c r="D51" s="2956"/>
      <c r="E51" s="3103"/>
      <c r="F51" s="2940"/>
      <c r="G51" s="2052"/>
      <c r="H51" s="48" t="s">
        <v>20</v>
      </c>
      <c r="I51" s="853">
        <v>243.6</v>
      </c>
      <c r="J51" s="2120">
        <v>245.1</v>
      </c>
      <c r="K51" s="1376">
        <f>+L51+N51</f>
        <v>248</v>
      </c>
      <c r="L51" s="2131">
        <v>248</v>
      </c>
      <c r="M51" s="853">
        <v>190.1</v>
      </c>
      <c r="N51" s="2124"/>
      <c r="O51" s="2123">
        <v>250</v>
      </c>
      <c r="P51" s="355">
        <v>250</v>
      </c>
      <c r="Q51" s="3144"/>
      <c r="R51" s="3146"/>
      <c r="S51" s="2949"/>
      <c r="T51" s="2949"/>
      <c r="U51" s="2951"/>
    </row>
    <row r="52" spans="1:25" s="96" customFormat="1" x14ac:dyDescent="0.2">
      <c r="A52" s="2931"/>
      <c r="B52" s="2944"/>
      <c r="C52" s="3125"/>
      <c r="D52" s="2956"/>
      <c r="E52" s="3103"/>
      <c r="F52" s="2940"/>
      <c r="G52" s="2052"/>
      <c r="H52" s="31" t="s">
        <v>52</v>
      </c>
      <c r="I52" s="853">
        <v>3</v>
      </c>
      <c r="J52" s="2120">
        <v>14</v>
      </c>
      <c r="K52" s="1376">
        <f>+L52+N52</f>
        <v>20</v>
      </c>
      <c r="L52" s="2131">
        <v>20</v>
      </c>
      <c r="M52" s="853"/>
      <c r="N52" s="2121"/>
      <c r="O52" s="2118">
        <v>20</v>
      </c>
      <c r="P52" s="853">
        <v>20</v>
      </c>
      <c r="Q52" s="3144"/>
      <c r="R52" s="3146"/>
      <c r="S52" s="2949"/>
      <c r="T52" s="2949"/>
      <c r="U52" s="2951"/>
    </row>
    <row r="53" spans="1:25" s="96" customFormat="1" x14ac:dyDescent="0.2">
      <c r="A53" s="2037"/>
      <c r="B53" s="2074"/>
      <c r="C53" s="2077"/>
      <c r="D53" s="3142"/>
      <c r="E53" s="2067"/>
      <c r="F53" s="2084"/>
      <c r="G53" s="2052"/>
      <c r="H53" s="48" t="s">
        <v>108</v>
      </c>
      <c r="I53" s="853">
        <v>1</v>
      </c>
      <c r="J53" s="2120">
        <v>1</v>
      </c>
      <c r="K53" s="1376">
        <f>+L53+N53</f>
        <v>0</v>
      </c>
      <c r="L53" s="2131"/>
      <c r="M53" s="853"/>
      <c r="N53" s="2121"/>
      <c r="O53" s="2118"/>
      <c r="P53" s="853"/>
      <c r="Q53" s="2247"/>
      <c r="R53" s="1905"/>
      <c r="S53" s="255"/>
      <c r="T53" s="255"/>
      <c r="U53" s="198"/>
    </row>
    <row r="54" spans="1:25" s="96" customFormat="1" ht="14.25" customHeight="1" x14ac:dyDescent="0.2">
      <c r="A54" s="2037"/>
      <c r="B54" s="2074"/>
      <c r="C54" s="2077"/>
      <c r="D54" s="2952" t="s">
        <v>414</v>
      </c>
      <c r="E54" s="2067"/>
      <c r="F54" s="2084"/>
      <c r="G54" s="2052"/>
      <c r="H54" s="48" t="s">
        <v>560</v>
      </c>
      <c r="I54" s="853"/>
      <c r="J54" s="2120"/>
      <c r="K54" s="1376">
        <f>+L54</f>
        <v>43.3</v>
      </c>
      <c r="L54" s="2131">
        <v>43.3</v>
      </c>
      <c r="M54" s="853"/>
      <c r="N54" s="2121"/>
      <c r="O54" s="2118">
        <v>7.7</v>
      </c>
      <c r="P54" s="853"/>
      <c r="Q54" s="2297" t="s">
        <v>204</v>
      </c>
      <c r="R54" s="2318"/>
      <c r="S54" s="62">
        <v>85</v>
      </c>
      <c r="T54" s="62">
        <v>100</v>
      </c>
      <c r="U54" s="2306"/>
    </row>
    <row r="55" spans="1:25" s="96" customFormat="1" ht="14.25" customHeight="1" x14ac:dyDescent="0.2">
      <c r="A55" s="2296"/>
      <c r="B55" s="2301"/>
      <c r="C55" s="2314"/>
      <c r="D55" s="2953"/>
      <c r="E55" s="2302"/>
      <c r="F55" s="2303"/>
      <c r="G55" s="2309"/>
      <c r="H55" s="48" t="s">
        <v>17</v>
      </c>
      <c r="I55" s="853"/>
      <c r="J55" s="2129"/>
      <c r="K55" s="1376">
        <v>3.8</v>
      </c>
      <c r="L55" s="2131">
        <v>3.8</v>
      </c>
      <c r="M55" s="853"/>
      <c r="N55" s="2121"/>
      <c r="O55" s="2118">
        <v>0.7</v>
      </c>
      <c r="P55" s="853"/>
      <c r="Q55" s="2315"/>
      <c r="R55" s="2319"/>
      <c r="S55" s="43"/>
      <c r="T55" s="33"/>
      <c r="U55" s="2307"/>
    </row>
    <row r="56" spans="1:25" s="96" customFormat="1" ht="14.25" customHeight="1" x14ac:dyDescent="0.2">
      <c r="A56" s="2296"/>
      <c r="B56" s="2301"/>
      <c r="C56" s="2314"/>
      <c r="D56" s="2954"/>
      <c r="E56" s="2302"/>
      <c r="F56" s="2303"/>
      <c r="G56" s="2309"/>
      <c r="H56" s="48" t="s">
        <v>4</v>
      </c>
      <c r="I56" s="853"/>
      <c r="J56" s="2129"/>
      <c r="K56" s="1376">
        <v>3.8</v>
      </c>
      <c r="L56" s="2131">
        <v>3.8</v>
      </c>
      <c r="M56" s="853"/>
      <c r="N56" s="2121"/>
      <c r="O56" s="2118">
        <v>0.7</v>
      </c>
      <c r="P56" s="853"/>
      <c r="Q56" s="2315"/>
      <c r="R56" s="2319"/>
      <c r="S56" s="43"/>
      <c r="T56" s="33"/>
      <c r="U56" s="2307"/>
    </row>
    <row r="57" spans="1:25" s="96" customFormat="1" ht="12.75" customHeight="1" x14ac:dyDescent="0.2">
      <c r="A57" s="19"/>
      <c r="B57" s="9"/>
      <c r="C57" s="20"/>
      <c r="D57" s="3197" t="s">
        <v>483</v>
      </c>
      <c r="E57" s="2963"/>
      <c r="F57" s="2965"/>
      <c r="G57" s="2042"/>
      <c r="H57" s="142" t="s">
        <v>17</v>
      </c>
      <c r="I57" s="1736">
        <v>368.9</v>
      </c>
      <c r="J57" s="1826">
        <v>372.7</v>
      </c>
      <c r="K57" s="2724">
        <f>+L57</f>
        <v>362.1</v>
      </c>
      <c r="L57" s="2725">
        <v>362.1</v>
      </c>
      <c r="M57" s="432">
        <v>263.2</v>
      </c>
      <c r="N57" s="2050"/>
      <c r="O57" s="2118">
        <f>+K57</f>
        <v>362.1</v>
      </c>
      <c r="P57" s="1658">
        <f>+L57</f>
        <v>362.1</v>
      </c>
      <c r="Q57" s="2942" t="s">
        <v>413</v>
      </c>
      <c r="R57" s="1670">
        <v>154</v>
      </c>
      <c r="S57" s="430">
        <v>152</v>
      </c>
      <c r="T57" s="112">
        <v>160</v>
      </c>
      <c r="U57" s="113">
        <v>160</v>
      </c>
    </row>
    <row r="58" spans="1:25" s="96" customFormat="1" ht="14.25" customHeight="1" x14ac:dyDescent="0.2">
      <c r="A58" s="19"/>
      <c r="B58" s="9"/>
      <c r="C58" s="20"/>
      <c r="D58" s="3198"/>
      <c r="E58" s="2963"/>
      <c r="F58" s="2965"/>
      <c r="G58" s="2042"/>
      <c r="H58" s="51" t="s">
        <v>20</v>
      </c>
      <c r="I58" s="1432">
        <v>120.7</v>
      </c>
      <c r="J58" s="2380">
        <v>126</v>
      </c>
      <c r="K58" s="2708">
        <f>L58</f>
        <v>132.19999999999999</v>
      </c>
      <c r="L58" s="266">
        <v>132.19999999999999</v>
      </c>
      <c r="M58" s="211">
        <v>99</v>
      </c>
      <c r="N58" s="385"/>
      <c r="O58" s="2123">
        <v>135</v>
      </c>
      <c r="P58" s="355">
        <v>135</v>
      </c>
      <c r="Q58" s="3144"/>
      <c r="R58" s="1828"/>
      <c r="S58" s="1196"/>
      <c r="T58" s="1196"/>
      <c r="U58" s="1197"/>
    </row>
    <row r="59" spans="1:25" s="96" customFormat="1" ht="14.25" customHeight="1" x14ac:dyDescent="0.2">
      <c r="A59" s="19"/>
      <c r="B59" s="9"/>
      <c r="C59" s="20"/>
      <c r="D59" s="3198"/>
      <c r="E59" s="2963"/>
      <c r="F59" s="2965"/>
      <c r="G59" s="2042"/>
      <c r="H59" s="31" t="s">
        <v>52</v>
      </c>
      <c r="I59" s="1736">
        <v>38.6</v>
      </c>
      <c r="J59" s="2380">
        <v>39.200000000000003</v>
      </c>
      <c r="K59" s="1396">
        <f>+L59+N59</f>
        <v>40</v>
      </c>
      <c r="L59" s="2716">
        <v>40</v>
      </c>
      <c r="M59" s="432">
        <v>7.6</v>
      </c>
      <c r="N59" s="2050"/>
      <c r="O59" s="2118">
        <v>40</v>
      </c>
      <c r="P59" s="853">
        <v>40</v>
      </c>
      <c r="Q59" s="3144"/>
      <c r="R59" s="1829"/>
      <c r="S59" s="1202"/>
      <c r="T59" s="1202"/>
      <c r="U59" s="1203"/>
    </row>
    <row r="60" spans="1:25" s="96" customFormat="1" ht="14.25" customHeight="1" x14ac:dyDescent="0.2">
      <c r="A60" s="19"/>
      <c r="B60" s="9"/>
      <c r="C60" s="20"/>
      <c r="D60" s="3198"/>
      <c r="E60" s="2964"/>
      <c r="F60" s="2966"/>
      <c r="G60" s="2042"/>
      <c r="H60" s="48" t="s">
        <v>108</v>
      </c>
      <c r="I60" s="1736">
        <v>7.8</v>
      </c>
      <c r="J60" s="2380">
        <v>7.8</v>
      </c>
      <c r="K60" s="1396">
        <f>+L60+N60</f>
        <v>0</v>
      </c>
      <c r="L60" s="2713"/>
      <c r="M60" s="270"/>
      <c r="N60" s="2712"/>
      <c r="O60" s="2706"/>
      <c r="P60" s="1625"/>
      <c r="Q60" s="1830"/>
      <c r="R60" s="1831"/>
      <c r="S60" s="1209"/>
      <c r="T60" s="1209"/>
      <c r="U60" s="1210"/>
    </row>
    <row r="61" spans="1:25" s="96" customFormat="1" ht="17.25" customHeight="1" x14ac:dyDescent="0.2">
      <c r="A61" s="19"/>
      <c r="B61" s="9"/>
      <c r="C61" s="18"/>
      <c r="D61" s="2952" t="s">
        <v>484</v>
      </c>
      <c r="E61" s="3103"/>
      <c r="F61" s="3104"/>
      <c r="G61" s="3132"/>
      <c r="H61" s="154" t="s">
        <v>17</v>
      </c>
      <c r="I61" s="1376">
        <v>137.19999999999999</v>
      </c>
      <c r="J61" s="2129">
        <v>137.19999999999999</v>
      </c>
      <c r="K61" s="1396">
        <f>+L61+N61</f>
        <v>163.6</v>
      </c>
      <c r="L61" s="2716">
        <v>163.6</v>
      </c>
      <c r="M61" s="432">
        <v>119.3</v>
      </c>
      <c r="N61" s="2050"/>
      <c r="O61" s="2118">
        <f>+K61</f>
        <v>163.6</v>
      </c>
      <c r="P61" s="1658">
        <f>+L61</f>
        <v>163.6</v>
      </c>
      <c r="Q61" s="1795" t="s">
        <v>415</v>
      </c>
      <c r="R61" s="1797">
        <v>770</v>
      </c>
      <c r="S61" s="293">
        <v>695</v>
      </c>
      <c r="T61" s="293">
        <v>695</v>
      </c>
      <c r="U61" s="283">
        <v>695</v>
      </c>
    </row>
    <row r="62" spans="1:25" ht="17.25" customHeight="1" x14ac:dyDescent="0.2">
      <c r="A62" s="19"/>
      <c r="B62" s="9"/>
      <c r="C62" s="18"/>
      <c r="D62" s="2953"/>
      <c r="E62" s="3103"/>
      <c r="F62" s="3104"/>
      <c r="G62" s="3132"/>
      <c r="H62" s="27" t="s">
        <v>52</v>
      </c>
      <c r="I62" s="321">
        <v>32</v>
      </c>
      <c r="J62" s="2120">
        <v>32</v>
      </c>
      <c r="K62" s="1396">
        <f>+L62+N62</f>
        <v>32</v>
      </c>
      <c r="L62" s="266">
        <v>32</v>
      </c>
      <c r="M62" s="211"/>
      <c r="N62" s="385"/>
      <c r="O62" s="2123">
        <v>32</v>
      </c>
      <c r="P62" s="355">
        <v>32</v>
      </c>
      <c r="Q62" s="3143" t="s">
        <v>416</v>
      </c>
      <c r="R62" s="1670"/>
      <c r="S62" s="112">
        <v>15000</v>
      </c>
      <c r="T62" s="112">
        <v>15000</v>
      </c>
      <c r="U62" s="113">
        <v>15000</v>
      </c>
    </row>
    <row r="63" spans="1:25" ht="17.25" customHeight="1" x14ac:dyDescent="0.2">
      <c r="A63" s="19"/>
      <c r="B63" s="9"/>
      <c r="C63" s="18"/>
      <c r="D63" s="2953"/>
      <c r="E63" s="3103"/>
      <c r="F63" s="3104"/>
      <c r="G63" s="3132"/>
      <c r="H63" s="154" t="s">
        <v>108</v>
      </c>
      <c r="I63" s="321">
        <v>0.5</v>
      </c>
      <c r="J63" s="1898">
        <v>0.5</v>
      </c>
      <c r="K63" s="1396"/>
      <c r="L63" s="2716"/>
      <c r="M63" s="432"/>
      <c r="N63" s="2050"/>
      <c r="O63" s="2118"/>
      <c r="P63" s="853"/>
      <c r="Q63" s="3144"/>
      <c r="R63" s="1684"/>
      <c r="S63" s="2241"/>
      <c r="T63" s="2241"/>
      <c r="U63" s="2244"/>
    </row>
    <row r="64" spans="1:25" ht="17.25" customHeight="1" x14ac:dyDescent="0.2">
      <c r="A64" s="19"/>
      <c r="B64" s="9"/>
      <c r="C64" s="18"/>
      <c r="D64" s="2954"/>
      <c r="E64" s="3103"/>
      <c r="F64" s="3104"/>
      <c r="G64" s="3132"/>
      <c r="H64" s="154" t="s">
        <v>20</v>
      </c>
      <c r="I64" s="1376"/>
      <c r="J64" s="2120">
        <v>1.3</v>
      </c>
      <c r="K64" s="1396"/>
      <c r="L64" s="2131"/>
      <c r="M64" s="853"/>
      <c r="N64" s="2121"/>
      <c r="O64" s="2118"/>
      <c r="P64" s="853"/>
      <c r="Q64" s="2170"/>
      <c r="R64" s="1671"/>
      <c r="S64" s="436"/>
      <c r="T64" s="312"/>
      <c r="U64" s="364"/>
    </row>
    <row r="65" spans="1:21" ht="21" customHeight="1" x14ac:dyDescent="0.2">
      <c r="A65" s="19"/>
      <c r="B65" s="9"/>
      <c r="C65" s="18"/>
      <c r="D65" s="2928" t="s">
        <v>417</v>
      </c>
      <c r="E65" s="2067"/>
      <c r="F65" s="591"/>
      <c r="G65" s="2052"/>
      <c r="H65" s="53" t="s">
        <v>17</v>
      </c>
      <c r="I65" s="1906">
        <v>10.1</v>
      </c>
      <c r="J65" s="2120">
        <v>10.1</v>
      </c>
      <c r="K65" s="2708">
        <f>+L65+N65</f>
        <v>10.1</v>
      </c>
      <c r="L65" s="760">
        <v>10.1</v>
      </c>
      <c r="M65" s="355"/>
      <c r="N65" s="2124"/>
      <c r="O65" s="2123">
        <v>10.1</v>
      </c>
      <c r="P65" s="355">
        <v>10.1</v>
      </c>
      <c r="Q65" s="1795" t="s">
        <v>418</v>
      </c>
      <c r="R65" s="1797">
        <v>190</v>
      </c>
      <c r="S65" s="293">
        <v>168</v>
      </c>
      <c r="T65" s="293">
        <v>168</v>
      </c>
      <c r="U65" s="283">
        <v>168</v>
      </c>
    </row>
    <row r="66" spans="1:21" ht="21" customHeight="1" thickBot="1" x14ac:dyDescent="0.25">
      <c r="A66" s="19"/>
      <c r="B66" s="9"/>
      <c r="C66" s="18"/>
      <c r="D66" s="2928"/>
      <c r="E66" s="2067"/>
      <c r="F66" s="591"/>
      <c r="G66" s="2052"/>
      <c r="H66" s="53" t="s">
        <v>316</v>
      </c>
      <c r="I66" s="1907">
        <v>57.1</v>
      </c>
      <c r="J66" s="2129">
        <v>0</v>
      </c>
      <c r="K66" s="2345"/>
      <c r="L66" s="2132"/>
      <c r="M66" s="2172"/>
      <c r="N66" s="2122"/>
      <c r="O66" s="2705"/>
      <c r="P66" s="375"/>
      <c r="Q66" s="621" t="s">
        <v>419</v>
      </c>
      <c r="R66" s="1675"/>
      <c r="S66" s="302">
        <v>16</v>
      </c>
      <c r="T66" s="302">
        <v>16</v>
      </c>
      <c r="U66" s="429">
        <v>16</v>
      </c>
    </row>
    <row r="67" spans="1:21" ht="42" customHeight="1" x14ac:dyDescent="0.2">
      <c r="A67" s="8"/>
      <c r="B67" s="9"/>
      <c r="C67" s="20"/>
      <c r="D67" s="258" t="s">
        <v>420</v>
      </c>
      <c r="E67" s="2067"/>
      <c r="F67" s="591"/>
      <c r="G67" s="2052"/>
      <c r="H67" s="202"/>
      <c r="I67" s="272"/>
      <c r="J67" s="2375"/>
      <c r="K67" s="1834"/>
      <c r="L67" s="1835"/>
      <c r="M67" s="1835"/>
      <c r="N67" s="1836"/>
      <c r="O67" s="1814"/>
      <c r="P67" s="1837"/>
      <c r="Q67" s="1838"/>
      <c r="R67" s="1682"/>
      <c r="S67" s="1851"/>
      <c r="T67" s="1851"/>
      <c r="U67" s="1850"/>
    </row>
    <row r="68" spans="1:21" ht="17.25" customHeight="1" x14ac:dyDescent="0.2">
      <c r="A68" s="8"/>
      <c r="B68" s="9"/>
      <c r="C68" s="20"/>
      <c r="D68" s="2958" t="s">
        <v>421</v>
      </c>
      <c r="E68" s="2067"/>
      <c r="F68" s="591"/>
      <c r="G68" s="2052"/>
      <c r="H68" s="3099" t="s">
        <v>17</v>
      </c>
      <c r="I68" s="3101"/>
      <c r="J68" s="3201"/>
      <c r="K68" s="3218">
        <f>+L68+N68</f>
        <v>5.5</v>
      </c>
      <c r="L68" s="3199">
        <v>5.5</v>
      </c>
      <c r="M68" s="3199"/>
      <c r="N68" s="3201"/>
      <c r="O68" s="3216">
        <v>13.75</v>
      </c>
      <c r="P68" s="3212">
        <v>13.75</v>
      </c>
      <c r="Q68" s="1795" t="s">
        <v>408</v>
      </c>
      <c r="R68" s="1797"/>
      <c r="S68" s="293">
        <v>1</v>
      </c>
      <c r="T68" s="293">
        <v>1</v>
      </c>
      <c r="U68" s="283">
        <v>1</v>
      </c>
    </row>
    <row r="69" spans="1:21" ht="17.25" customHeight="1" x14ac:dyDescent="0.2">
      <c r="A69" s="8"/>
      <c r="B69" s="9"/>
      <c r="C69" s="20"/>
      <c r="D69" s="2959"/>
      <c r="E69" s="2067"/>
      <c r="F69" s="591"/>
      <c r="G69" s="2052"/>
      <c r="H69" s="3100"/>
      <c r="I69" s="3102"/>
      <c r="J69" s="3202"/>
      <c r="K69" s="3219"/>
      <c r="L69" s="3200"/>
      <c r="M69" s="3200"/>
      <c r="N69" s="3202"/>
      <c r="O69" s="3217"/>
      <c r="P69" s="3213"/>
      <c r="Q69" s="1348" t="s">
        <v>410</v>
      </c>
      <c r="R69" s="1797"/>
      <c r="S69" s="293">
        <v>25</v>
      </c>
      <c r="T69" s="293">
        <v>25</v>
      </c>
      <c r="U69" s="283">
        <v>25</v>
      </c>
    </row>
    <row r="70" spans="1:21" ht="17.25" customHeight="1" x14ac:dyDescent="0.2">
      <c r="A70" s="8"/>
      <c r="B70" s="9"/>
      <c r="C70" s="20"/>
      <c r="D70" s="2361" t="s">
        <v>422</v>
      </c>
      <c r="E70" s="2363"/>
      <c r="F70" s="591"/>
      <c r="G70" s="2730"/>
      <c r="H70" s="2364" t="s">
        <v>17</v>
      </c>
      <c r="I70" s="1833"/>
      <c r="J70" s="2129"/>
      <c r="K70" s="1596">
        <f>+L70+N70</f>
        <v>35</v>
      </c>
      <c r="L70" s="2714">
        <v>35</v>
      </c>
      <c r="M70" s="375"/>
      <c r="N70" s="2710"/>
      <c r="O70" s="2705">
        <v>35</v>
      </c>
      <c r="P70" s="375">
        <v>32.299999999999997</v>
      </c>
      <c r="Q70" s="2362" t="s">
        <v>408</v>
      </c>
      <c r="R70" s="1670"/>
      <c r="S70" s="306">
        <v>2</v>
      </c>
      <c r="T70" s="306"/>
      <c r="U70" s="113"/>
    </row>
    <row r="71" spans="1:21" ht="42.75" customHeight="1" thickBot="1" x14ac:dyDescent="0.25">
      <c r="A71" s="8"/>
      <c r="B71" s="9"/>
      <c r="C71" s="20"/>
      <c r="D71" s="2365" t="s">
        <v>485</v>
      </c>
      <c r="E71" s="2605" t="s">
        <v>584</v>
      </c>
      <c r="F71" s="590"/>
      <c r="G71" s="2730"/>
      <c r="H71" s="1839" t="s">
        <v>17</v>
      </c>
      <c r="I71" s="1840"/>
      <c r="J71" s="2376"/>
      <c r="K71" s="2171"/>
      <c r="L71" s="2132"/>
      <c r="M71" s="2172"/>
      <c r="N71" s="2122"/>
      <c r="O71" s="2119">
        <f>52.4+15.8</f>
        <v>68.2</v>
      </c>
      <c r="P71" s="2172">
        <v>71.5</v>
      </c>
      <c r="Q71" s="558" t="s">
        <v>410</v>
      </c>
      <c r="R71" s="1681"/>
      <c r="S71" s="2173"/>
      <c r="T71" s="2173">
        <v>120</v>
      </c>
      <c r="U71" s="288">
        <v>170</v>
      </c>
    </row>
    <row r="72" spans="1:21" ht="18" customHeight="1" x14ac:dyDescent="0.2">
      <c r="A72" s="1022"/>
      <c r="B72" s="192"/>
      <c r="C72" s="130"/>
      <c r="D72" s="2927" t="s">
        <v>120</v>
      </c>
      <c r="E72" s="3097" t="s">
        <v>56</v>
      </c>
      <c r="F72" s="2740"/>
      <c r="G72" s="2767"/>
      <c r="H72" s="44" t="s">
        <v>20</v>
      </c>
      <c r="I72" s="1841">
        <v>84.8</v>
      </c>
      <c r="J72" s="1812">
        <v>66.5</v>
      </c>
      <c r="K72" s="1430">
        <f>+L72+N72</f>
        <v>59.2</v>
      </c>
      <c r="L72" s="1639">
        <v>59.2</v>
      </c>
      <c r="M72" s="1811">
        <v>45.2</v>
      </c>
      <c r="N72" s="1812"/>
      <c r="O72" s="1176">
        <v>59.2</v>
      </c>
      <c r="P72" s="1811">
        <v>59.2</v>
      </c>
      <c r="Q72" s="2174" t="s">
        <v>408</v>
      </c>
      <c r="R72" s="1682">
        <v>4</v>
      </c>
      <c r="S72" s="1851">
        <v>4</v>
      </c>
      <c r="T72" s="1851">
        <v>4</v>
      </c>
      <c r="U72" s="1850">
        <v>4</v>
      </c>
    </row>
    <row r="73" spans="1:21" ht="18" customHeight="1" x14ac:dyDescent="0.2">
      <c r="A73" s="1022"/>
      <c r="B73" s="192"/>
      <c r="C73" s="130"/>
      <c r="D73" s="2959"/>
      <c r="E73" s="3098"/>
      <c r="F73" s="2740"/>
      <c r="G73" s="2767"/>
      <c r="H73" s="1891"/>
      <c r="I73" s="1842"/>
      <c r="J73" s="2791"/>
      <c r="K73" s="321"/>
      <c r="L73" s="2790"/>
      <c r="M73" s="1625"/>
      <c r="N73" s="2791"/>
      <c r="O73" s="2797"/>
      <c r="P73" s="1625"/>
      <c r="Q73" s="2798" t="s">
        <v>410</v>
      </c>
      <c r="R73" s="1671">
        <v>57</v>
      </c>
      <c r="S73" s="312">
        <v>57</v>
      </c>
      <c r="T73" s="312">
        <v>60</v>
      </c>
      <c r="U73" s="364">
        <v>60</v>
      </c>
    </row>
    <row r="74" spans="1:21" ht="30.75" customHeight="1" x14ac:dyDescent="0.2">
      <c r="A74" s="2804"/>
      <c r="B74" s="2806"/>
      <c r="C74" s="2807"/>
      <c r="D74" s="1901" t="s">
        <v>210</v>
      </c>
      <c r="E74" s="2838"/>
      <c r="F74" s="1936"/>
      <c r="G74" s="1793"/>
      <c r="H74" s="861" t="s">
        <v>20</v>
      </c>
      <c r="I74" s="1396">
        <v>95.2</v>
      </c>
      <c r="J74" s="2050">
        <v>0</v>
      </c>
      <c r="K74" s="1396">
        <f>+L74+N74</f>
        <v>28.7</v>
      </c>
      <c r="L74" s="2787">
        <v>28.7</v>
      </c>
      <c r="M74" s="432">
        <v>22</v>
      </c>
      <c r="N74" s="2050"/>
      <c r="O74" s="1723">
        <v>28.7</v>
      </c>
      <c r="P74" s="432">
        <v>28.7</v>
      </c>
      <c r="Q74" s="1844" t="s">
        <v>408</v>
      </c>
      <c r="R74" s="1669">
        <v>90</v>
      </c>
      <c r="S74" s="576">
        <v>90</v>
      </c>
      <c r="T74" s="576">
        <v>90</v>
      </c>
      <c r="U74" s="55">
        <v>90</v>
      </c>
    </row>
    <row r="75" spans="1:21" ht="29.25" customHeight="1" x14ac:dyDescent="0.2">
      <c r="A75" s="2086"/>
      <c r="B75" s="2021"/>
      <c r="C75" s="2023"/>
      <c r="D75" s="2229"/>
      <c r="E75" s="1899"/>
      <c r="F75" s="1900"/>
      <c r="G75" s="634"/>
      <c r="H75" s="819"/>
      <c r="I75" s="217"/>
      <c r="J75" s="385"/>
      <c r="K75" s="2708"/>
      <c r="L75" s="2713"/>
      <c r="M75" s="270"/>
      <c r="N75" s="2712"/>
      <c r="O75" s="2704"/>
      <c r="P75" s="270"/>
      <c r="Q75" s="292" t="s">
        <v>558</v>
      </c>
      <c r="R75" s="1674">
        <v>1800</v>
      </c>
      <c r="S75" s="255"/>
      <c r="T75" s="255">
        <v>2010</v>
      </c>
      <c r="U75" s="198"/>
    </row>
    <row r="76" spans="1:21" ht="54.75" customHeight="1" x14ac:dyDescent="0.2">
      <c r="A76" s="2086"/>
      <c r="B76" s="2021"/>
      <c r="C76" s="2023"/>
      <c r="D76" s="1902"/>
      <c r="E76" s="1899"/>
      <c r="F76" s="1900"/>
      <c r="G76" s="634"/>
      <c r="H76" s="1845" t="s">
        <v>17</v>
      </c>
      <c r="I76" s="1396"/>
      <c r="J76" s="2050">
        <v>19.600000000000001</v>
      </c>
      <c r="K76" s="1723">
        <f>+L76+N76</f>
        <v>537.6</v>
      </c>
      <c r="L76" s="2716">
        <v>537.6</v>
      </c>
      <c r="M76" s="432"/>
      <c r="N76" s="2050"/>
      <c r="O76" s="1723">
        <v>540</v>
      </c>
      <c r="P76" s="853">
        <v>540</v>
      </c>
      <c r="Q76" s="182" t="s">
        <v>486</v>
      </c>
      <c r="R76" s="1877">
        <v>400</v>
      </c>
      <c r="S76" s="1752">
        <v>448</v>
      </c>
      <c r="T76" s="1752">
        <v>448</v>
      </c>
      <c r="U76" s="1753">
        <v>448</v>
      </c>
    </row>
    <row r="77" spans="1:21" ht="18.75" customHeight="1" x14ac:dyDescent="0.2">
      <c r="A77" s="2086"/>
      <c r="B77" s="2021"/>
      <c r="C77" s="2023"/>
      <c r="D77" s="2230"/>
      <c r="E77" s="2054"/>
      <c r="F77" s="1988"/>
      <c r="G77" s="2052"/>
      <c r="H77" s="861" t="s">
        <v>17</v>
      </c>
      <c r="I77" s="2335"/>
      <c r="J77" s="2379"/>
      <c r="K77" s="2717">
        <f>+L77+N77</f>
        <v>58.7</v>
      </c>
      <c r="L77" s="2716">
        <v>58.7</v>
      </c>
      <c r="M77" s="432"/>
      <c r="N77" s="2050"/>
      <c r="O77" s="1723">
        <v>59</v>
      </c>
      <c r="P77" s="853">
        <v>59</v>
      </c>
      <c r="Q77" s="251" t="s">
        <v>423</v>
      </c>
      <c r="R77" s="1843"/>
      <c r="S77" s="1852">
        <v>9</v>
      </c>
      <c r="T77" s="281">
        <v>9</v>
      </c>
      <c r="U77" s="252"/>
    </row>
    <row r="78" spans="1:21" ht="18.75" customHeight="1" x14ac:dyDescent="0.2">
      <c r="A78" s="2086"/>
      <c r="B78" s="2021"/>
      <c r="C78" s="2023"/>
      <c r="D78" s="1903" t="s">
        <v>81</v>
      </c>
      <c r="E78" s="2054"/>
      <c r="F78" s="1988"/>
      <c r="G78" s="2052"/>
      <c r="H78" s="1724" t="s">
        <v>20</v>
      </c>
      <c r="I78" s="1396">
        <v>31.5</v>
      </c>
      <c r="J78" s="2050">
        <v>20.8</v>
      </c>
      <c r="K78" s="1723">
        <f>+L78+N78</f>
        <v>32.200000000000003</v>
      </c>
      <c r="L78" s="2716">
        <v>32.200000000000003</v>
      </c>
      <c r="M78" s="432">
        <v>24.7</v>
      </c>
      <c r="N78" s="2050"/>
      <c r="O78" s="1723">
        <v>32.200000000000003</v>
      </c>
      <c r="P78" s="849">
        <v>32.200000000000003</v>
      </c>
      <c r="Q78" s="2327" t="s">
        <v>424</v>
      </c>
      <c r="R78" s="1846">
        <v>17</v>
      </c>
      <c r="S78" s="2330">
        <v>17</v>
      </c>
      <c r="T78" s="2330">
        <v>17</v>
      </c>
      <c r="U78" s="2332">
        <v>17</v>
      </c>
    </row>
    <row r="79" spans="1:21" ht="18.75" customHeight="1" x14ac:dyDescent="0.2">
      <c r="A79" s="2086"/>
      <c r="B79" s="2021"/>
      <c r="C79" s="15"/>
      <c r="D79" s="1901" t="s">
        <v>375</v>
      </c>
      <c r="E79" s="178"/>
      <c r="F79" s="2072"/>
      <c r="G79" s="2042"/>
      <c r="H79" s="32" t="s">
        <v>17</v>
      </c>
      <c r="I79" s="217">
        <v>296.10000000000002</v>
      </c>
      <c r="J79" s="385">
        <v>294.5</v>
      </c>
      <c r="K79" s="1723">
        <f>+L79+N79</f>
        <v>287.39999999999998</v>
      </c>
      <c r="L79" s="2713">
        <v>287.39999999999998</v>
      </c>
      <c r="M79" s="270">
        <v>56.1</v>
      </c>
      <c r="N79" s="2712"/>
      <c r="O79" s="2704">
        <f>+K79</f>
        <v>287.39999999999998</v>
      </c>
      <c r="P79" s="2050">
        <f>+L79</f>
        <v>287.39999999999998</v>
      </c>
      <c r="Q79" s="182" t="s">
        <v>409</v>
      </c>
      <c r="R79" s="2175">
        <v>1168</v>
      </c>
      <c r="S79" s="576">
        <v>1168</v>
      </c>
      <c r="T79" s="576">
        <v>1168</v>
      </c>
      <c r="U79" s="80">
        <v>1168</v>
      </c>
    </row>
    <row r="80" spans="1:21" ht="21" customHeight="1" x14ac:dyDescent="0.2">
      <c r="A80" s="2086"/>
      <c r="B80" s="2021"/>
      <c r="C80" s="15"/>
      <c r="D80" s="2958" t="s">
        <v>487</v>
      </c>
      <c r="E80" s="178"/>
      <c r="F80" s="2072"/>
      <c r="G80" s="2042"/>
      <c r="H80" s="389" t="s">
        <v>20</v>
      </c>
      <c r="I80" s="2068">
        <v>60.1</v>
      </c>
      <c r="J80" s="2378">
        <v>50.9</v>
      </c>
      <c r="K80" s="2708">
        <f>L80</f>
        <v>27.4</v>
      </c>
      <c r="L80" s="266">
        <v>27.4</v>
      </c>
      <c r="M80" s="211">
        <v>18</v>
      </c>
      <c r="N80" s="385"/>
      <c r="O80" s="1169">
        <v>27.4</v>
      </c>
      <c r="P80" s="211">
        <v>27.4</v>
      </c>
      <c r="Q80" s="182" t="s">
        <v>408</v>
      </c>
      <c r="R80" s="1853">
        <v>1</v>
      </c>
      <c r="S80" s="1856">
        <v>1</v>
      </c>
      <c r="T80" s="1857">
        <v>1</v>
      </c>
      <c r="U80" s="2266">
        <v>1</v>
      </c>
    </row>
    <row r="81" spans="1:26" s="96" customFormat="1" ht="21" customHeight="1" x14ac:dyDescent="0.2">
      <c r="A81" s="2086"/>
      <c r="B81" s="2021"/>
      <c r="C81" s="15"/>
      <c r="D81" s="2959"/>
      <c r="E81" s="178"/>
      <c r="F81" s="2072"/>
      <c r="G81" s="2042"/>
      <c r="H81" s="32"/>
      <c r="I81" s="217"/>
      <c r="J81" s="2379"/>
      <c r="K81" s="217"/>
      <c r="L81" s="266"/>
      <c r="M81" s="211"/>
      <c r="N81" s="385"/>
      <c r="O81" s="1169"/>
      <c r="P81" s="211"/>
      <c r="Q81" s="182" t="s">
        <v>409</v>
      </c>
      <c r="R81" s="1854">
        <v>62</v>
      </c>
      <c r="S81" s="1858">
        <v>26</v>
      </c>
      <c r="T81" s="1859">
        <v>26</v>
      </c>
      <c r="U81" s="2267">
        <v>26</v>
      </c>
      <c r="W81" s="1147"/>
    </row>
    <row r="82" spans="1:26" ht="30" customHeight="1" x14ac:dyDescent="0.2">
      <c r="A82" s="2019"/>
      <c r="B82" s="2021"/>
      <c r="C82" s="655"/>
      <c r="D82" s="1260" t="s">
        <v>425</v>
      </c>
      <c r="E82" s="524"/>
      <c r="F82" s="1988"/>
      <c r="G82" s="2052"/>
      <c r="H82" s="466" t="s">
        <v>17</v>
      </c>
      <c r="I82" s="1396">
        <v>66.400000000000006</v>
      </c>
      <c r="J82" s="2379">
        <v>68.2</v>
      </c>
      <c r="K82" s="1396">
        <f>+L82+N82</f>
        <v>66.400000000000006</v>
      </c>
      <c r="L82" s="2357">
        <v>66.400000000000006</v>
      </c>
      <c r="M82" s="432"/>
      <c r="N82" s="2050"/>
      <c r="O82" s="1723">
        <v>66</v>
      </c>
      <c r="P82" s="432">
        <v>60</v>
      </c>
      <c r="Q82" s="388" t="s">
        <v>408</v>
      </c>
      <c r="R82" s="1684">
        <f>30+45+6+6+3</f>
        <v>90</v>
      </c>
      <c r="S82" s="2326">
        <v>90</v>
      </c>
      <c r="T82" s="2326">
        <v>90</v>
      </c>
      <c r="U82" s="2331">
        <v>90</v>
      </c>
    </row>
    <row r="83" spans="1:26" s="96" customFormat="1" ht="29.25" customHeight="1" x14ac:dyDescent="0.2">
      <c r="A83" s="8"/>
      <c r="B83" s="9"/>
      <c r="C83" s="1233"/>
      <c r="D83" s="1260" t="s">
        <v>332</v>
      </c>
      <c r="E83" s="1889"/>
      <c r="F83" s="1890">
        <v>1</v>
      </c>
      <c r="G83" s="2707" t="s">
        <v>588</v>
      </c>
      <c r="H83" s="1887" t="s">
        <v>17</v>
      </c>
      <c r="I83" s="2040"/>
      <c r="J83" s="432">
        <v>38.299999999999997</v>
      </c>
      <c r="K83" s="1396">
        <v>9</v>
      </c>
      <c r="L83" s="2373"/>
      <c r="M83" s="432"/>
      <c r="N83" s="2050">
        <v>9</v>
      </c>
      <c r="O83" s="1723"/>
      <c r="P83" s="432"/>
      <c r="Q83" s="1844" t="s">
        <v>576</v>
      </c>
      <c r="R83" s="1669"/>
      <c r="S83" s="176">
        <v>34</v>
      </c>
      <c r="T83" s="54"/>
      <c r="U83" s="1888"/>
    </row>
    <row r="84" spans="1:26" ht="27.75" customHeight="1" x14ac:dyDescent="0.2">
      <c r="A84" s="2086"/>
      <c r="B84" s="2021"/>
      <c r="C84" s="655"/>
      <c r="D84" s="401" t="s">
        <v>173</v>
      </c>
      <c r="E84" s="2385"/>
      <c r="F84" s="2195"/>
      <c r="G84" s="2384"/>
      <c r="H84" s="389" t="s">
        <v>17</v>
      </c>
      <c r="I84" s="221">
        <v>190.5</v>
      </c>
      <c r="J84" s="2378">
        <v>65.400000000000006</v>
      </c>
      <c r="K84" s="2351"/>
      <c r="L84" s="2359"/>
      <c r="M84" s="849"/>
      <c r="N84" s="2353"/>
      <c r="O84" s="2703"/>
      <c r="P84" s="849"/>
      <c r="Q84" s="182" t="s">
        <v>488</v>
      </c>
      <c r="R84" s="1797">
        <v>6</v>
      </c>
      <c r="S84" s="1752"/>
      <c r="T84" s="1752"/>
      <c r="U84" s="1753"/>
    </row>
    <row r="85" spans="1:26" ht="29.25" customHeight="1" x14ac:dyDescent="0.2">
      <c r="A85" s="2086"/>
      <c r="B85" s="2021"/>
      <c r="C85" s="655"/>
      <c r="D85" s="269"/>
      <c r="E85" s="2054"/>
      <c r="F85" s="1988"/>
      <c r="G85" s="2052"/>
      <c r="H85" s="32"/>
      <c r="I85" s="229"/>
      <c r="J85" s="385"/>
      <c r="K85" s="217"/>
      <c r="L85" s="266"/>
      <c r="M85" s="211"/>
      <c r="N85" s="385"/>
      <c r="O85" s="1169"/>
      <c r="P85" s="211"/>
      <c r="Q85" s="182" t="s">
        <v>489</v>
      </c>
      <c r="R85" s="1797">
        <v>1</v>
      </c>
      <c r="S85" s="1752"/>
      <c r="T85" s="1752"/>
      <c r="U85" s="1753"/>
    </row>
    <row r="86" spans="1:26" ht="30.75" customHeight="1" x14ac:dyDescent="0.2">
      <c r="A86" s="2086"/>
      <c r="B86" s="2021"/>
      <c r="C86" s="655"/>
      <c r="D86" s="269"/>
      <c r="E86" s="2054"/>
      <c r="F86" s="1988"/>
      <c r="G86" s="2052"/>
      <c r="H86" s="32"/>
      <c r="I86" s="217"/>
      <c r="J86" s="385"/>
      <c r="K86" s="217"/>
      <c r="L86" s="266"/>
      <c r="M86" s="211"/>
      <c r="N86" s="385"/>
      <c r="O86" s="1169"/>
      <c r="P86" s="211"/>
      <c r="Q86" s="251" t="s">
        <v>490</v>
      </c>
      <c r="R86" s="1671">
        <v>55</v>
      </c>
      <c r="S86" s="281"/>
      <c r="T86" s="281"/>
      <c r="U86" s="252"/>
    </row>
    <row r="87" spans="1:26" ht="54" customHeight="1" x14ac:dyDescent="0.2">
      <c r="A87" s="2086"/>
      <c r="B87" s="2021"/>
      <c r="C87" s="655"/>
      <c r="D87" s="269"/>
      <c r="E87" s="2054"/>
      <c r="F87" s="2017"/>
      <c r="G87" s="2052"/>
      <c r="H87" s="389" t="s">
        <v>17</v>
      </c>
      <c r="I87" s="2046">
        <v>478.2</v>
      </c>
      <c r="J87" s="2378">
        <v>520.20000000000005</v>
      </c>
      <c r="K87" s="2351"/>
      <c r="L87" s="2359"/>
      <c r="M87" s="849"/>
      <c r="N87" s="2353"/>
      <c r="O87" s="2355"/>
      <c r="P87" s="849"/>
      <c r="Q87" s="388" t="s">
        <v>486</v>
      </c>
      <c r="R87" s="1675">
        <v>400</v>
      </c>
      <c r="S87" s="245"/>
      <c r="T87" s="245"/>
      <c r="U87" s="95"/>
    </row>
    <row r="88" spans="1:26" ht="41.25" customHeight="1" x14ac:dyDescent="0.2">
      <c r="A88" s="2086"/>
      <c r="B88" s="2021"/>
      <c r="C88" s="15"/>
      <c r="D88" s="2969" t="s">
        <v>231</v>
      </c>
      <c r="E88" s="178"/>
      <c r="F88" s="2072"/>
      <c r="G88" s="51"/>
      <c r="H88" s="389" t="s">
        <v>17</v>
      </c>
      <c r="I88" s="1396">
        <v>252.7</v>
      </c>
      <c r="J88" s="2372">
        <v>0</v>
      </c>
      <c r="K88" s="1396"/>
      <c r="L88" s="2357"/>
      <c r="M88" s="432"/>
      <c r="N88" s="2050"/>
      <c r="O88" s="1723"/>
      <c r="P88" s="432"/>
      <c r="Q88" s="193" t="s">
        <v>491</v>
      </c>
      <c r="R88" s="1468">
        <v>42.3</v>
      </c>
      <c r="S88" s="2329"/>
      <c r="T88" s="1826"/>
      <c r="U88" s="2328"/>
    </row>
    <row r="89" spans="1:26" ht="16.5" customHeight="1" thickBot="1" x14ac:dyDescent="0.25">
      <c r="A89" s="21"/>
      <c r="B89" s="24"/>
      <c r="C89" s="14"/>
      <c r="D89" s="2986"/>
      <c r="E89" s="3214" t="s">
        <v>71</v>
      </c>
      <c r="F89" s="2967"/>
      <c r="G89" s="2967"/>
      <c r="H89" s="3215"/>
      <c r="I89" s="392">
        <f t="shared" ref="I89:P89" si="0">SUM(I15:I88)</f>
        <v>64833.799999999981</v>
      </c>
      <c r="J89" s="1987">
        <f t="shared" si="0"/>
        <v>66876.699999999983</v>
      </c>
      <c r="K89" s="1991">
        <f>SUM(K15:K88)</f>
        <v>67898.299999999988</v>
      </c>
      <c r="L89" s="422">
        <f t="shared" si="0"/>
        <v>67824.3</v>
      </c>
      <c r="M89" s="765">
        <f t="shared" si="0"/>
        <v>45483.199999999983</v>
      </c>
      <c r="N89" s="422">
        <f t="shared" si="0"/>
        <v>74</v>
      </c>
      <c r="O89" s="392">
        <f t="shared" si="0"/>
        <v>67980.449999999983</v>
      </c>
      <c r="P89" s="2008">
        <f t="shared" si="0"/>
        <v>67965.95</v>
      </c>
      <c r="Q89" s="2352"/>
      <c r="R89" s="1678"/>
      <c r="S89" s="1860"/>
      <c r="T89" s="394"/>
      <c r="U89" s="395"/>
    </row>
    <row r="90" spans="1:26" ht="32.25" customHeight="1" x14ac:dyDescent="0.2">
      <c r="A90" s="2018" t="s">
        <v>16</v>
      </c>
      <c r="B90" s="2020" t="s">
        <v>16</v>
      </c>
      <c r="C90" s="2022" t="s">
        <v>19</v>
      </c>
      <c r="D90" s="2275" t="s">
        <v>212</v>
      </c>
      <c r="E90" s="2030"/>
      <c r="F90" s="169">
        <v>2</v>
      </c>
      <c r="G90" s="1763" t="s">
        <v>460</v>
      </c>
      <c r="H90" s="542"/>
      <c r="I90" s="1615"/>
      <c r="J90" s="219"/>
      <c r="K90" s="313"/>
      <c r="L90" s="766"/>
      <c r="M90" s="313"/>
      <c r="N90" s="1621"/>
      <c r="O90" s="1615"/>
      <c r="P90" s="313"/>
      <c r="Q90" s="2268"/>
      <c r="R90" s="1878"/>
      <c r="S90" s="1922"/>
      <c r="T90" s="1922"/>
      <c r="U90" s="1923"/>
    </row>
    <row r="91" spans="1:26" ht="40.5" customHeight="1" x14ac:dyDescent="0.2">
      <c r="A91" s="2086"/>
      <c r="B91" s="2021"/>
      <c r="C91" s="2023"/>
      <c r="D91" s="507" t="s">
        <v>226</v>
      </c>
      <c r="E91" s="2054"/>
      <c r="F91" s="2017"/>
      <c r="G91" s="1908"/>
      <c r="H91" s="389" t="s">
        <v>20</v>
      </c>
      <c r="I91" s="875">
        <v>89.8</v>
      </c>
      <c r="J91" s="216">
        <v>116.5</v>
      </c>
      <c r="K91" s="2351">
        <v>145.30000000000001</v>
      </c>
      <c r="L91" s="2359">
        <v>145.30000000000001</v>
      </c>
      <c r="M91" s="849">
        <v>51.2</v>
      </c>
      <c r="N91" s="2353"/>
      <c r="O91" s="2355">
        <v>145.30000000000001</v>
      </c>
      <c r="P91" s="849">
        <v>145.30000000000001</v>
      </c>
      <c r="Q91" s="182" t="s">
        <v>409</v>
      </c>
      <c r="R91" s="1909">
        <v>2562</v>
      </c>
      <c r="S91" s="1910">
        <v>2570</v>
      </c>
      <c r="T91" s="1910">
        <v>2570</v>
      </c>
      <c r="U91" s="1911">
        <v>2570</v>
      </c>
      <c r="Z91" s="74" t="s">
        <v>178</v>
      </c>
    </row>
    <row r="92" spans="1:26" s="96" customFormat="1" ht="28.5" customHeight="1" x14ac:dyDescent="0.2">
      <c r="A92" s="2143"/>
      <c r="B92" s="2762"/>
      <c r="C92" s="2793"/>
      <c r="D92" s="2969" t="s">
        <v>427</v>
      </c>
      <c r="E92" s="2763"/>
      <c r="F92" s="2803"/>
      <c r="G92" s="37"/>
      <c r="H92" s="2808" t="s">
        <v>17</v>
      </c>
      <c r="I92" s="2770">
        <v>50</v>
      </c>
      <c r="J92" s="2778">
        <v>50</v>
      </c>
      <c r="K92" s="2770">
        <f>+L92+N92</f>
        <v>87.8</v>
      </c>
      <c r="L92" s="2788">
        <v>87.8</v>
      </c>
      <c r="M92" s="849"/>
      <c r="N92" s="2778"/>
      <c r="O92" s="2782">
        <v>59</v>
      </c>
      <c r="P92" s="849">
        <v>59</v>
      </c>
      <c r="Q92" s="275" t="s">
        <v>415</v>
      </c>
      <c r="R92" s="1855">
        <v>180</v>
      </c>
      <c r="S92" s="2799">
        <v>190</v>
      </c>
      <c r="T92" s="2799">
        <v>190</v>
      </c>
      <c r="U92" s="2801">
        <v>190</v>
      </c>
      <c r="V92" s="1147"/>
    </row>
    <row r="93" spans="1:26" s="96" customFormat="1" ht="43.5" customHeight="1" x14ac:dyDescent="0.2">
      <c r="A93" s="2805"/>
      <c r="B93" s="2762"/>
      <c r="C93" s="2749"/>
      <c r="D93" s="2970"/>
      <c r="E93" s="2763"/>
      <c r="F93" s="2803"/>
      <c r="G93" s="37"/>
      <c r="H93" s="2179"/>
      <c r="I93" s="2771"/>
      <c r="J93" s="2779"/>
      <c r="K93" s="2754"/>
      <c r="L93" s="266"/>
      <c r="M93" s="211"/>
      <c r="N93" s="385"/>
      <c r="O93" s="1169"/>
      <c r="P93" s="211"/>
      <c r="Q93" s="1844" t="s">
        <v>492</v>
      </c>
      <c r="R93" s="1877"/>
      <c r="S93" s="305">
        <v>30</v>
      </c>
      <c r="T93" s="305"/>
      <c r="U93" s="80"/>
      <c r="V93" s="1147"/>
    </row>
    <row r="94" spans="1:26" s="96" customFormat="1" ht="29.25" customHeight="1" x14ac:dyDescent="0.2">
      <c r="A94" s="2804"/>
      <c r="B94" s="2806"/>
      <c r="C94" s="1536"/>
      <c r="D94" s="199" t="s">
        <v>428</v>
      </c>
      <c r="E94" s="1032"/>
      <c r="F94" s="2839"/>
      <c r="G94" s="70"/>
      <c r="H94" s="1861" t="s">
        <v>17</v>
      </c>
      <c r="I94" s="1396"/>
      <c r="J94" s="2050"/>
      <c r="K94" s="1396">
        <f>+N94+L94</f>
        <v>21</v>
      </c>
      <c r="L94" s="2787">
        <v>21</v>
      </c>
      <c r="M94" s="432"/>
      <c r="N94" s="2050"/>
      <c r="O94" s="1723"/>
      <c r="P94" s="432"/>
      <c r="Q94" s="1844" t="s">
        <v>493</v>
      </c>
      <c r="R94" s="1877"/>
      <c r="S94" s="1752">
        <v>2000</v>
      </c>
      <c r="T94" s="305"/>
      <c r="U94" s="80"/>
      <c r="V94" s="1147"/>
    </row>
    <row r="95" spans="1:26" s="96" customFormat="1" ht="18" customHeight="1" x14ac:dyDescent="0.2">
      <c r="A95" s="2086"/>
      <c r="B95" s="2021"/>
      <c r="C95" s="655"/>
      <c r="D95" s="2970" t="s">
        <v>78</v>
      </c>
      <c r="E95" s="3061"/>
      <c r="F95" s="3169"/>
      <c r="G95" s="1908"/>
      <c r="H95" s="32" t="s">
        <v>17</v>
      </c>
      <c r="I95" s="217">
        <v>30</v>
      </c>
      <c r="J95" s="385">
        <v>30</v>
      </c>
      <c r="K95" s="3174">
        <f>+L95+N96</f>
        <v>50</v>
      </c>
      <c r="L95" s="266">
        <v>50</v>
      </c>
      <c r="M95" s="211"/>
      <c r="N95" s="385"/>
      <c r="O95" s="1169">
        <v>50</v>
      </c>
      <c r="P95" s="211">
        <v>50</v>
      </c>
      <c r="Q95" s="251" t="s">
        <v>494</v>
      </c>
      <c r="R95" s="1843">
        <v>25</v>
      </c>
      <c r="S95" s="281">
        <v>40</v>
      </c>
      <c r="T95" s="281">
        <v>40</v>
      </c>
      <c r="U95" s="252">
        <v>40</v>
      </c>
      <c r="V95" s="1147"/>
    </row>
    <row r="96" spans="1:26" s="96" customFormat="1" ht="15.75" customHeight="1" x14ac:dyDescent="0.2">
      <c r="A96" s="2086"/>
      <c r="B96" s="2021"/>
      <c r="C96" s="2023"/>
      <c r="D96" s="2970"/>
      <c r="E96" s="3061"/>
      <c r="F96" s="3016"/>
      <c r="G96" s="1908"/>
      <c r="H96" s="463"/>
      <c r="I96" s="2047"/>
      <c r="J96" s="2013"/>
      <c r="K96" s="3175"/>
      <c r="L96" s="2360"/>
      <c r="M96" s="270"/>
      <c r="N96" s="2354"/>
      <c r="O96" s="2356"/>
      <c r="P96" s="270"/>
      <c r="Q96" s="292" t="s">
        <v>493</v>
      </c>
      <c r="R96" s="1877">
        <v>3000</v>
      </c>
      <c r="S96" s="1752">
        <v>3000</v>
      </c>
      <c r="T96" s="1752">
        <v>3000</v>
      </c>
      <c r="U96" s="1753">
        <v>3000</v>
      </c>
      <c r="V96" s="1147"/>
    </row>
    <row r="97" spans="1:22" s="96" customFormat="1" ht="31.5" customHeight="1" x14ac:dyDescent="0.2">
      <c r="A97" s="2076"/>
      <c r="B97" s="2021"/>
      <c r="C97" s="655"/>
      <c r="D97" s="401" t="s">
        <v>429</v>
      </c>
      <c r="E97" s="2054"/>
      <c r="F97" s="2024"/>
      <c r="G97" s="37"/>
      <c r="H97" s="505" t="s">
        <v>17</v>
      </c>
      <c r="I97" s="229">
        <v>13</v>
      </c>
      <c r="J97" s="1620">
        <v>13</v>
      </c>
      <c r="K97" s="211">
        <v>13</v>
      </c>
      <c r="L97" s="266">
        <v>13</v>
      </c>
      <c r="M97" s="211"/>
      <c r="N97" s="385"/>
      <c r="O97" s="1169">
        <v>13</v>
      </c>
      <c r="P97" s="211">
        <v>13</v>
      </c>
      <c r="Q97" s="276" t="s">
        <v>493</v>
      </c>
      <c r="R97" s="1855">
        <v>4500</v>
      </c>
      <c r="S97" s="390">
        <v>4500</v>
      </c>
      <c r="T97" s="390">
        <v>4500</v>
      </c>
      <c r="U97" s="156">
        <v>4500</v>
      </c>
      <c r="V97" s="1147"/>
    </row>
    <row r="98" spans="1:22" ht="41.25" customHeight="1" x14ac:dyDescent="0.2">
      <c r="A98" s="2076"/>
      <c r="B98" s="2021"/>
      <c r="C98" s="2023"/>
      <c r="D98" s="138" t="s">
        <v>254</v>
      </c>
      <c r="E98" s="2054"/>
      <c r="F98" s="2024"/>
      <c r="G98" s="37"/>
      <c r="H98" s="201" t="s">
        <v>17</v>
      </c>
      <c r="I98" s="327">
        <v>55</v>
      </c>
      <c r="J98" s="1628">
        <v>55</v>
      </c>
      <c r="K98" s="1396">
        <f>+L98+N98</f>
        <v>60.8</v>
      </c>
      <c r="L98" s="2357">
        <v>60.8</v>
      </c>
      <c r="M98" s="432"/>
      <c r="N98" s="2050"/>
      <c r="O98" s="1723">
        <v>56</v>
      </c>
      <c r="P98" s="432"/>
      <c r="Q98" s="1844" t="s">
        <v>494</v>
      </c>
      <c r="R98" s="1877">
        <v>20</v>
      </c>
      <c r="S98" s="1752">
        <v>20</v>
      </c>
      <c r="T98" s="1752">
        <v>20</v>
      </c>
      <c r="U98" s="1753"/>
      <c r="V98" s="158"/>
    </row>
    <row r="99" spans="1:22" ht="15.75" customHeight="1" x14ac:dyDescent="0.2">
      <c r="A99" s="2076"/>
      <c r="B99" s="2021"/>
      <c r="C99" s="655"/>
      <c r="D99" s="2969" t="s">
        <v>174</v>
      </c>
      <c r="E99" s="2054"/>
      <c r="F99" s="2024"/>
      <c r="G99" s="37"/>
      <c r="H99" s="2083" t="s">
        <v>20</v>
      </c>
      <c r="I99" s="1169">
        <v>431</v>
      </c>
      <c r="J99" s="218">
        <v>497.6</v>
      </c>
      <c r="K99" s="1396">
        <f>+L99+N99</f>
        <v>497.6</v>
      </c>
      <c r="L99" s="2360">
        <f>431+66.6</f>
        <v>497.6</v>
      </c>
      <c r="M99" s="270"/>
      <c r="N99" s="2354"/>
      <c r="O99" s="2356">
        <v>497.6</v>
      </c>
      <c r="P99" s="270">
        <v>497.6</v>
      </c>
      <c r="Q99" s="3152" t="s">
        <v>494</v>
      </c>
      <c r="R99" s="1855">
        <f>87+25</f>
        <v>112</v>
      </c>
      <c r="S99" s="1912">
        <v>100</v>
      </c>
      <c r="T99" s="390">
        <v>100</v>
      </c>
      <c r="U99" s="156">
        <v>100</v>
      </c>
      <c r="V99" s="158"/>
    </row>
    <row r="100" spans="1:22" ht="15.75" customHeight="1" x14ac:dyDescent="0.2">
      <c r="A100" s="2076"/>
      <c r="B100" s="2021"/>
      <c r="C100" s="655"/>
      <c r="D100" s="2985"/>
      <c r="E100" s="2054"/>
      <c r="F100" s="2024"/>
      <c r="G100" s="37"/>
      <c r="H100" s="201" t="s">
        <v>316</v>
      </c>
      <c r="I100" s="1723">
        <v>180.9</v>
      </c>
      <c r="J100" s="848">
        <v>179.6</v>
      </c>
      <c r="K100" s="1396"/>
      <c r="L100" s="266"/>
      <c r="M100" s="211"/>
      <c r="N100" s="385"/>
      <c r="O100" s="1169"/>
      <c r="P100" s="211"/>
      <c r="Q100" s="3153"/>
      <c r="R100" s="1843"/>
      <c r="S100" s="1852"/>
      <c r="T100" s="281"/>
      <c r="U100" s="252"/>
      <c r="V100" s="158"/>
    </row>
    <row r="101" spans="1:22" ht="15.75" customHeight="1" thickBot="1" x14ac:dyDescent="0.25">
      <c r="A101" s="502"/>
      <c r="B101" s="2034"/>
      <c r="C101" s="2028"/>
      <c r="D101" s="2986"/>
      <c r="E101" s="2031"/>
      <c r="F101" s="2073"/>
      <c r="G101" s="1913"/>
      <c r="H101" s="69" t="s">
        <v>18</v>
      </c>
      <c r="I101" s="1605">
        <f>SUM(I91:I100)</f>
        <v>849.69999999999993</v>
      </c>
      <c r="J101" s="231">
        <f>SUM(J91:J100)</f>
        <v>941.7</v>
      </c>
      <c r="K101" s="224">
        <f>SUM(K90:K99)</f>
        <v>875.5</v>
      </c>
      <c r="L101" s="768">
        <f>SUM(L90:L99)</f>
        <v>875.5</v>
      </c>
      <c r="M101" s="224">
        <f t="shared" ref="M101:P101" si="1">SUM(M90:M99)</f>
        <v>51.2</v>
      </c>
      <c r="N101" s="1175">
        <f t="shared" si="1"/>
        <v>0</v>
      </c>
      <c r="O101" s="1605">
        <f>SUM(O90:O99)</f>
        <v>820.90000000000009</v>
      </c>
      <c r="P101" s="224">
        <f t="shared" si="1"/>
        <v>764.90000000000009</v>
      </c>
      <c r="Q101" s="2269" t="s">
        <v>409</v>
      </c>
      <c r="R101" s="2270">
        <v>5000</v>
      </c>
      <c r="S101" s="2271">
        <v>5000</v>
      </c>
      <c r="T101" s="417">
        <v>5000</v>
      </c>
      <c r="U101" s="418">
        <v>5000</v>
      </c>
    </row>
    <row r="102" spans="1:22" ht="29.25" customHeight="1" x14ac:dyDescent="0.2">
      <c r="A102" s="2018" t="s">
        <v>16</v>
      </c>
      <c r="B102" s="2020" t="s">
        <v>16</v>
      </c>
      <c r="C102" s="2022" t="s">
        <v>21</v>
      </c>
      <c r="D102" s="2238" t="s">
        <v>115</v>
      </c>
      <c r="E102" s="2054"/>
      <c r="F102" s="1953">
        <v>1</v>
      </c>
      <c r="G102" s="1938" t="s">
        <v>468</v>
      </c>
      <c r="H102" s="544" t="s">
        <v>17</v>
      </c>
      <c r="I102" s="1169">
        <v>3.9</v>
      </c>
      <c r="J102" s="218">
        <v>3.9</v>
      </c>
      <c r="K102" s="217">
        <f>+L102</f>
        <v>3.9</v>
      </c>
      <c r="L102" s="266">
        <v>3.9</v>
      </c>
      <c r="M102" s="211"/>
      <c r="N102" s="385"/>
      <c r="O102" s="1169">
        <v>3.9</v>
      </c>
      <c r="P102" s="211">
        <v>3.9</v>
      </c>
      <c r="Q102" s="1509" t="s">
        <v>430</v>
      </c>
      <c r="R102" s="2272">
        <v>10</v>
      </c>
      <c r="S102" s="1922">
        <v>10</v>
      </c>
      <c r="T102" s="1922">
        <v>10</v>
      </c>
      <c r="U102" s="1923">
        <v>10</v>
      </c>
    </row>
    <row r="103" spans="1:22" ht="18" customHeight="1" thickBot="1" x14ac:dyDescent="0.25">
      <c r="A103" s="2059"/>
      <c r="B103" s="24"/>
      <c r="C103" s="2028"/>
      <c r="D103" s="2276"/>
      <c r="E103" s="2031"/>
      <c r="F103" s="2196"/>
      <c r="G103" s="2197"/>
      <c r="H103" s="69" t="s">
        <v>18</v>
      </c>
      <c r="I103" s="1605">
        <f t="shared" ref="I103:P103" si="2">I102</f>
        <v>3.9</v>
      </c>
      <c r="J103" s="231">
        <f t="shared" si="2"/>
        <v>3.9</v>
      </c>
      <c r="K103" s="224">
        <f t="shared" si="2"/>
        <v>3.9</v>
      </c>
      <c r="L103" s="768">
        <f t="shared" si="2"/>
        <v>3.9</v>
      </c>
      <c r="M103" s="224">
        <f t="shared" si="2"/>
        <v>0</v>
      </c>
      <c r="N103" s="1175">
        <f t="shared" si="2"/>
        <v>0</v>
      </c>
      <c r="O103" s="1605">
        <f t="shared" si="2"/>
        <v>3.9</v>
      </c>
      <c r="P103" s="231">
        <f t="shared" si="2"/>
        <v>3.9</v>
      </c>
      <c r="Q103" s="1844" t="s">
        <v>410</v>
      </c>
      <c r="R103" s="1994">
        <v>860</v>
      </c>
      <c r="S103" s="305">
        <v>860</v>
      </c>
      <c r="T103" s="305">
        <v>860</v>
      </c>
      <c r="U103" s="630">
        <v>860</v>
      </c>
    </row>
    <row r="104" spans="1:22" ht="23.25" customHeight="1" x14ac:dyDescent="0.2">
      <c r="A104" s="506" t="s">
        <v>16</v>
      </c>
      <c r="B104" s="2996" t="s">
        <v>16</v>
      </c>
      <c r="C104" s="3193" t="s">
        <v>23</v>
      </c>
      <c r="D104" s="2984" t="s">
        <v>453</v>
      </c>
      <c r="E104" s="3038"/>
      <c r="F104" s="3191">
        <v>2</v>
      </c>
      <c r="G104" s="79" t="s">
        <v>460</v>
      </c>
      <c r="H104" s="65" t="s">
        <v>17</v>
      </c>
      <c r="I104" s="1171">
        <v>27.7</v>
      </c>
      <c r="J104" s="617">
        <v>33.4</v>
      </c>
      <c r="K104" s="217">
        <f>+L104+N104</f>
        <v>17.8</v>
      </c>
      <c r="L104" s="266">
        <v>17.8</v>
      </c>
      <c r="M104" s="211"/>
      <c r="N104" s="385"/>
      <c r="O104" s="1169">
        <v>17.8</v>
      </c>
      <c r="P104" s="211">
        <v>17.8</v>
      </c>
      <c r="Q104" s="3152" t="s">
        <v>495</v>
      </c>
      <c r="R104" s="1855">
        <v>36</v>
      </c>
      <c r="S104" s="390">
        <v>39</v>
      </c>
      <c r="T104" s="390">
        <v>39</v>
      </c>
      <c r="U104" s="156">
        <v>39</v>
      </c>
    </row>
    <row r="105" spans="1:22" ht="29.25" customHeight="1" thickBot="1" x14ac:dyDescent="0.25">
      <c r="A105" s="502"/>
      <c r="B105" s="2997"/>
      <c r="C105" s="3194"/>
      <c r="D105" s="2986"/>
      <c r="E105" s="3039"/>
      <c r="F105" s="3192"/>
      <c r="G105" s="1913"/>
      <c r="H105" s="69" t="s">
        <v>18</v>
      </c>
      <c r="I105" s="1605">
        <f t="shared" ref="I105" si="3">SUM(I104)</f>
        <v>27.7</v>
      </c>
      <c r="J105" s="231">
        <f t="shared" ref="J105:P105" si="4">SUM(J104)</f>
        <v>33.4</v>
      </c>
      <c r="K105" s="224">
        <f t="shared" si="4"/>
        <v>17.8</v>
      </c>
      <c r="L105" s="768">
        <f t="shared" si="4"/>
        <v>17.8</v>
      </c>
      <c r="M105" s="224">
        <f t="shared" ref="M105:O105" si="5">SUM(M104)</f>
        <v>0</v>
      </c>
      <c r="N105" s="1175">
        <f t="shared" si="5"/>
        <v>0</v>
      </c>
      <c r="O105" s="1605">
        <f t="shared" si="5"/>
        <v>17.8</v>
      </c>
      <c r="P105" s="231">
        <f t="shared" si="4"/>
        <v>17.8</v>
      </c>
      <c r="Q105" s="3162"/>
      <c r="R105" s="1914"/>
      <c r="S105" s="1886"/>
      <c r="T105" s="1886"/>
      <c r="U105" s="457"/>
    </row>
    <row r="106" spans="1:22" x14ac:dyDescent="0.2">
      <c r="A106" s="2979" t="s">
        <v>16</v>
      </c>
      <c r="B106" s="2020" t="s">
        <v>16</v>
      </c>
      <c r="C106" s="3193" t="s">
        <v>24</v>
      </c>
      <c r="D106" s="2984" t="s">
        <v>431</v>
      </c>
      <c r="E106" s="3038" t="s">
        <v>59</v>
      </c>
      <c r="F106" s="2989">
        <v>2</v>
      </c>
      <c r="G106" s="1918" t="s">
        <v>460</v>
      </c>
      <c r="H106" s="419" t="s">
        <v>17</v>
      </c>
      <c r="I106" s="1516">
        <v>167.9</v>
      </c>
      <c r="J106" s="1519">
        <v>167.9</v>
      </c>
      <c r="K106" s="207">
        <v>26.2</v>
      </c>
      <c r="L106" s="779">
        <v>26.2</v>
      </c>
      <c r="M106" s="207"/>
      <c r="N106" s="1627"/>
      <c r="O106" s="876">
        <v>26.2</v>
      </c>
      <c r="P106" s="230">
        <v>26.2</v>
      </c>
      <c r="Q106" s="2273" t="s">
        <v>408</v>
      </c>
      <c r="R106" s="1916">
        <v>40</v>
      </c>
      <c r="S106" s="1917">
        <v>68</v>
      </c>
      <c r="T106" s="1917">
        <v>68</v>
      </c>
      <c r="U106" s="872">
        <v>68</v>
      </c>
    </row>
    <row r="107" spans="1:22" ht="39" customHeight="1" x14ac:dyDescent="0.2">
      <c r="A107" s="2931"/>
      <c r="B107" s="2021"/>
      <c r="C107" s="3204"/>
      <c r="D107" s="2985"/>
      <c r="E107" s="3061"/>
      <c r="F107" s="2990"/>
      <c r="G107" s="1918"/>
      <c r="H107" s="809" t="s">
        <v>304</v>
      </c>
      <c r="I107" s="1172">
        <v>75</v>
      </c>
      <c r="J107" s="1386">
        <v>75</v>
      </c>
      <c r="K107" s="271">
        <v>107.4</v>
      </c>
      <c r="L107" s="767">
        <v>107.4</v>
      </c>
      <c r="M107" s="271"/>
      <c r="N107" s="1622"/>
      <c r="O107" s="875"/>
      <c r="P107" s="216"/>
      <c r="Q107" s="3152" t="s">
        <v>268</v>
      </c>
      <c r="R107" s="1919">
        <v>6211</v>
      </c>
      <c r="S107" s="2242">
        <v>7560</v>
      </c>
      <c r="T107" s="2242">
        <v>7560</v>
      </c>
      <c r="U107" s="2244">
        <v>7560</v>
      </c>
    </row>
    <row r="108" spans="1:22" ht="14.25" thickBot="1" x14ac:dyDescent="0.25">
      <c r="A108" s="2980"/>
      <c r="B108" s="2034"/>
      <c r="C108" s="3194"/>
      <c r="D108" s="2986"/>
      <c r="E108" s="3039"/>
      <c r="F108" s="2991"/>
      <c r="G108" s="1920"/>
      <c r="H108" s="1494" t="s">
        <v>18</v>
      </c>
      <c r="I108" s="1605">
        <f>SUM(I106:I107)</f>
        <v>242.9</v>
      </c>
      <c r="J108" s="231">
        <f t="shared" ref="J108:P108" si="6">SUM(J106:J107)</f>
        <v>242.9</v>
      </c>
      <c r="K108" s="224">
        <f t="shared" si="6"/>
        <v>133.6</v>
      </c>
      <c r="L108" s="768">
        <f>SUM(L106:L107)</f>
        <v>133.6</v>
      </c>
      <c r="M108" s="224">
        <f t="shared" si="6"/>
        <v>0</v>
      </c>
      <c r="N108" s="1175">
        <f t="shared" si="6"/>
        <v>0</v>
      </c>
      <c r="O108" s="1605">
        <f t="shared" si="6"/>
        <v>26.2</v>
      </c>
      <c r="P108" s="231">
        <f t="shared" si="6"/>
        <v>26.2</v>
      </c>
      <c r="Q108" s="3162"/>
      <c r="R108" s="2274"/>
      <c r="S108" s="1334"/>
      <c r="T108" s="1334"/>
      <c r="U108" s="342"/>
    </row>
    <row r="109" spans="1:22" ht="28.5" customHeight="1" x14ac:dyDescent="0.2">
      <c r="A109" s="2979" t="s">
        <v>16</v>
      </c>
      <c r="B109" s="2020" t="s">
        <v>16</v>
      </c>
      <c r="C109" s="2981" t="s">
        <v>281</v>
      </c>
      <c r="D109" s="2984" t="s">
        <v>496</v>
      </c>
      <c r="E109" s="3038"/>
      <c r="F109" s="3011">
        <v>1</v>
      </c>
      <c r="G109" s="2097" t="s">
        <v>461</v>
      </c>
      <c r="H109" s="128" t="s">
        <v>17</v>
      </c>
      <c r="I109" s="1171"/>
      <c r="J109" s="617"/>
      <c r="K109" s="217">
        <v>35</v>
      </c>
      <c r="L109" s="266">
        <v>5</v>
      </c>
      <c r="M109" s="211"/>
      <c r="N109" s="385">
        <v>30</v>
      </c>
      <c r="O109" s="1169">
        <v>5</v>
      </c>
      <c r="P109" s="211">
        <v>5</v>
      </c>
      <c r="Q109" s="251" t="s">
        <v>497</v>
      </c>
      <c r="R109" s="1843"/>
      <c r="S109" s="2243">
        <v>1</v>
      </c>
      <c r="T109" s="2243"/>
      <c r="U109" s="2245"/>
    </row>
    <row r="110" spans="1:22" ht="28.5" customHeight="1" thickBot="1" x14ac:dyDescent="0.25">
      <c r="A110" s="2980"/>
      <c r="B110" s="2034"/>
      <c r="C110" s="2983"/>
      <c r="D110" s="2986"/>
      <c r="E110" s="3039"/>
      <c r="F110" s="3012"/>
      <c r="G110" s="2095"/>
      <c r="H110" s="1756" t="s">
        <v>18</v>
      </c>
      <c r="I110" s="1605"/>
      <c r="J110" s="231"/>
      <c r="K110" s="224">
        <f>K109</f>
        <v>35</v>
      </c>
      <c r="L110" s="768">
        <f>L109</f>
        <v>5</v>
      </c>
      <c r="M110" s="224">
        <f>M109</f>
        <v>0</v>
      </c>
      <c r="N110" s="1175">
        <f>N109</f>
        <v>30</v>
      </c>
      <c r="O110" s="1605">
        <f>+O109</f>
        <v>5</v>
      </c>
      <c r="P110" s="231">
        <f>+P109</f>
        <v>5</v>
      </c>
      <c r="Q110" s="329" t="s">
        <v>498</v>
      </c>
      <c r="R110" s="2274"/>
      <c r="S110" s="1334">
        <v>1</v>
      </c>
      <c r="T110" s="1334">
        <v>1</v>
      </c>
      <c r="U110" s="342">
        <v>1</v>
      </c>
    </row>
    <row r="111" spans="1:22" ht="18.75" customHeight="1" x14ac:dyDescent="0.2">
      <c r="A111" s="2979" t="s">
        <v>16</v>
      </c>
      <c r="B111" s="2020" t="s">
        <v>16</v>
      </c>
      <c r="C111" s="2981" t="s">
        <v>282</v>
      </c>
      <c r="D111" s="2984" t="s">
        <v>474</v>
      </c>
      <c r="E111" s="3038"/>
      <c r="F111" s="2989">
        <v>2</v>
      </c>
      <c r="G111" s="1915" t="s">
        <v>460</v>
      </c>
      <c r="H111" s="419" t="s">
        <v>17</v>
      </c>
      <c r="I111" s="1171"/>
      <c r="J111" s="617"/>
      <c r="K111" s="211">
        <f>+L111+N111</f>
        <v>16</v>
      </c>
      <c r="L111" s="266">
        <v>16</v>
      </c>
      <c r="M111" s="211"/>
      <c r="N111" s="385"/>
      <c r="O111" s="1604">
        <v>16</v>
      </c>
      <c r="P111" s="232">
        <v>16</v>
      </c>
      <c r="Q111" s="3196" t="s">
        <v>408</v>
      </c>
      <c r="R111" s="1921"/>
      <c r="S111" s="1922">
        <v>89</v>
      </c>
      <c r="T111" s="1922">
        <v>89</v>
      </c>
      <c r="U111" s="1923">
        <v>89</v>
      </c>
    </row>
    <row r="112" spans="1:22" ht="16.5" customHeight="1" thickBot="1" x14ac:dyDescent="0.25">
      <c r="A112" s="2980"/>
      <c r="B112" s="2034"/>
      <c r="C112" s="2983"/>
      <c r="D112" s="2986"/>
      <c r="E112" s="3039"/>
      <c r="F112" s="2991"/>
      <c r="G112" s="1920"/>
      <c r="H112" s="1756" t="s">
        <v>18</v>
      </c>
      <c r="I112" s="1605"/>
      <c r="J112" s="231"/>
      <c r="K112" s="224">
        <f>K111</f>
        <v>16</v>
      </c>
      <c r="L112" s="768">
        <f>L111</f>
        <v>16</v>
      </c>
      <c r="M112" s="224">
        <f>M111</f>
        <v>0</v>
      </c>
      <c r="N112" s="1175">
        <f>N111</f>
        <v>0</v>
      </c>
      <c r="O112" s="1605">
        <f>SUM(O111)</f>
        <v>16</v>
      </c>
      <c r="P112" s="231">
        <f>SUM(P111)</f>
        <v>16</v>
      </c>
      <c r="Q112" s="3162"/>
      <c r="R112" s="2274"/>
      <c r="S112" s="1334"/>
      <c r="T112" s="1334"/>
      <c r="U112" s="342"/>
    </row>
    <row r="113" spans="1:24" ht="13.5" thickBot="1" x14ac:dyDescent="0.25">
      <c r="A113" s="3" t="s">
        <v>16</v>
      </c>
      <c r="B113" s="2" t="s">
        <v>16</v>
      </c>
      <c r="C113" s="2999" t="s">
        <v>22</v>
      </c>
      <c r="D113" s="2999"/>
      <c r="E113" s="2999"/>
      <c r="F113" s="2999"/>
      <c r="G113" s="3000"/>
      <c r="H113" s="3000"/>
      <c r="I113" s="233">
        <f t="shared" ref="I113:P113" si="7">I108+I105+I103+I101+I89+I110+I112</f>
        <v>65957.999999999985</v>
      </c>
      <c r="J113" s="770">
        <f>J108+J105+J103+J101+J89+J110+J112</f>
        <v>68098.599999999977</v>
      </c>
      <c r="K113" s="631">
        <f t="shared" si="7"/>
        <v>68980.099999999991</v>
      </c>
      <c r="L113" s="1341">
        <f t="shared" si="7"/>
        <v>68876.100000000006</v>
      </c>
      <c r="M113" s="770">
        <f t="shared" si="7"/>
        <v>45534.39999999998</v>
      </c>
      <c r="N113" s="2004">
        <f t="shared" si="7"/>
        <v>104</v>
      </c>
      <c r="O113" s="631">
        <f t="shared" si="7"/>
        <v>68870.249999999985</v>
      </c>
      <c r="P113" s="631">
        <f t="shared" si="7"/>
        <v>68799.75</v>
      </c>
      <c r="Q113" s="2051"/>
      <c r="R113" s="3001"/>
      <c r="S113" s="3001"/>
      <c r="T113" s="3001"/>
      <c r="U113" s="3002"/>
    </row>
    <row r="114" spans="1:24" ht="15.75" customHeight="1" thickBot="1" x14ac:dyDescent="0.25">
      <c r="A114" s="3" t="s">
        <v>16</v>
      </c>
      <c r="B114" s="3003" t="s">
        <v>7</v>
      </c>
      <c r="C114" s="3004"/>
      <c r="D114" s="3004"/>
      <c r="E114" s="3004"/>
      <c r="F114" s="3004"/>
      <c r="G114" s="3004"/>
      <c r="H114" s="3004"/>
      <c r="I114" s="1616">
        <f t="shared" ref="I114" si="8">I113</f>
        <v>65957.999999999985</v>
      </c>
      <c r="J114" s="545">
        <f t="shared" ref="J114:P114" si="9">J113</f>
        <v>68098.599999999977</v>
      </c>
      <c r="K114" s="1617">
        <f t="shared" si="9"/>
        <v>68980.099999999991</v>
      </c>
      <c r="L114" s="771">
        <f t="shared" si="9"/>
        <v>68876.100000000006</v>
      </c>
      <c r="M114" s="1617">
        <f t="shared" ref="M114:O114" si="10">M113</f>
        <v>45534.39999999998</v>
      </c>
      <c r="N114" s="1623">
        <f t="shared" si="10"/>
        <v>104</v>
      </c>
      <c r="O114" s="1616">
        <f t="shared" si="10"/>
        <v>68870.249999999985</v>
      </c>
      <c r="P114" s="545">
        <f t="shared" si="9"/>
        <v>68799.75</v>
      </c>
      <c r="Q114" s="3005"/>
      <c r="R114" s="3006"/>
      <c r="S114" s="3006"/>
      <c r="T114" s="3006"/>
      <c r="U114" s="3007"/>
    </row>
    <row r="115" spans="1:24" ht="15.75" customHeight="1" thickBot="1" x14ac:dyDescent="0.25">
      <c r="A115" s="2058" t="s">
        <v>19</v>
      </c>
      <c r="B115" s="3008" t="s">
        <v>41</v>
      </c>
      <c r="C115" s="3009"/>
      <c r="D115" s="3009"/>
      <c r="E115" s="3009"/>
      <c r="F115" s="3009"/>
      <c r="G115" s="3009"/>
      <c r="H115" s="3009"/>
      <c r="I115" s="3009"/>
      <c r="J115" s="3009"/>
      <c r="K115" s="3009"/>
      <c r="L115" s="3009"/>
      <c r="M115" s="3009"/>
      <c r="N115" s="3009"/>
      <c r="O115" s="3009"/>
      <c r="P115" s="3009"/>
      <c r="Q115" s="3009"/>
      <c r="R115" s="3009"/>
      <c r="S115" s="3009"/>
      <c r="T115" s="3009"/>
      <c r="U115" s="3010"/>
    </row>
    <row r="116" spans="1:24" ht="15.75" customHeight="1" thickBot="1" x14ac:dyDescent="0.25">
      <c r="A116" s="6" t="s">
        <v>19</v>
      </c>
      <c r="B116" s="5" t="s">
        <v>16</v>
      </c>
      <c r="C116" s="3017" t="s">
        <v>37</v>
      </c>
      <c r="D116" s="3018"/>
      <c r="E116" s="3018"/>
      <c r="F116" s="3018"/>
      <c r="G116" s="3018"/>
      <c r="H116" s="3018"/>
      <c r="I116" s="3018"/>
      <c r="J116" s="3018"/>
      <c r="K116" s="3018"/>
      <c r="L116" s="3018"/>
      <c r="M116" s="3018"/>
      <c r="N116" s="3018"/>
      <c r="O116" s="3018"/>
      <c r="P116" s="3018"/>
      <c r="Q116" s="3018"/>
      <c r="R116" s="3018"/>
      <c r="S116" s="3018"/>
      <c r="T116" s="3018"/>
      <c r="U116" s="3019"/>
    </row>
    <row r="117" spans="1:24" ht="15.75" customHeight="1" x14ac:dyDescent="0.2">
      <c r="A117" s="2018" t="s">
        <v>19</v>
      </c>
      <c r="B117" s="2020" t="s">
        <v>16</v>
      </c>
      <c r="C117" s="2637" t="s">
        <v>16</v>
      </c>
      <c r="D117" s="3020" t="s">
        <v>499</v>
      </c>
      <c r="E117" s="424"/>
      <c r="F117" s="160"/>
      <c r="G117" s="63"/>
      <c r="H117" s="58" t="s">
        <v>17</v>
      </c>
      <c r="I117" s="325">
        <f>SUMIF(H122:H174,"sb'",I122:I174)</f>
        <v>803.3</v>
      </c>
      <c r="J117" s="1767">
        <v>930.6</v>
      </c>
      <c r="K117" s="325">
        <f>SUMIF(H122:H174,"sb'",K122:K174)</f>
        <v>3160.5</v>
      </c>
      <c r="L117" s="1767">
        <f>SUMIF(H122:H174,"sb'",L122:L174)</f>
        <v>603.5</v>
      </c>
      <c r="M117" s="1767">
        <f>SUMIF(H122:H174,"sb'",M122:M174)</f>
        <v>0.3</v>
      </c>
      <c r="N117" s="1627">
        <f>SUMIF(H122:H174,"sb'",N122:N174)</f>
        <v>2557</v>
      </c>
      <c r="O117" s="876">
        <f>SUMIF(H122:H167,"sb'",O122:O167)+O146-O150</f>
        <v>8005.0999999999985</v>
      </c>
      <c r="P117" s="207">
        <f>SUMIF(H122:H167,"sb'",P122:P167)+P146</f>
        <v>5956</v>
      </c>
      <c r="Q117" s="426"/>
      <c r="R117" s="1924"/>
      <c r="S117" s="79"/>
      <c r="T117" s="315"/>
      <c r="U117" s="2676"/>
      <c r="V117" s="241"/>
      <c r="W117" s="241"/>
    </row>
    <row r="118" spans="1:24" ht="15.75" customHeight="1" x14ac:dyDescent="0.2">
      <c r="A118" s="2019"/>
      <c r="B118" s="2021"/>
      <c r="C118" s="2638"/>
      <c r="D118" s="3021"/>
      <c r="E118" s="833"/>
      <c r="F118" s="834"/>
      <c r="G118" s="32"/>
      <c r="H118" s="469" t="s">
        <v>304</v>
      </c>
      <c r="I118" s="327">
        <f>SUMIF(H122:H174,"sb(l)'",I122:I174)</f>
        <v>42</v>
      </c>
      <c r="J118" s="1768">
        <f>SUMIF(H122:H173,"sb(l)'",J122:J173)</f>
        <v>42</v>
      </c>
      <c r="K118" s="327">
        <f>SUMIF(H122:H173,"sb(l)'",K122:K173)</f>
        <v>174.6</v>
      </c>
      <c r="L118" s="1768">
        <f>SUMIF(H122:H173,"sb(l)'",L122:L173)</f>
        <v>0</v>
      </c>
      <c r="M118" s="1768">
        <f>SUMIF(H122:H173,"sb(l)'",M122:M173)</f>
        <v>0</v>
      </c>
      <c r="N118" s="1628">
        <f>SUMIF(H122:H173,"sb(l)'",N122:N173)</f>
        <v>174.6</v>
      </c>
      <c r="O118" s="874">
        <f>SUMIF(H122:H173,"sb(l)'",O122:O173)</f>
        <v>0</v>
      </c>
      <c r="P118" s="1395">
        <f>SUMIF(H122:H173,"sb(l)'",P122:P173)</f>
        <v>0</v>
      </c>
      <c r="Q118" s="835"/>
      <c r="R118" s="1925"/>
      <c r="S118" s="41"/>
      <c r="T118" s="262"/>
      <c r="U118" s="168"/>
      <c r="V118" s="241"/>
    </row>
    <row r="119" spans="1:24" ht="15.75" customHeight="1" x14ac:dyDescent="0.2">
      <c r="A119" s="2019"/>
      <c r="B119" s="2021"/>
      <c r="C119" s="2638"/>
      <c r="D119" s="3021"/>
      <c r="E119" s="833"/>
      <c r="F119" s="834"/>
      <c r="G119" s="32"/>
      <c r="H119" s="469" t="s">
        <v>5</v>
      </c>
      <c r="I119" s="327">
        <f>SUMIF(H122:H174,"es'",I122:I174)</f>
        <v>562.5</v>
      </c>
      <c r="J119" s="1768">
        <f>SUMIF(H122:H174,"es'",J122:J174)</f>
        <v>477.5</v>
      </c>
      <c r="K119" s="327">
        <f>SUMIF(H122:H174,"es'",K122:K174)</f>
        <v>723</v>
      </c>
      <c r="L119" s="1768">
        <f>SUMIF(H122:H174,"es'",L122:L174)</f>
        <v>72.5</v>
      </c>
      <c r="M119" s="1768">
        <f>SUMIF(H122:H174,"es'",M122:M174)</f>
        <v>2.4</v>
      </c>
      <c r="N119" s="1628">
        <f>SUMIF(H122:H174,"es'",N122:N174)</f>
        <v>650.5</v>
      </c>
      <c r="O119" s="874">
        <f>SUMIF(H122:H174,"es'",O122:O174)</f>
        <v>928.8</v>
      </c>
      <c r="P119" s="1395">
        <f>SUMIF(H122:H174,"es'",P122:P174)</f>
        <v>481.29999999999995</v>
      </c>
      <c r="Q119" s="835"/>
      <c r="R119" s="1925"/>
      <c r="S119" s="41"/>
      <c r="T119" s="262"/>
      <c r="U119" s="168"/>
      <c r="V119" s="241"/>
      <c r="W119" s="241"/>
      <c r="X119" s="241"/>
    </row>
    <row r="120" spans="1:24" ht="15.75" customHeight="1" x14ac:dyDescent="0.2">
      <c r="A120" s="2143"/>
      <c r="B120" s="2762"/>
      <c r="C120" s="2749"/>
      <c r="D120" s="2759"/>
      <c r="E120" s="833"/>
      <c r="F120" s="834"/>
      <c r="G120" s="32"/>
      <c r="H120" s="469" t="s">
        <v>20</v>
      </c>
      <c r="I120" s="327">
        <f>SUMIF(H122:H174,"sb(vb)'",I122:I174)</f>
        <v>0</v>
      </c>
      <c r="J120" s="1768">
        <v>340.6</v>
      </c>
      <c r="K120" s="327">
        <f>SUMIF(H122:H173,"sb(vb)'",K122:K173)</f>
        <v>156.6</v>
      </c>
      <c r="L120" s="1768">
        <f>SUMIF(H122:H173,"sb(vb)'",L122:L173)</f>
        <v>0</v>
      </c>
      <c r="M120" s="1768">
        <f>SUMIF(H122:H173,"sb(vb)'",M122:M173)</f>
        <v>0</v>
      </c>
      <c r="N120" s="1628">
        <f>SUMIF(H122:H173,"sb(vb)'",N122:N173)</f>
        <v>156.6</v>
      </c>
      <c r="O120" s="874">
        <f>SUMIF(H122:H173,"sb(vb)'",O122:O173)</f>
        <v>217.5</v>
      </c>
      <c r="P120" s="1395">
        <f>SUMIF(H122:H173,"sb(vb)'",P122:P173)</f>
        <v>1508.4</v>
      </c>
      <c r="Q120" s="835"/>
      <c r="R120" s="1925"/>
      <c r="S120" s="41"/>
      <c r="T120" s="262"/>
      <c r="U120" s="168"/>
      <c r="V120" s="241"/>
      <c r="W120" s="241"/>
      <c r="X120" s="241"/>
    </row>
    <row r="121" spans="1:24" ht="15.75" customHeight="1" x14ac:dyDescent="0.2">
      <c r="A121" s="1029"/>
      <c r="B121" s="2806"/>
      <c r="C121" s="1536"/>
      <c r="D121" s="2792"/>
      <c r="E121" s="2840"/>
      <c r="F121" s="452"/>
      <c r="G121" s="463"/>
      <c r="H121" s="468" t="s">
        <v>4</v>
      </c>
      <c r="I121" s="326">
        <f>SUMIF(H122:H174,"lrvb'",I122:I174)</f>
        <v>0</v>
      </c>
      <c r="J121" s="2841">
        <f>SUMIF(H122:H173,"lrvb'",J122:J173)</f>
        <v>0</v>
      </c>
      <c r="K121" s="326">
        <f>SUMIF(H122:H173,"lrvb'",K122:K173)</f>
        <v>90.1</v>
      </c>
      <c r="L121" s="2841">
        <f>SUMIF(H122:H173,"lrvb'",L122:L173)</f>
        <v>0</v>
      </c>
      <c r="M121" s="2841">
        <f>SUMIF(H122:H173,"lrvb'",M122:M173)</f>
        <v>0</v>
      </c>
      <c r="N121" s="2842">
        <f>SUMIF(H122:H173,"lrvb'",N122:N173)</f>
        <v>90.1</v>
      </c>
      <c r="O121" s="700">
        <f>SUMIF(H122:H173,"lrvb'",O122:O173)</f>
        <v>82.1</v>
      </c>
      <c r="P121" s="1033">
        <f>SUMIF(H122:H173,"lrvb'",P122:P173)</f>
        <v>42.5</v>
      </c>
      <c r="Q121" s="620"/>
      <c r="R121" s="2843"/>
      <c r="S121" s="39"/>
      <c r="T121" s="304"/>
      <c r="U121" s="77"/>
      <c r="V121" s="241"/>
    </row>
    <row r="122" spans="1:24" ht="28.5" customHeight="1" x14ac:dyDescent="0.2">
      <c r="A122" s="2019"/>
      <c r="B122" s="2021"/>
      <c r="C122" s="655"/>
      <c r="D122" s="3021" t="s">
        <v>501</v>
      </c>
      <c r="E122" s="2757" t="s">
        <v>3</v>
      </c>
      <c r="F122" s="2748">
        <v>5</v>
      </c>
      <c r="G122" s="2765" t="s">
        <v>402</v>
      </c>
      <c r="H122" s="468" t="s">
        <v>251</v>
      </c>
      <c r="I122" s="1537">
        <v>22.2</v>
      </c>
      <c r="J122" s="1937">
        <v>18.899999999999999</v>
      </c>
      <c r="K122" s="2771">
        <v>60</v>
      </c>
      <c r="L122" s="2795"/>
      <c r="M122" s="2795"/>
      <c r="N122" s="263">
        <v>60</v>
      </c>
      <c r="O122" s="2783">
        <v>159</v>
      </c>
      <c r="P122" s="270">
        <v>788.4</v>
      </c>
      <c r="Q122" s="2781" t="s">
        <v>180</v>
      </c>
      <c r="R122" s="1919">
        <v>1</v>
      </c>
      <c r="S122" s="245"/>
      <c r="T122" s="245">
        <v>1</v>
      </c>
      <c r="U122" s="95"/>
      <c r="V122" s="241"/>
      <c r="W122" s="241"/>
      <c r="X122" s="241"/>
    </row>
    <row r="123" spans="1:24" ht="15.75" customHeight="1" x14ac:dyDescent="0.2">
      <c r="A123" s="2019"/>
      <c r="B123" s="2021"/>
      <c r="C123" s="655"/>
      <c r="D123" s="2985"/>
      <c r="E123" s="2628"/>
      <c r="F123" s="2630"/>
      <c r="G123" s="2648"/>
      <c r="H123" s="123" t="s">
        <v>338</v>
      </c>
      <c r="I123" s="464">
        <v>12</v>
      </c>
      <c r="J123" s="1927">
        <v>12</v>
      </c>
      <c r="K123" s="2729"/>
      <c r="L123" s="266"/>
      <c r="M123" s="266"/>
      <c r="N123" s="218"/>
      <c r="O123" s="1928"/>
      <c r="P123" s="211"/>
      <c r="Q123" s="3152" t="s">
        <v>273</v>
      </c>
      <c r="R123" s="1855"/>
      <c r="S123" s="390"/>
      <c r="T123" s="390">
        <v>20</v>
      </c>
      <c r="U123" s="156">
        <v>60</v>
      </c>
      <c r="V123" s="241"/>
    </row>
    <row r="124" spans="1:24" ht="15.75" customHeight="1" x14ac:dyDescent="0.2">
      <c r="A124" s="2143"/>
      <c r="B124" s="2194"/>
      <c r="C124" s="655"/>
      <c r="D124" s="2985"/>
      <c r="E124" s="2628"/>
      <c r="F124" s="2630"/>
      <c r="G124" s="2648"/>
      <c r="H124" s="131" t="s">
        <v>363</v>
      </c>
      <c r="I124" s="1734"/>
      <c r="J124" s="1926"/>
      <c r="K124" s="1396"/>
      <c r="L124" s="2667"/>
      <c r="M124" s="2667"/>
      <c r="N124" s="848"/>
      <c r="O124" s="2668">
        <v>35.700000000000003</v>
      </c>
      <c r="P124" s="432">
        <v>35.700000000000003</v>
      </c>
      <c r="Q124" s="3170"/>
      <c r="R124" s="1919"/>
      <c r="S124" s="245"/>
      <c r="T124" s="245"/>
      <c r="U124" s="95"/>
      <c r="V124" s="241"/>
      <c r="W124" s="241"/>
    </row>
    <row r="125" spans="1:24" ht="15.75" customHeight="1" x14ac:dyDescent="0.2">
      <c r="A125" s="2019"/>
      <c r="B125" s="2021"/>
      <c r="C125" s="655"/>
      <c r="D125" s="2970"/>
      <c r="E125" s="2634"/>
      <c r="F125" s="2636"/>
      <c r="G125" s="2649"/>
      <c r="H125" s="469" t="s">
        <v>339</v>
      </c>
      <c r="I125" s="1734"/>
      <c r="J125" s="1926"/>
      <c r="K125" s="1396"/>
      <c r="L125" s="2667"/>
      <c r="M125" s="2667"/>
      <c r="N125" s="848"/>
      <c r="O125" s="2668">
        <v>403.9</v>
      </c>
      <c r="P125" s="432">
        <v>403.9</v>
      </c>
      <c r="Q125" s="2664"/>
      <c r="R125" s="1843"/>
      <c r="S125" s="281"/>
      <c r="T125" s="281"/>
      <c r="U125" s="252"/>
      <c r="V125" s="241"/>
      <c r="W125" s="241"/>
    </row>
    <row r="126" spans="1:24" ht="27.75" customHeight="1" x14ac:dyDescent="0.2">
      <c r="A126" s="2019"/>
      <c r="B126" s="2021"/>
      <c r="C126" s="655"/>
      <c r="D126" s="2958" t="s">
        <v>564</v>
      </c>
      <c r="E126" s="2633" t="s">
        <v>3</v>
      </c>
      <c r="F126" s="2635">
        <v>5</v>
      </c>
      <c r="G126" s="3105" t="s">
        <v>403</v>
      </c>
      <c r="H126" s="131" t="s">
        <v>251</v>
      </c>
      <c r="I126" s="1734">
        <v>15</v>
      </c>
      <c r="J126" s="1927">
        <v>4.2</v>
      </c>
      <c r="K126" s="1396">
        <v>66.3</v>
      </c>
      <c r="L126" s="2667">
        <v>7.3</v>
      </c>
      <c r="M126" s="2667">
        <v>0.3</v>
      </c>
      <c r="N126" s="848">
        <v>59</v>
      </c>
      <c r="O126" s="2668">
        <v>102.4</v>
      </c>
      <c r="P126" s="432">
        <v>65.2</v>
      </c>
      <c r="Q126" s="1929" t="s">
        <v>181</v>
      </c>
      <c r="R126" s="1877">
        <v>1</v>
      </c>
      <c r="S126" s="1752"/>
      <c r="T126" s="1752"/>
      <c r="U126" s="1753"/>
      <c r="V126" s="241"/>
    </row>
    <row r="127" spans="1:24" ht="27.75" customHeight="1" x14ac:dyDescent="0.2">
      <c r="A127" s="2019"/>
      <c r="B127" s="2021"/>
      <c r="C127" s="655"/>
      <c r="D127" s="2985"/>
      <c r="E127" s="2628"/>
      <c r="F127" s="2630"/>
      <c r="G127" s="3106"/>
      <c r="H127" s="38" t="s">
        <v>339</v>
      </c>
      <c r="I127" s="464">
        <v>85</v>
      </c>
      <c r="J127" s="1927">
        <f>85+42.5</f>
        <v>127.5</v>
      </c>
      <c r="K127" s="2639">
        <v>425.5</v>
      </c>
      <c r="L127" s="266">
        <v>72.5</v>
      </c>
      <c r="M127" s="266">
        <v>2.4</v>
      </c>
      <c r="N127" s="218">
        <v>353</v>
      </c>
      <c r="O127" s="1928">
        <v>524.9</v>
      </c>
      <c r="P127" s="211">
        <v>77.400000000000006</v>
      </c>
      <c r="Q127" s="2663" t="s">
        <v>329</v>
      </c>
      <c r="R127" s="1919"/>
      <c r="S127" s="245">
        <v>3</v>
      </c>
      <c r="T127" s="245">
        <v>2</v>
      </c>
      <c r="U127" s="95">
        <v>2</v>
      </c>
      <c r="V127" s="241"/>
    </row>
    <row r="128" spans="1:24" ht="30" customHeight="1" x14ac:dyDescent="0.2">
      <c r="A128" s="2019"/>
      <c r="B128" s="2021"/>
      <c r="C128" s="655"/>
      <c r="D128" s="2970"/>
      <c r="E128" s="2634"/>
      <c r="F128" s="2636"/>
      <c r="G128" s="3107"/>
      <c r="H128" s="131" t="s">
        <v>363</v>
      </c>
      <c r="I128" s="1734"/>
      <c r="J128" s="1926"/>
      <c r="K128" s="1396">
        <v>37.6</v>
      </c>
      <c r="L128" s="2667"/>
      <c r="M128" s="2667"/>
      <c r="N128" s="848">
        <v>37.6</v>
      </c>
      <c r="O128" s="2668">
        <v>46.4</v>
      </c>
      <c r="P128" s="432">
        <v>6.8</v>
      </c>
      <c r="Q128" s="1929" t="s">
        <v>502</v>
      </c>
      <c r="R128" s="1877"/>
      <c r="S128" s="1752">
        <v>3</v>
      </c>
      <c r="T128" s="1752">
        <v>2</v>
      </c>
      <c r="U128" s="1753">
        <v>2</v>
      </c>
      <c r="V128" s="241"/>
    </row>
    <row r="129" spans="1:23" ht="28.5" customHeight="1" x14ac:dyDescent="0.2">
      <c r="A129" s="2019"/>
      <c r="B129" s="2021"/>
      <c r="C129" s="655"/>
      <c r="D129" s="2958" t="s">
        <v>565</v>
      </c>
      <c r="E129" s="1930" t="s">
        <v>3</v>
      </c>
      <c r="F129" s="2655">
        <v>5</v>
      </c>
      <c r="G129" s="2658" t="s">
        <v>403</v>
      </c>
      <c r="H129" s="1931" t="s">
        <v>251</v>
      </c>
      <c r="I129" s="643">
        <v>4.5</v>
      </c>
      <c r="J129" s="1927">
        <v>2.5</v>
      </c>
      <c r="K129" s="2666">
        <v>35</v>
      </c>
      <c r="L129" s="2653"/>
      <c r="M129" s="2653"/>
      <c r="N129" s="246">
        <v>35</v>
      </c>
      <c r="O129" s="2651">
        <v>269</v>
      </c>
      <c r="P129" s="849">
        <v>553.79999999999995</v>
      </c>
      <c r="Q129" s="1929" t="s">
        <v>181</v>
      </c>
      <c r="R129" s="1932">
        <v>1</v>
      </c>
      <c r="S129" s="298"/>
      <c r="T129" s="298"/>
      <c r="U129" s="630"/>
      <c r="V129" s="241"/>
    </row>
    <row r="130" spans="1:23" ht="27" customHeight="1" x14ac:dyDescent="0.2">
      <c r="A130" s="2019"/>
      <c r="B130" s="2021"/>
      <c r="C130" s="655"/>
      <c r="D130" s="2985"/>
      <c r="E130" s="1933"/>
      <c r="F130" s="2656"/>
      <c r="G130" s="2659"/>
      <c r="H130" s="123"/>
      <c r="I130" s="464"/>
      <c r="J130" s="1934"/>
      <c r="K130" s="2639"/>
      <c r="L130" s="266"/>
      <c r="M130" s="266"/>
      <c r="N130" s="218"/>
      <c r="O130" s="1928"/>
      <c r="P130" s="211"/>
      <c r="Q130" s="182" t="s">
        <v>503</v>
      </c>
      <c r="R130" s="1994"/>
      <c r="S130" s="280"/>
      <c r="T130" s="305">
        <v>1</v>
      </c>
      <c r="U130" s="80"/>
      <c r="V130" s="241"/>
    </row>
    <row r="131" spans="1:23" ht="27.75" customHeight="1" x14ac:dyDescent="0.2">
      <c r="A131" s="2019"/>
      <c r="B131" s="2021"/>
      <c r="C131" s="655"/>
      <c r="D131" s="2970"/>
      <c r="E131" s="1935"/>
      <c r="F131" s="1936"/>
      <c r="G131" s="2686"/>
      <c r="H131" s="137"/>
      <c r="I131" s="1537"/>
      <c r="J131" s="1937"/>
      <c r="K131" s="2671"/>
      <c r="L131" s="2654"/>
      <c r="M131" s="2654"/>
      <c r="N131" s="263"/>
      <c r="O131" s="2652"/>
      <c r="P131" s="270"/>
      <c r="Q131" s="1929" t="s">
        <v>184</v>
      </c>
      <c r="R131" s="1846"/>
      <c r="S131" s="2679"/>
      <c r="T131" s="2679">
        <v>30</v>
      </c>
      <c r="U131" s="2681">
        <v>100</v>
      </c>
      <c r="V131" s="241"/>
    </row>
    <row r="132" spans="1:23" ht="30" customHeight="1" x14ac:dyDescent="0.2">
      <c r="A132" s="2019"/>
      <c r="B132" s="2021"/>
      <c r="C132" s="655"/>
      <c r="D132" s="2632" t="s">
        <v>500</v>
      </c>
      <c r="E132" s="2633"/>
      <c r="F132" s="2635"/>
      <c r="G132" s="389"/>
      <c r="H132" s="2208"/>
      <c r="I132" s="2209"/>
      <c r="J132" s="1927"/>
      <c r="K132" s="2666"/>
      <c r="L132" s="2653"/>
      <c r="M132" s="2653"/>
      <c r="N132" s="246"/>
      <c r="O132" s="2651"/>
      <c r="P132" s="849"/>
      <c r="Q132" s="2650"/>
      <c r="R132" s="1855"/>
      <c r="S132" s="155"/>
      <c r="T132" s="1740"/>
      <c r="U132" s="1741"/>
      <c r="V132" s="241"/>
    </row>
    <row r="133" spans="1:23" ht="35.25" customHeight="1" x14ac:dyDescent="0.2">
      <c r="A133" s="2019"/>
      <c r="B133" s="2021"/>
      <c r="C133" s="655"/>
      <c r="D133" s="3013" t="s">
        <v>477</v>
      </c>
      <c r="E133" s="2628" t="s">
        <v>3</v>
      </c>
      <c r="F133" s="2629">
        <v>5</v>
      </c>
      <c r="G133" s="3106" t="s">
        <v>403</v>
      </c>
      <c r="H133" s="1938" t="s">
        <v>339</v>
      </c>
      <c r="I133" s="464">
        <v>350</v>
      </c>
      <c r="J133" s="1934">
        <v>350</v>
      </c>
      <c r="K133" s="2639">
        <v>297.5</v>
      </c>
      <c r="L133" s="266"/>
      <c r="M133" s="266"/>
      <c r="N133" s="218">
        <v>297.5</v>
      </c>
      <c r="O133" s="1928"/>
      <c r="P133" s="211"/>
      <c r="Q133" s="2663" t="s">
        <v>184</v>
      </c>
      <c r="R133" s="1871"/>
      <c r="S133" s="2677">
        <v>100</v>
      </c>
      <c r="T133" s="262"/>
      <c r="U133" s="168"/>
      <c r="V133" s="241"/>
    </row>
    <row r="134" spans="1:23" ht="35.25" customHeight="1" x14ac:dyDescent="0.2">
      <c r="A134" s="2086"/>
      <c r="B134" s="2021"/>
      <c r="C134" s="655"/>
      <c r="D134" s="3014"/>
      <c r="E134" s="2634"/>
      <c r="F134" s="2669"/>
      <c r="G134" s="3107"/>
      <c r="H134" s="1861" t="s">
        <v>363</v>
      </c>
      <c r="I134" s="1734"/>
      <c r="J134" s="1926"/>
      <c r="K134" s="1396">
        <v>52.5</v>
      </c>
      <c r="L134" s="2667"/>
      <c r="M134" s="2667"/>
      <c r="N134" s="848">
        <v>52.5</v>
      </c>
      <c r="O134" s="2668"/>
      <c r="P134" s="432"/>
      <c r="Q134" s="1929" t="s">
        <v>400</v>
      </c>
      <c r="R134" s="1994"/>
      <c r="S134" s="280">
        <v>100</v>
      </c>
      <c r="T134" s="2674"/>
      <c r="U134" s="172"/>
      <c r="V134" s="241"/>
    </row>
    <row r="135" spans="1:23" ht="25.5" customHeight="1" x14ac:dyDescent="0.2">
      <c r="A135" s="2086"/>
      <c r="B135" s="2021"/>
      <c r="C135" s="655"/>
      <c r="D135" s="2958" t="s">
        <v>566</v>
      </c>
      <c r="E135" s="1933" t="s">
        <v>3</v>
      </c>
      <c r="F135" s="2656">
        <v>5</v>
      </c>
      <c r="G135" s="2658" t="s">
        <v>403</v>
      </c>
      <c r="H135" s="1938" t="s">
        <v>251</v>
      </c>
      <c r="I135" s="2639">
        <v>2</v>
      </c>
      <c r="J135" s="1939">
        <v>5</v>
      </c>
      <c r="K135" s="2639">
        <v>5.0999999999999996</v>
      </c>
      <c r="L135" s="266"/>
      <c r="M135" s="266"/>
      <c r="N135" s="218">
        <v>5.0999999999999996</v>
      </c>
      <c r="O135" s="1928">
        <v>38.4</v>
      </c>
      <c r="P135" s="211">
        <v>266.2</v>
      </c>
      <c r="Q135" s="1940" t="s">
        <v>269</v>
      </c>
      <c r="R135" s="1941">
        <v>1</v>
      </c>
      <c r="S135" s="1942"/>
      <c r="T135" s="298"/>
      <c r="U135" s="630"/>
      <c r="V135" s="241"/>
    </row>
    <row r="136" spans="1:23" ht="27.75" customHeight="1" x14ac:dyDescent="0.2">
      <c r="A136" s="2086"/>
      <c r="B136" s="2021"/>
      <c r="C136" s="655"/>
      <c r="D136" s="2985"/>
      <c r="E136" s="1933"/>
      <c r="F136" s="2656"/>
      <c r="G136" s="2659"/>
      <c r="H136" s="547" t="s">
        <v>345</v>
      </c>
      <c r="I136" s="2666"/>
      <c r="J136" s="2665"/>
      <c r="K136" s="2666">
        <v>28.6</v>
      </c>
      <c r="L136" s="2653"/>
      <c r="M136" s="2653"/>
      <c r="N136" s="246">
        <v>28.6</v>
      </c>
      <c r="O136" s="2651">
        <v>217.5</v>
      </c>
      <c r="P136" s="849">
        <v>1508.4</v>
      </c>
      <c r="Q136" s="1943" t="s">
        <v>74</v>
      </c>
      <c r="R136" s="1944"/>
      <c r="S136" s="1345"/>
      <c r="T136" s="2678">
        <v>1</v>
      </c>
      <c r="U136" s="2680"/>
      <c r="V136" s="241"/>
      <c r="W136" s="241"/>
    </row>
    <row r="137" spans="1:23" ht="28.5" customHeight="1" x14ac:dyDescent="0.2">
      <c r="A137" s="2019"/>
      <c r="B137" s="2021"/>
      <c r="C137" s="2638"/>
      <c r="D137" s="2970"/>
      <c r="E137" s="1933"/>
      <c r="F137" s="2656"/>
      <c r="G137" s="2659"/>
      <c r="H137" s="1945"/>
      <c r="I137" s="778"/>
      <c r="J137" s="1946"/>
      <c r="K137" s="778"/>
      <c r="L137" s="783"/>
      <c r="M137" s="783"/>
      <c r="N137" s="610"/>
      <c r="O137" s="1947"/>
      <c r="P137" s="1393"/>
      <c r="Q137" s="1943" t="s">
        <v>273</v>
      </c>
      <c r="R137" s="2215"/>
      <c r="S137" s="2216"/>
      <c r="T137" s="2679">
        <v>10</v>
      </c>
      <c r="U137" s="2681">
        <v>100</v>
      </c>
    </row>
    <row r="138" spans="1:23" ht="27.75" customHeight="1" x14ac:dyDescent="0.2">
      <c r="A138" s="2086"/>
      <c r="B138" s="2021"/>
      <c r="C138" s="655"/>
      <c r="D138" s="2337" t="s">
        <v>567</v>
      </c>
      <c r="E138" s="1930" t="s">
        <v>3</v>
      </c>
      <c r="F138" s="1950">
        <v>5</v>
      </c>
      <c r="G138" s="2658" t="s">
        <v>403</v>
      </c>
      <c r="H138" s="1912" t="s">
        <v>251</v>
      </c>
      <c r="I138" s="2670">
        <v>146</v>
      </c>
      <c r="J138" s="2665">
        <v>146</v>
      </c>
      <c r="K138" s="2118">
        <v>619</v>
      </c>
      <c r="L138" s="2131"/>
      <c r="M138" s="2131"/>
      <c r="N138" s="2121">
        <v>619</v>
      </c>
      <c r="O138" s="1658">
        <v>4845.8999999999996</v>
      </c>
      <c r="P138" s="2120">
        <v>1229.5</v>
      </c>
      <c r="Q138" s="2278" t="s">
        <v>451</v>
      </c>
      <c r="R138" s="2217"/>
      <c r="S138" s="2218">
        <v>1</v>
      </c>
      <c r="T138" s="298"/>
      <c r="U138" s="630"/>
    </row>
    <row r="139" spans="1:23" ht="43.5" customHeight="1" x14ac:dyDescent="0.2">
      <c r="A139" s="2019"/>
      <c r="B139" s="2021"/>
      <c r="C139" s="655"/>
      <c r="D139" s="269"/>
      <c r="E139" s="1933"/>
      <c r="F139" s="1953"/>
      <c r="G139" s="2659" t="s">
        <v>466</v>
      </c>
      <c r="H139" s="1912" t="s">
        <v>338</v>
      </c>
      <c r="I139" s="1596"/>
      <c r="J139" s="2129"/>
      <c r="K139" s="2118">
        <v>81</v>
      </c>
      <c r="L139" s="2131"/>
      <c r="M139" s="2131"/>
      <c r="N139" s="2121">
        <v>81</v>
      </c>
      <c r="O139" s="1658"/>
      <c r="P139" s="2120"/>
      <c r="Q139" s="2279" t="s">
        <v>100</v>
      </c>
      <c r="R139" s="2219"/>
      <c r="S139" s="2220">
        <v>10</v>
      </c>
      <c r="T139" s="305">
        <v>80</v>
      </c>
      <c r="U139" s="80">
        <v>100</v>
      </c>
    </row>
    <row r="140" spans="1:23" ht="30" customHeight="1" x14ac:dyDescent="0.2">
      <c r="A140" s="2211"/>
      <c r="B140" s="2210"/>
      <c r="C140" s="15"/>
      <c r="D140" s="2958" t="s">
        <v>504</v>
      </c>
      <c r="E140" s="3171" t="s">
        <v>3</v>
      </c>
      <c r="F140" s="3173">
        <v>5</v>
      </c>
      <c r="G140" s="3105" t="s">
        <v>479</v>
      </c>
      <c r="H140" s="471" t="s">
        <v>251</v>
      </c>
      <c r="I140" s="2666"/>
      <c r="J140" s="2665"/>
      <c r="K140" s="1596"/>
      <c r="L140" s="2661"/>
      <c r="M140" s="2661"/>
      <c r="N140" s="287"/>
      <c r="O140" s="2127">
        <v>60</v>
      </c>
      <c r="P140" s="375">
        <v>1080</v>
      </c>
      <c r="Q140" s="1795" t="s">
        <v>74</v>
      </c>
      <c r="R140" s="1862"/>
      <c r="S140" s="295"/>
      <c r="T140" s="295">
        <v>1</v>
      </c>
      <c r="U140" s="283"/>
    </row>
    <row r="141" spans="1:23" ht="16.5" customHeight="1" x14ac:dyDescent="0.2">
      <c r="A141" s="2211"/>
      <c r="B141" s="2210"/>
      <c r="C141" s="2212"/>
      <c r="D141" s="2970"/>
      <c r="E141" s="3172"/>
      <c r="F141" s="3169"/>
      <c r="G141" s="3107"/>
      <c r="H141" s="2627"/>
      <c r="I141" s="2639"/>
      <c r="J141" s="1939"/>
      <c r="K141" s="244"/>
      <c r="L141" s="760"/>
      <c r="M141" s="760"/>
      <c r="N141" s="215"/>
      <c r="O141" s="2641"/>
      <c r="P141" s="355"/>
      <c r="Q141" s="2213" t="s">
        <v>401</v>
      </c>
      <c r="R141" s="1832"/>
      <c r="S141" s="293"/>
      <c r="T141" s="430"/>
      <c r="U141" s="113">
        <v>80</v>
      </c>
    </row>
    <row r="142" spans="1:23" ht="15.75" customHeight="1" x14ac:dyDescent="0.2">
      <c r="A142" s="2019"/>
      <c r="B142" s="2021"/>
      <c r="C142" s="15"/>
      <c r="D142" s="2958" t="s">
        <v>233</v>
      </c>
      <c r="E142" s="2386" t="s">
        <v>3</v>
      </c>
      <c r="F142" s="2645">
        <v>5</v>
      </c>
      <c r="G142" s="2682" t="s">
        <v>479</v>
      </c>
      <c r="H142" s="1761" t="s">
        <v>251</v>
      </c>
      <c r="I142" s="1376">
        <v>43.5</v>
      </c>
      <c r="J142" s="2120">
        <f>43.5+35.7</f>
        <v>79.2</v>
      </c>
      <c r="K142" s="1376"/>
      <c r="L142" s="2131"/>
      <c r="M142" s="2131"/>
      <c r="N142" s="754"/>
      <c r="O142" s="1658"/>
      <c r="P142" s="853"/>
      <c r="Q142" s="435" t="s">
        <v>143</v>
      </c>
      <c r="R142" s="2007">
        <v>1</v>
      </c>
      <c r="S142" s="362">
        <v>1</v>
      </c>
      <c r="T142" s="361"/>
      <c r="U142" s="103"/>
    </row>
    <row r="143" spans="1:23" ht="16.5" customHeight="1" x14ac:dyDescent="0.2">
      <c r="A143" s="2019"/>
      <c r="B143" s="2021"/>
      <c r="C143" s="15"/>
      <c r="D143" s="2928"/>
      <c r="E143" s="254"/>
      <c r="F143" s="2642"/>
      <c r="G143" s="2660"/>
      <c r="H143" s="345" t="s">
        <v>338</v>
      </c>
      <c r="I143" s="244">
        <v>30</v>
      </c>
      <c r="J143" s="2129">
        <v>30</v>
      </c>
      <c r="K143" s="2495">
        <v>93.6</v>
      </c>
      <c r="L143" s="2694"/>
      <c r="M143" s="2694"/>
      <c r="N143" s="2695">
        <v>93.6</v>
      </c>
      <c r="O143" s="2127"/>
      <c r="P143" s="1885"/>
      <c r="Q143" s="621"/>
      <c r="R143" s="2692"/>
      <c r="S143" s="362"/>
      <c r="T143" s="362"/>
      <c r="U143" s="119"/>
    </row>
    <row r="144" spans="1:23" s="158" customFormat="1" ht="27" customHeight="1" x14ac:dyDescent="0.2">
      <c r="A144" s="2143"/>
      <c r="B144" s="2762"/>
      <c r="C144" s="2186"/>
      <c r="D144" s="2952" t="s">
        <v>475</v>
      </c>
      <c r="E144" s="1968" t="s">
        <v>3</v>
      </c>
      <c r="F144" s="902">
        <v>5</v>
      </c>
      <c r="G144" s="3207" t="s">
        <v>404</v>
      </c>
      <c r="H144" s="430" t="s">
        <v>251</v>
      </c>
      <c r="I144" s="2796"/>
      <c r="J144" s="375">
        <v>58.8</v>
      </c>
      <c r="K144" s="2696">
        <v>181.6</v>
      </c>
      <c r="L144" s="1884"/>
      <c r="M144" s="2366"/>
      <c r="N144" s="2367">
        <v>181.6</v>
      </c>
      <c r="O144" s="2464"/>
      <c r="P144" s="2465"/>
      <c r="Q144" s="2768" t="s">
        <v>99</v>
      </c>
      <c r="R144" s="1690">
        <v>1</v>
      </c>
      <c r="S144" s="1964"/>
      <c r="T144" s="2743"/>
      <c r="U144" s="2744"/>
      <c r="V144" s="1146"/>
    </row>
    <row r="145" spans="1:23" s="158" customFormat="1" ht="18.75" customHeight="1" x14ac:dyDescent="0.2">
      <c r="A145" s="1029"/>
      <c r="B145" s="2806"/>
      <c r="C145" s="2846"/>
      <c r="D145" s="2954"/>
      <c r="E145" s="2847"/>
      <c r="F145" s="2825"/>
      <c r="G145" s="3208"/>
      <c r="H145" s="438" t="s">
        <v>345</v>
      </c>
      <c r="I145" s="2118"/>
      <c r="J145" s="853">
        <v>104</v>
      </c>
      <c r="K145" s="2182">
        <v>128</v>
      </c>
      <c r="L145" s="1732"/>
      <c r="M145" s="1732"/>
      <c r="N145" s="2183">
        <v>128</v>
      </c>
      <c r="O145" s="2184"/>
      <c r="P145" s="1529"/>
      <c r="Q145" s="2798" t="s">
        <v>401</v>
      </c>
      <c r="R145" s="1905"/>
      <c r="S145" s="1783">
        <v>100</v>
      </c>
      <c r="T145" s="255"/>
      <c r="U145" s="198"/>
      <c r="V145" s="1146"/>
    </row>
    <row r="146" spans="1:23" ht="30" customHeight="1" x14ac:dyDescent="0.2">
      <c r="A146" s="2086"/>
      <c r="B146" s="2021"/>
      <c r="C146" s="15"/>
      <c r="D146" s="2737" t="s">
        <v>476</v>
      </c>
      <c r="E146" s="254" t="s">
        <v>3</v>
      </c>
      <c r="F146" s="2740">
        <v>6</v>
      </c>
      <c r="G146" s="3154" t="s">
        <v>405</v>
      </c>
      <c r="H146" s="2844" t="s">
        <v>463</v>
      </c>
      <c r="I146" s="244"/>
      <c r="J146" s="1981"/>
      <c r="K146" s="756">
        <f>SUM(K147:K158)</f>
        <v>1319.3000000000002</v>
      </c>
      <c r="L146" s="761"/>
      <c r="M146" s="761"/>
      <c r="N146" s="498">
        <f>+K146</f>
        <v>1319.3000000000002</v>
      </c>
      <c r="O146" s="1785">
        <v>1500</v>
      </c>
      <c r="P146" s="573">
        <v>1500</v>
      </c>
      <c r="Q146" s="621" t="s">
        <v>582</v>
      </c>
      <c r="R146" s="2692"/>
      <c r="S146" s="440">
        <v>9</v>
      </c>
      <c r="T146" s="440">
        <v>7</v>
      </c>
      <c r="U146" s="2845">
        <v>7</v>
      </c>
      <c r="V146" s="241"/>
      <c r="W146" s="241"/>
    </row>
    <row r="147" spans="1:23" ht="30" customHeight="1" x14ac:dyDescent="0.2">
      <c r="A147" s="2086"/>
      <c r="B147" s="2021"/>
      <c r="C147" s="15"/>
      <c r="D147" s="2626" t="s">
        <v>432</v>
      </c>
      <c r="E147" s="254"/>
      <c r="F147" s="2642"/>
      <c r="G147" s="3154"/>
      <c r="H147" s="53" t="s">
        <v>251</v>
      </c>
      <c r="I147" s="2646"/>
      <c r="J147" s="2129"/>
      <c r="K147" s="1596">
        <v>700</v>
      </c>
      <c r="L147" s="2661"/>
      <c r="M147" s="2661"/>
      <c r="N147" s="287">
        <v>700</v>
      </c>
      <c r="O147" s="1798"/>
      <c r="P147" s="1885"/>
      <c r="Q147" s="435" t="s">
        <v>74</v>
      </c>
      <c r="R147" s="1827"/>
      <c r="S147" s="361">
        <v>1</v>
      </c>
      <c r="T147" s="361"/>
      <c r="U147" s="103"/>
      <c r="V147" s="1866"/>
    </row>
    <row r="148" spans="1:23" ht="54.75" customHeight="1" x14ac:dyDescent="0.2">
      <c r="A148" s="2086"/>
      <c r="B148" s="2021"/>
      <c r="C148" s="15"/>
      <c r="D148" s="2625"/>
      <c r="E148" s="254"/>
      <c r="F148" s="2672"/>
      <c r="G148" s="3154"/>
      <c r="H148" s="2675"/>
      <c r="I148" s="321"/>
      <c r="J148" s="1898"/>
      <c r="K148" s="321"/>
      <c r="L148" s="2662"/>
      <c r="M148" s="2662"/>
      <c r="N148" s="1026"/>
      <c r="O148" s="1792"/>
      <c r="P148" s="1044"/>
      <c r="Q148" s="1795" t="s">
        <v>465</v>
      </c>
      <c r="R148" s="1862"/>
      <c r="S148" s="184">
        <v>100</v>
      </c>
      <c r="T148" s="184"/>
      <c r="U148" s="114"/>
    </row>
    <row r="149" spans="1:23" ht="28.5" customHeight="1" x14ac:dyDescent="0.2">
      <c r="A149" s="2086"/>
      <c r="B149" s="2021"/>
      <c r="C149" s="15"/>
      <c r="D149" s="1901" t="s">
        <v>434</v>
      </c>
      <c r="E149" s="254"/>
      <c r="F149" s="2642"/>
      <c r="G149" s="2660"/>
      <c r="H149" s="625" t="s">
        <v>251</v>
      </c>
      <c r="I149" s="1376"/>
      <c r="J149" s="2120"/>
      <c r="K149" s="1376">
        <v>12</v>
      </c>
      <c r="L149" s="2131"/>
      <c r="M149" s="2131"/>
      <c r="N149" s="754">
        <v>12</v>
      </c>
      <c r="O149" s="1794"/>
      <c r="P149" s="1904"/>
      <c r="Q149" s="1795" t="s">
        <v>74</v>
      </c>
      <c r="R149" s="1862"/>
      <c r="S149" s="184">
        <v>1</v>
      </c>
      <c r="T149" s="184"/>
      <c r="U149" s="114"/>
    </row>
    <row r="150" spans="1:23" ht="30" customHeight="1" x14ac:dyDescent="0.2">
      <c r="A150" s="2086"/>
      <c r="B150" s="2021"/>
      <c r="C150" s="15"/>
      <c r="D150" s="2626" t="s">
        <v>435</v>
      </c>
      <c r="E150" s="254"/>
      <c r="F150" s="2642"/>
      <c r="G150" s="3154"/>
      <c r="H150" s="53" t="s">
        <v>251</v>
      </c>
      <c r="I150" s="2646"/>
      <c r="J150" s="2129"/>
      <c r="K150" s="1596">
        <v>62.6</v>
      </c>
      <c r="L150" s="2661"/>
      <c r="M150" s="2661"/>
      <c r="N150" s="287">
        <f>+K150</f>
        <v>62.6</v>
      </c>
      <c r="O150" s="2127">
        <v>600</v>
      </c>
      <c r="P150" s="1885"/>
      <c r="Q150" s="537" t="s">
        <v>563</v>
      </c>
      <c r="R150" s="1827"/>
      <c r="S150" s="361">
        <v>1</v>
      </c>
      <c r="T150" s="306"/>
      <c r="U150" s="103"/>
      <c r="V150" s="1866"/>
    </row>
    <row r="151" spans="1:23" ht="30" customHeight="1" x14ac:dyDescent="0.2">
      <c r="A151" s="2325"/>
      <c r="B151" s="2324"/>
      <c r="C151" s="15"/>
      <c r="D151" s="2631"/>
      <c r="E151" s="254"/>
      <c r="F151" s="2642"/>
      <c r="G151" s="3154"/>
      <c r="H151" s="647"/>
      <c r="I151" s="244"/>
      <c r="J151" s="1981"/>
      <c r="K151" s="244"/>
      <c r="L151" s="760"/>
      <c r="M151" s="760"/>
      <c r="N151" s="215"/>
      <c r="O151" s="2641"/>
      <c r="P151" s="573"/>
      <c r="Q151" s="1795" t="s">
        <v>74</v>
      </c>
      <c r="R151" s="1827"/>
      <c r="S151" s="361"/>
      <c r="T151" s="361">
        <v>1</v>
      </c>
      <c r="U151" s="103"/>
    </row>
    <row r="152" spans="1:23" ht="57" customHeight="1" x14ac:dyDescent="0.2">
      <c r="A152" s="2086"/>
      <c r="B152" s="2021"/>
      <c r="C152" s="15"/>
      <c r="D152" s="2625"/>
      <c r="E152" s="254"/>
      <c r="F152" s="2672"/>
      <c r="G152" s="3154"/>
      <c r="H152" s="1972"/>
      <c r="I152" s="321"/>
      <c r="J152" s="1898"/>
      <c r="K152" s="321"/>
      <c r="L152" s="2662"/>
      <c r="M152" s="2662"/>
      <c r="N152" s="1026"/>
      <c r="O152" s="1792"/>
      <c r="P152" s="1044"/>
      <c r="Q152" s="537" t="s">
        <v>436</v>
      </c>
      <c r="R152" s="1832"/>
      <c r="S152" s="184"/>
      <c r="T152" s="184">
        <v>100</v>
      </c>
      <c r="U152" s="114"/>
      <c r="V152" s="241"/>
    </row>
    <row r="153" spans="1:23" ht="31.5" customHeight="1" x14ac:dyDescent="0.2">
      <c r="A153" s="2086"/>
      <c r="B153" s="2021"/>
      <c r="C153" s="15"/>
      <c r="D153" s="1901" t="s">
        <v>438</v>
      </c>
      <c r="E153" s="254"/>
      <c r="F153" s="2642"/>
      <c r="G153" s="2660"/>
      <c r="H153" s="625" t="s">
        <v>251</v>
      </c>
      <c r="I153" s="1376"/>
      <c r="J153" s="2121"/>
      <c r="K153" s="1376">
        <v>12</v>
      </c>
      <c r="L153" s="2131"/>
      <c r="M153" s="2131"/>
      <c r="N153" s="754">
        <v>12</v>
      </c>
      <c r="O153" s="1794"/>
      <c r="P153" s="1904"/>
      <c r="Q153" s="1795" t="s">
        <v>74</v>
      </c>
      <c r="R153" s="1827"/>
      <c r="S153" s="361">
        <v>1</v>
      </c>
      <c r="T153" s="184"/>
      <c r="U153" s="114"/>
    </row>
    <row r="154" spans="1:23" ht="42" customHeight="1" x14ac:dyDescent="0.2">
      <c r="A154" s="2086"/>
      <c r="B154" s="2021"/>
      <c r="C154" s="15"/>
      <c r="D154" s="1901" t="s">
        <v>433</v>
      </c>
      <c r="E154" s="254"/>
      <c r="F154" s="2642"/>
      <c r="G154" s="2660"/>
      <c r="H154" s="625" t="s">
        <v>251</v>
      </c>
      <c r="I154" s="1376"/>
      <c r="J154" s="2120"/>
      <c r="K154" s="1376">
        <v>150</v>
      </c>
      <c r="L154" s="2131"/>
      <c r="M154" s="2131"/>
      <c r="N154" s="2121">
        <v>150</v>
      </c>
      <c r="O154" s="1794"/>
      <c r="P154" s="1904"/>
      <c r="Q154" s="1795" t="s">
        <v>562</v>
      </c>
      <c r="R154" s="1862"/>
      <c r="S154" s="184">
        <v>100</v>
      </c>
      <c r="T154" s="184"/>
      <c r="U154" s="114"/>
    </row>
    <row r="155" spans="1:23" ht="32.25" customHeight="1" x14ac:dyDescent="0.2">
      <c r="A155" s="2086"/>
      <c r="B155" s="2021"/>
      <c r="C155" s="15"/>
      <c r="D155" s="1901" t="s">
        <v>437</v>
      </c>
      <c r="E155" s="254"/>
      <c r="F155" s="2642"/>
      <c r="G155" s="2660"/>
      <c r="H155" s="625" t="s">
        <v>251</v>
      </c>
      <c r="I155" s="1376"/>
      <c r="J155" s="2120"/>
      <c r="K155" s="1376">
        <v>62.7</v>
      </c>
      <c r="L155" s="2131"/>
      <c r="M155" s="2131"/>
      <c r="N155" s="2121">
        <v>62.7</v>
      </c>
      <c r="O155" s="1794"/>
      <c r="P155" s="1904"/>
      <c r="Q155" s="1795" t="s">
        <v>509</v>
      </c>
      <c r="R155" s="1862"/>
      <c r="S155" s="184">
        <v>100</v>
      </c>
      <c r="T155" s="184"/>
      <c r="U155" s="114"/>
    </row>
    <row r="156" spans="1:23" ht="32.25" customHeight="1" x14ac:dyDescent="0.2">
      <c r="A156" s="2086"/>
      <c r="B156" s="2021"/>
      <c r="C156" s="15"/>
      <c r="D156" s="2631" t="s">
        <v>464</v>
      </c>
      <c r="E156" s="254"/>
      <c r="F156" s="2642"/>
      <c r="G156" s="2660"/>
      <c r="H156" s="53" t="s">
        <v>251</v>
      </c>
      <c r="I156" s="244"/>
      <c r="J156" s="1981"/>
      <c r="K156" s="244">
        <v>40</v>
      </c>
      <c r="L156" s="760"/>
      <c r="M156" s="760"/>
      <c r="N156" s="2124">
        <f>+K156</f>
        <v>40</v>
      </c>
      <c r="O156" s="1785"/>
      <c r="P156" s="573"/>
      <c r="Q156" s="621" t="s">
        <v>510</v>
      </c>
      <c r="R156" s="2185"/>
      <c r="S156" s="2685">
        <v>100</v>
      </c>
      <c r="T156" s="362"/>
      <c r="U156" s="119"/>
    </row>
    <row r="157" spans="1:23" ht="16.5" customHeight="1" x14ac:dyDescent="0.2">
      <c r="A157" s="2019"/>
      <c r="B157" s="2021"/>
      <c r="C157" s="2181"/>
      <c r="D157" s="2958" t="s">
        <v>569</v>
      </c>
      <c r="E157" s="1969"/>
      <c r="F157" s="2098"/>
      <c r="G157" s="2647"/>
      <c r="H157" s="438" t="s">
        <v>345</v>
      </c>
      <c r="I157" s="2118"/>
      <c r="J157" s="853">
        <v>80</v>
      </c>
      <c r="K157" s="2182"/>
      <c r="L157" s="1732"/>
      <c r="M157" s="1732"/>
      <c r="N157" s="2183"/>
      <c r="O157" s="2184"/>
      <c r="P157" s="1529"/>
      <c r="Q157" s="3143" t="s">
        <v>344</v>
      </c>
      <c r="R157" s="1677">
        <v>100</v>
      </c>
      <c r="S157" s="25">
        <v>100</v>
      </c>
      <c r="T157" s="2643"/>
      <c r="U157" s="2644"/>
      <c r="V157" s="96"/>
    </row>
    <row r="158" spans="1:23" ht="16.5" customHeight="1" thickBot="1" x14ac:dyDescent="0.25">
      <c r="A158" s="2019"/>
      <c r="B158" s="2021"/>
      <c r="C158" s="1896"/>
      <c r="D158" s="2974"/>
      <c r="E158" s="2697"/>
      <c r="F158" s="2187"/>
      <c r="G158" s="2657"/>
      <c r="H158" s="2698" t="s">
        <v>251</v>
      </c>
      <c r="I158" s="2119"/>
      <c r="J158" s="2172"/>
      <c r="K158" s="2368">
        <v>280</v>
      </c>
      <c r="L158" s="2188"/>
      <c r="M158" s="2188"/>
      <c r="N158" s="2189">
        <v>280</v>
      </c>
      <c r="O158" s="2190"/>
      <c r="P158" s="2191"/>
      <c r="Q158" s="3176"/>
      <c r="R158" s="1701"/>
      <c r="S158" s="2192"/>
      <c r="T158" s="2699"/>
      <c r="U158" s="2193"/>
      <c r="V158" s="1147"/>
    </row>
    <row r="159" spans="1:23" ht="30.75" customHeight="1" x14ac:dyDescent="0.2">
      <c r="A159" s="2019"/>
      <c r="B159" s="2021"/>
      <c r="C159" s="116"/>
      <c r="D159" s="3021" t="s">
        <v>568</v>
      </c>
      <c r="E159" s="1933" t="s">
        <v>3</v>
      </c>
      <c r="F159" s="1953">
        <v>6</v>
      </c>
      <c r="G159" s="3209" t="s">
        <v>405</v>
      </c>
      <c r="H159" s="1938" t="s">
        <v>251</v>
      </c>
      <c r="I159" s="2639">
        <v>413.4</v>
      </c>
      <c r="J159" s="1939">
        <v>342.6</v>
      </c>
      <c r="K159" s="2639">
        <v>596.20000000000005</v>
      </c>
      <c r="L159" s="266">
        <v>596.20000000000005</v>
      </c>
      <c r="M159" s="266"/>
      <c r="N159" s="218"/>
      <c r="O159" s="1928">
        <v>427.5</v>
      </c>
      <c r="P159" s="211"/>
      <c r="Q159" s="1042" t="s">
        <v>273</v>
      </c>
      <c r="R159" s="2688" t="s">
        <v>186</v>
      </c>
      <c r="S159" s="1027" t="s">
        <v>187</v>
      </c>
      <c r="T159" s="2689" t="s">
        <v>175</v>
      </c>
      <c r="U159" s="836"/>
    </row>
    <row r="160" spans="1:23" ht="30" customHeight="1" x14ac:dyDescent="0.2">
      <c r="A160" s="2019"/>
      <c r="B160" s="2021"/>
      <c r="C160" s="116"/>
      <c r="D160" s="3021"/>
      <c r="E160" s="1933"/>
      <c r="F160" s="1953"/>
      <c r="G160" s="3209"/>
      <c r="H160" s="1938"/>
      <c r="I160" s="217"/>
      <c r="J160" s="1939"/>
      <c r="K160" s="217"/>
      <c r="L160" s="266"/>
      <c r="M160" s="266"/>
      <c r="N160" s="218"/>
      <c r="O160" s="1928"/>
      <c r="P160" s="211"/>
      <c r="Q160" s="829" t="s">
        <v>508</v>
      </c>
      <c r="R160" s="1954" t="s">
        <v>313</v>
      </c>
      <c r="S160" s="1030"/>
      <c r="T160" s="1955"/>
      <c r="U160" s="830"/>
      <c r="V160" s="1866"/>
    </row>
    <row r="161" spans="1:24" ht="28.5" customHeight="1" x14ac:dyDescent="0.2">
      <c r="A161" s="2019"/>
      <c r="B161" s="2021"/>
      <c r="C161" s="1311"/>
      <c r="D161" s="3203"/>
      <c r="E161" s="1933"/>
      <c r="F161" s="1953"/>
      <c r="G161" s="2083"/>
      <c r="H161" s="1938"/>
      <c r="I161" s="1169"/>
      <c r="J161" s="211"/>
      <c r="K161" s="217"/>
      <c r="L161" s="266"/>
      <c r="M161" s="266"/>
      <c r="N161" s="218"/>
      <c r="O161" s="1928"/>
      <c r="P161" s="211"/>
      <c r="Q161" s="828" t="s">
        <v>314</v>
      </c>
      <c r="R161" s="1954"/>
      <c r="S161" s="1078" t="s">
        <v>175</v>
      </c>
      <c r="T161" s="1664"/>
      <c r="U161" s="1709"/>
    </row>
    <row r="162" spans="1:24" ht="26.25" customHeight="1" x14ac:dyDescent="0.2">
      <c r="A162" s="2143"/>
      <c r="B162" s="2762"/>
      <c r="C162" s="116"/>
      <c r="D162" s="2958" t="s">
        <v>505</v>
      </c>
      <c r="E162" s="1969"/>
      <c r="F162" s="1004"/>
      <c r="G162" s="2794"/>
      <c r="H162" s="438" t="s">
        <v>345</v>
      </c>
      <c r="I162" s="2118"/>
      <c r="J162" s="853">
        <v>76.599999999999994</v>
      </c>
      <c r="K162" s="1376"/>
      <c r="L162" s="2131"/>
      <c r="M162" s="2131"/>
      <c r="N162" s="754"/>
      <c r="O162" s="1658"/>
      <c r="P162" s="853"/>
      <c r="Q162" s="1956" t="s">
        <v>367</v>
      </c>
      <c r="R162" s="1957" t="s">
        <v>175</v>
      </c>
      <c r="S162" s="2814" t="s">
        <v>175</v>
      </c>
      <c r="T162" s="1958"/>
      <c r="U162" s="1959"/>
      <c r="V162" s="1147"/>
    </row>
    <row r="163" spans="1:24" ht="27.75" customHeight="1" x14ac:dyDescent="0.2">
      <c r="A163" s="1029"/>
      <c r="B163" s="2806"/>
      <c r="C163" s="1545"/>
      <c r="D163" s="2959"/>
      <c r="E163" s="2824"/>
      <c r="F163" s="2000"/>
      <c r="G163" s="2180"/>
      <c r="H163" s="822" t="s">
        <v>251</v>
      </c>
      <c r="I163" s="2118"/>
      <c r="J163" s="853"/>
      <c r="K163" s="1376">
        <v>128</v>
      </c>
      <c r="L163" s="2131"/>
      <c r="M163" s="2131"/>
      <c r="N163" s="754">
        <v>128</v>
      </c>
      <c r="O163" s="1658"/>
      <c r="P163" s="853"/>
      <c r="Q163" s="1960"/>
      <c r="R163" s="2851"/>
      <c r="S163" s="2815"/>
      <c r="T163" s="1962"/>
      <c r="U163" s="1963"/>
      <c r="V163" s="1147"/>
    </row>
    <row r="164" spans="1:24" ht="31.5" customHeight="1" x14ac:dyDescent="0.2">
      <c r="A164" s="2019"/>
      <c r="B164" s="2021"/>
      <c r="C164" s="2077"/>
      <c r="D164" s="2953" t="s">
        <v>506</v>
      </c>
      <c r="E164" s="1598"/>
      <c r="F164" s="1004"/>
      <c r="G164" s="3210"/>
      <c r="H164" s="574" t="s">
        <v>251</v>
      </c>
      <c r="I164" s="2123"/>
      <c r="J164" s="355"/>
      <c r="K164" s="776">
        <v>150</v>
      </c>
      <c r="L164" s="781"/>
      <c r="M164" s="781"/>
      <c r="N164" s="2693">
        <v>150</v>
      </c>
      <c r="O164" s="2848">
        <v>602.9</v>
      </c>
      <c r="P164" s="2812">
        <f>602.9-130</f>
        <v>472.9</v>
      </c>
      <c r="Q164" s="2849" t="s">
        <v>451</v>
      </c>
      <c r="R164" s="2850"/>
      <c r="S164" s="1783">
        <v>1</v>
      </c>
      <c r="T164" s="2822"/>
      <c r="U164" s="2823"/>
      <c r="V164" s="96"/>
    </row>
    <row r="165" spans="1:24" ht="30.75" customHeight="1" x14ac:dyDescent="0.2">
      <c r="A165" s="2019"/>
      <c r="B165" s="2021"/>
      <c r="C165" s="2077"/>
      <c r="D165" s="2953"/>
      <c r="E165" s="1598"/>
      <c r="F165" s="1004"/>
      <c r="G165" s="3210"/>
      <c r="H165" s="2469"/>
      <c r="I165" s="321"/>
      <c r="J165" s="1898"/>
      <c r="K165" s="2470"/>
      <c r="L165" s="2471"/>
      <c r="M165" s="2471"/>
      <c r="N165" s="2472"/>
      <c r="O165" s="2473"/>
      <c r="P165" s="2474"/>
      <c r="Q165" s="2466" t="s">
        <v>452</v>
      </c>
      <c r="R165" s="1853"/>
      <c r="S165" s="2467">
        <v>20</v>
      </c>
      <c r="T165" s="1856">
        <v>60</v>
      </c>
      <c r="U165" s="2468">
        <v>100</v>
      </c>
      <c r="V165" s="96"/>
    </row>
    <row r="166" spans="1:24" ht="22.5" customHeight="1" x14ac:dyDescent="0.2">
      <c r="A166" s="2019"/>
      <c r="B166" s="2021"/>
      <c r="C166" s="116"/>
      <c r="D166" s="2958" t="s">
        <v>507</v>
      </c>
      <c r="E166" s="1969"/>
      <c r="F166" s="2098"/>
      <c r="G166" s="2333"/>
      <c r="H166" s="2064" t="s">
        <v>251</v>
      </c>
      <c r="I166" s="2065"/>
      <c r="J166" s="355">
        <v>59</v>
      </c>
      <c r="K166" s="244"/>
      <c r="L166" s="760"/>
      <c r="M166" s="760"/>
      <c r="N166" s="215"/>
      <c r="O166" s="1970"/>
      <c r="P166" s="355"/>
      <c r="Q166" s="1965" t="s">
        <v>355</v>
      </c>
      <c r="R166" s="1961" t="s">
        <v>175</v>
      </c>
      <c r="S166" s="2313"/>
      <c r="T166" s="1966"/>
      <c r="U166" s="1967"/>
      <c r="V166" s="96"/>
    </row>
    <row r="167" spans="1:24" ht="22.5" customHeight="1" thickBot="1" x14ac:dyDescent="0.25">
      <c r="A167" s="2019"/>
      <c r="B167" s="2021"/>
      <c r="C167" s="116"/>
      <c r="D167" s="2959"/>
      <c r="E167" s="1969"/>
      <c r="F167" s="1004"/>
      <c r="G167" s="2093"/>
      <c r="H167" s="438" t="s">
        <v>345</v>
      </c>
      <c r="I167" s="2040"/>
      <c r="J167" s="853">
        <v>80</v>
      </c>
      <c r="K167" s="1376"/>
      <c r="L167" s="2131"/>
      <c r="M167" s="2131"/>
      <c r="N167" s="754"/>
      <c r="O167" s="1658"/>
      <c r="P167" s="853"/>
      <c r="Q167" s="1965"/>
      <c r="R167" s="1961"/>
      <c r="S167" s="2683"/>
      <c r="T167" s="2689"/>
      <c r="U167" s="836"/>
    </row>
    <row r="168" spans="1:24" s="1778" customFormat="1" ht="21" customHeight="1" x14ac:dyDescent="0.2">
      <c r="A168" s="1771"/>
      <c r="B168" s="1772"/>
      <c r="C168" s="1773"/>
      <c r="D168" s="3155" t="s">
        <v>397</v>
      </c>
      <c r="E168" s="2015" t="s">
        <v>3</v>
      </c>
      <c r="F168" s="1988">
        <v>5</v>
      </c>
      <c r="G168" s="2005"/>
      <c r="H168" s="1852" t="s">
        <v>251</v>
      </c>
      <c r="I168" s="1537">
        <v>7.5</v>
      </c>
      <c r="J168" s="1975"/>
      <c r="K168" s="1522"/>
      <c r="L168" s="1523"/>
      <c r="M168" s="1523"/>
      <c r="N168" s="1867"/>
      <c r="O168" s="1868"/>
      <c r="P168" s="1869"/>
      <c r="Q168" s="1774"/>
      <c r="R168" s="1775"/>
      <c r="S168" s="1069"/>
      <c r="T168" s="1776"/>
      <c r="U168" s="1777"/>
      <c r="V168" s="241"/>
    </row>
    <row r="169" spans="1:24" s="1778" customFormat="1" ht="21" customHeight="1" x14ac:dyDescent="0.2">
      <c r="A169" s="1771"/>
      <c r="B169" s="1772"/>
      <c r="C169" s="1773"/>
      <c r="D169" s="3014"/>
      <c r="E169" s="1973"/>
      <c r="F169" s="1974"/>
      <c r="G169" s="2005"/>
      <c r="H169" s="1976" t="s">
        <v>339</v>
      </c>
      <c r="I169" s="1734">
        <v>42.5</v>
      </c>
      <c r="J169" s="1977"/>
      <c r="K169" s="1779"/>
      <c r="L169" s="1780"/>
      <c r="M169" s="1780"/>
      <c r="N169" s="1781"/>
      <c r="O169" s="1786"/>
      <c r="P169" s="1781"/>
      <c r="Q169" s="1774"/>
      <c r="R169" s="1775"/>
      <c r="S169" s="1069"/>
      <c r="T169" s="1776"/>
      <c r="U169" s="1777"/>
    </row>
    <row r="170" spans="1:24" ht="26.25" customHeight="1" x14ac:dyDescent="0.2">
      <c r="A170" s="2019"/>
      <c r="B170" s="2021"/>
      <c r="C170" s="2077"/>
      <c r="D170" s="2958" t="s">
        <v>511</v>
      </c>
      <c r="E170" s="2081" t="s">
        <v>3</v>
      </c>
      <c r="F170" s="902">
        <v>5</v>
      </c>
      <c r="G170" s="2062"/>
      <c r="H170" s="176" t="s">
        <v>251</v>
      </c>
      <c r="I170" s="1978">
        <v>7.5</v>
      </c>
      <c r="J170" s="375"/>
      <c r="K170" s="1770"/>
      <c r="L170" s="1747"/>
      <c r="M170" s="1747"/>
      <c r="N170" s="1748"/>
      <c r="O170" s="1787"/>
      <c r="P170" s="1748"/>
      <c r="Q170" s="435"/>
      <c r="R170" s="1688"/>
      <c r="S170" s="25"/>
      <c r="T170" s="2070"/>
      <c r="U170" s="2078"/>
    </row>
    <row r="171" spans="1:24" ht="26.25" customHeight="1" x14ac:dyDescent="0.2">
      <c r="A171" s="2019"/>
      <c r="B171" s="2021"/>
      <c r="C171" s="2077"/>
      <c r="D171" s="2959"/>
      <c r="E171" s="440"/>
      <c r="F171" s="440"/>
      <c r="G171" s="2094"/>
      <c r="H171" s="176" t="s">
        <v>339</v>
      </c>
      <c r="I171" s="1978">
        <v>42.5</v>
      </c>
      <c r="J171" s="375"/>
      <c r="K171" s="1770"/>
      <c r="L171" s="1747"/>
      <c r="M171" s="1747"/>
      <c r="N171" s="1748"/>
      <c r="O171" s="1787"/>
      <c r="P171" s="1748"/>
      <c r="Q171" s="537"/>
      <c r="R171" s="1782"/>
      <c r="S171" s="1783"/>
      <c r="T171" s="255"/>
      <c r="U171" s="198"/>
    </row>
    <row r="172" spans="1:24" ht="27" customHeight="1" x14ac:dyDescent="0.2">
      <c r="A172" s="2019"/>
      <c r="B172" s="2021"/>
      <c r="C172" s="2077"/>
      <c r="D172" s="2958" t="s">
        <v>512</v>
      </c>
      <c r="E172" s="1979" t="s">
        <v>3</v>
      </c>
      <c r="F172" s="902">
        <v>5</v>
      </c>
      <c r="G172" s="2062"/>
      <c r="H172" s="81" t="s">
        <v>251</v>
      </c>
      <c r="I172" s="1980">
        <v>7.5</v>
      </c>
      <c r="J172" s="375"/>
      <c r="K172" s="1770"/>
      <c r="L172" s="1747"/>
      <c r="M172" s="1747"/>
      <c r="N172" s="1748"/>
      <c r="O172" s="1787"/>
      <c r="P172" s="1748"/>
      <c r="Q172" s="621"/>
      <c r="R172" s="1751"/>
      <c r="S172" s="1727"/>
      <c r="T172" s="2071"/>
      <c r="U172" s="2079"/>
    </row>
    <row r="173" spans="1:24" ht="27" customHeight="1" x14ac:dyDescent="0.2">
      <c r="A173" s="2019"/>
      <c r="B173" s="2021"/>
      <c r="C173" s="2077"/>
      <c r="D173" s="2959"/>
      <c r="E173" s="440"/>
      <c r="F173" s="440"/>
      <c r="G173" s="2094"/>
      <c r="H173" s="176" t="s">
        <v>339</v>
      </c>
      <c r="I173" s="1978">
        <v>42.5</v>
      </c>
      <c r="J173" s="375"/>
      <c r="K173" s="1770"/>
      <c r="L173" s="1747"/>
      <c r="M173" s="1747"/>
      <c r="N173" s="1748"/>
      <c r="O173" s="1787"/>
      <c r="P173" s="1748"/>
      <c r="Q173" s="621"/>
      <c r="R173" s="1751"/>
      <c r="S173" s="1727"/>
      <c r="T173" s="2071"/>
      <c r="U173" s="2079"/>
    </row>
    <row r="174" spans="1:24" ht="24" customHeight="1" x14ac:dyDescent="0.2">
      <c r="A174" s="2019"/>
      <c r="B174" s="2021"/>
      <c r="C174" s="2075"/>
      <c r="D174" s="2958" t="s">
        <v>513</v>
      </c>
      <c r="E174" s="1969"/>
      <c r="F174" s="1004"/>
      <c r="G174" s="2063"/>
      <c r="H174" s="430" t="s">
        <v>251</v>
      </c>
      <c r="I174" s="2055">
        <v>134.19999999999999</v>
      </c>
      <c r="J174" s="375">
        <v>214.4</v>
      </c>
      <c r="K174" s="1770"/>
      <c r="L174" s="1747"/>
      <c r="M174" s="1747"/>
      <c r="N174" s="1748"/>
      <c r="O174" s="1787"/>
      <c r="P174" s="1748"/>
      <c r="Q174" s="3143" t="s">
        <v>220</v>
      </c>
      <c r="R174" s="1677">
        <v>100</v>
      </c>
      <c r="S174" s="1964"/>
      <c r="T174" s="2070"/>
      <c r="U174" s="2078"/>
    </row>
    <row r="175" spans="1:24" ht="16.5" customHeight="1" thickBot="1" x14ac:dyDescent="0.25">
      <c r="A175" s="2092"/>
      <c r="B175" s="2034"/>
      <c r="C175" s="637"/>
      <c r="D175" s="2974"/>
      <c r="E175" s="3029" t="s">
        <v>71</v>
      </c>
      <c r="F175" s="3030"/>
      <c r="G175" s="3030"/>
      <c r="H175" s="3031"/>
      <c r="I175" s="777">
        <f t="shared" ref="I175:P175" si="11">SUM(I117:I121)</f>
        <v>1407.8</v>
      </c>
      <c r="J175" s="1784">
        <f t="shared" si="11"/>
        <v>1790.6999999999998</v>
      </c>
      <c r="K175" s="1611">
        <f t="shared" si="11"/>
        <v>4304.8</v>
      </c>
      <c r="L175" s="1479">
        <f t="shared" si="11"/>
        <v>676</v>
      </c>
      <c r="M175" s="1480">
        <f t="shared" si="11"/>
        <v>2.6999999999999997</v>
      </c>
      <c r="N175" s="1610">
        <f t="shared" si="11"/>
        <v>3628.7999999999997</v>
      </c>
      <c r="O175" s="1611">
        <f t="shared" si="11"/>
        <v>9233.4999999999982</v>
      </c>
      <c r="P175" s="1611">
        <f t="shared" si="11"/>
        <v>7988.2000000000007</v>
      </c>
      <c r="Q175" s="3176"/>
      <c r="R175" s="1689"/>
      <c r="S175" s="443"/>
      <c r="T175" s="1707"/>
      <c r="U175" s="380"/>
    </row>
    <row r="176" spans="1:24" ht="16.5" customHeight="1" x14ac:dyDescent="0.2">
      <c r="A176" s="2018" t="s">
        <v>19</v>
      </c>
      <c r="B176" s="2020" t="s">
        <v>16</v>
      </c>
      <c r="C176" s="2080" t="s">
        <v>19</v>
      </c>
      <c r="D176" s="3028" t="s">
        <v>514</v>
      </c>
      <c r="E176" s="1893" t="s">
        <v>3</v>
      </c>
      <c r="F176" s="101">
        <v>5</v>
      </c>
      <c r="G176" s="44"/>
      <c r="H176" s="805" t="s">
        <v>17</v>
      </c>
      <c r="I176" s="1612"/>
      <c r="J176" s="272"/>
      <c r="K176" s="1788"/>
      <c r="L176" s="1149"/>
      <c r="M176" s="1149"/>
      <c r="N176" s="551"/>
      <c r="O176" s="1612"/>
      <c r="P176" s="272"/>
      <c r="Q176" s="2280"/>
      <c r="R176" s="1683"/>
      <c r="S176" s="315"/>
      <c r="T176" s="315"/>
      <c r="U176" s="2087"/>
      <c r="V176" s="241"/>
      <c r="W176" s="241"/>
      <c r="X176" s="241"/>
    </row>
    <row r="177" spans="1:26" ht="16.5" customHeight="1" x14ac:dyDescent="0.2">
      <c r="A177" s="2019"/>
      <c r="B177" s="2021"/>
      <c r="C177" s="2077"/>
      <c r="D177" s="2953"/>
      <c r="E177" s="2043"/>
      <c r="F177" s="86"/>
      <c r="G177" s="2052"/>
      <c r="H177" s="1762" t="s">
        <v>304</v>
      </c>
      <c r="I177" s="1613"/>
      <c r="J177" s="816"/>
      <c r="K177" s="1743"/>
      <c r="L177" s="1150"/>
      <c r="M177" s="1150"/>
      <c r="N177" s="815"/>
      <c r="O177" s="1613"/>
      <c r="P177" s="816"/>
      <c r="Q177" s="570"/>
      <c r="R177" s="1676"/>
      <c r="S177" s="262"/>
      <c r="T177" s="262"/>
      <c r="U177" s="168"/>
    </row>
    <row r="178" spans="1:26" ht="16.5" customHeight="1" x14ac:dyDescent="0.2">
      <c r="A178" s="2019"/>
      <c r="B178" s="2021"/>
      <c r="C178" s="2077"/>
      <c r="D178" s="2953"/>
      <c r="E178" s="2043"/>
      <c r="F178" s="86"/>
      <c r="G178" s="2052"/>
      <c r="H178" s="809" t="s">
        <v>67</v>
      </c>
      <c r="I178" s="2068"/>
      <c r="J178" s="849"/>
      <c r="K178" s="2046"/>
      <c r="L178" s="1892"/>
      <c r="M178" s="1892"/>
      <c r="N178" s="246"/>
      <c r="O178" s="2068"/>
      <c r="P178" s="246"/>
      <c r="Q178" s="570"/>
      <c r="R178" s="1676"/>
      <c r="S178" s="262"/>
      <c r="T178" s="262"/>
      <c r="U178" s="168"/>
    </row>
    <row r="179" spans="1:26" ht="27" customHeight="1" x14ac:dyDescent="0.2">
      <c r="A179" s="2019"/>
      <c r="B179" s="2021"/>
      <c r="C179" s="2077"/>
      <c r="D179" s="2958" t="s">
        <v>515</v>
      </c>
      <c r="E179" s="1598"/>
      <c r="F179" s="1999">
        <v>5</v>
      </c>
      <c r="G179" s="2062" t="s">
        <v>402</v>
      </c>
      <c r="H179" s="1823" t="s">
        <v>17</v>
      </c>
      <c r="I179" s="2055"/>
      <c r="J179" s="2039"/>
      <c r="K179" s="1596">
        <v>27.5</v>
      </c>
      <c r="L179" s="2035"/>
      <c r="M179" s="2035"/>
      <c r="N179" s="287">
        <v>27.5</v>
      </c>
      <c r="O179" s="2298">
        <v>325</v>
      </c>
      <c r="P179" s="287">
        <v>350.8</v>
      </c>
      <c r="Q179" s="2297" t="s">
        <v>74</v>
      </c>
      <c r="R179" s="1690"/>
      <c r="S179" s="2304">
        <v>1</v>
      </c>
      <c r="T179" s="2304"/>
      <c r="U179" s="2306"/>
    </row>
    <row r="180" spans="1:26" ht="18" customHeight="1" x14ac:dyDescent="0.2">
      <c r="A180" s="2019"/>
      <c r="B180" s="2021"/>
      <c r="C180" s="2077"/>
      <c r="D180" s="2959"/>
      <c r="E180" s="1598"/>
      <c r="F180" s="2000"/>
      <c r="G180" s="1793"/>
      <c r="H180" s="1793"/>
      <c r="I180" s="2056"/>
      <c r="J180" s="1898"/>
      <c r="K180" s="321"/>
      <c r="L180" s="2036"/>
      <c r="M180" s="2036"/>
      <c r="N180" s="1026"/>
      <c r="O180" s="2299"/>
      <c r="P180" s="1026"/>
      <c r="Q180" s="2300" t="s">
        <v>406</v>
      </c>
      <c r="R180" s="1674"/>
      <c r="S180" s="255"/>
      <c r="T180" s="255">
        <v>50</v>
      </c>
      <c r="U180" s="198">
        <v>100</v>
      </c>
    </row>
    <row r="181" spans="1:26" ht="26.25" customHeight="1" x14ac:dyDescent="0.2">
      <c r="A181" s="2019"/>
      <c r="B181" s="2021"/>
      <c r="C181" s="655"/>
      <c r="D181" s="2958" t="s">
        <v>572</v>
      </c>
      <c r="E181" s="1969"/>
      <c r="F181" s="1004">
        <v>5</v>
      </c>
      <c r="G181" s="2062" t="s">
        <v>403</v>
      </c>
      <c r="H181" s="1062" t="s">
        <v>17</v>
      </c>
      <c r="I181" s="2123">
        <v>40.5</v>
      </c>
      <c r="J181" s="1981">
        <v>31.5</v>
      </c>
      <c r="K181" s="1596">
        <f>44.9-32</f>
        <v>12.899999999999999</v>
      </c>
      <c r="L181" s="2035"/>
      <c r="M181" s="2035"/>
      <c r="N181" s="287">
        <f>44.9-32</f>
        <v>12.899999999999999</v>
      </c>
      <c r="O181" s="2298">
        <v>108.3</v>
      </c>
      <c r="P181" s="287">
        <v>335</v>
      </c>
      <c r="Q181" s="435" t="s">
        <v>270</v>
      </c>
      <c r="R181" s="1690">
        <v>3</v>
      </c>
      <c r="S181" s="2304">
        <v>5</v>
      </c>
      <c r="T181" s="2304"/>
      <c r="U181" s="2306"/>
      <c r="W181" s="1151"/>
      <c r="X181" s="533"/>
      <c r="Y181" s="533"/>
    </row>
    <row r="182" spans="1:26" ht="26.25" customHeight="1" x14ac:dyDescent="0.2">
      <c r="A182" s="2019"/>
      <c r="B182" s="2021"/>
      <c r="C182" s="655"/>
      <c r="D182" s="2928"/>
      <c r="E182" s="1969"/>
      <c r="F182" s="2071"/>
      <c r="G182" s="634"/>
      <c r="H182" s="1823" t="s">
        <v>304</v>
      </c>
      <c r="I182" s="2199"/>
      <c r="J182" s="2129"/>
      <c r="K182" s="1596">
        <v>32</v>
      </c>
      <c r="L182" s="2142"/>
      <c r="M182" s="2142"/>
      <c r="N182" s="287">
        <v>32</v>
      </c>
      <c r="O182" s="2298"/>
      <c r="P182" s="287"/>
      <c r="Q182" s="2308" t="s">
        <v>74</v>
      </c>
      <c r="R182" s="1684">
        <v>1</v>
      </c>
      <c r="S182" s="2305"/>
      <c r="T182" s="2305">
        <v>3</v>
      </c>
      <c r="U182" s="2307">
        <v>5</v>
      </c>
      <c r="W182" s="1151"/>
      <c r="X182" s="533"/>
      <c r="Y182" s="533"/>
    </row>
    <row r="183" spans="1:26" ht="26.25" customHeight="1" x14ac:dyDescent="0.2">
      <c r="A183" s="2086"/>
      <c r="B183" s="2021"/>
      <c r="C183" s="655"/>
      <c r="D183" s="2959"/>
      <c r="E183" s="1969"/>
      <c r="F183" s="255"/>
      <c r="G183" s="1793"/>
      <c r="H183" s="1982"/>
      <c r="I183" s="1168"/>
      <c r="J183" s="1983"/>
      <c r="K183" s="1040"/>
      <c r="L183" s="1041"/>
      <c r="M183" s="1041"/>
      <c r="N183" s="1721"/>
      <c r="O183" s="1720"/>
      <c r="P183" s="1721"/>
      <c r="Q183" s="2300" t="s">
        <v>103</v>
      </c>
      <c r="R183" s="1674"/>
      <c r="S183" s="255"/>
      <c r="T183" s="255"/>
      <c r="U183" s="198">
        <v>10</v>
      </c>
      <c r="W183" s="1151"/>
      <c r="X183" s="533"/>
      <c r="Y183" s="533"/>
    </row>
    <row r="184" spans="1:26" ht="28.5" customHeight="1" x14ac:dyDescent="0.2">
      <c r="A184" s="2019"/>
      <c r="B184" s="2021"/>
      <c r="C184" s="655"/>
      <c r="D184" s="401" t="s">
        <v>516</v>
      </c>
      <c r="E184" s="2014" t="s">
        <v>3</v>
      </c>
      <c r="F184" s="2016">
        <v>5</v>
      </c>
      <c r="G184" s="2057" t="s">
        <v>403</v>
      </c>
      <c r="H184" s="547" t="s">
        <v>17</v>
      </c>
      <c r="I184" s="2204"/>
      <c r="J184" s="211"/>
      <c r="K184" s="217">
        <v>20</v>
      </c>
      <c r="L184" s="266"/>
      <c r="M184" s="1928"/>
      <c r="N184" s="211">
        <v>20</v>
      </c>
      <c r="O184" s="1169">
        <v>155</v>
      </c>
      <c r="P184" s="218">
        <v>400</v>
      </c>
      <c r="Q184" s="2009" t="s">
        <v>99</v>
      </c>
      <c r="R184" s="1990"/>
      <c r="S184" s="2312"/>
      <c r="T184" s="30">
        <v>1</v>
      </c>
      <c r="U184" s="156"/>
      <c r="V184" s="2214"/>
    </row>
    <row r="185" spans="1:26" ht="30" customHeight="1" x14ac:dyDescent="0.2">
      <c r="A185" s="2086"/>
      <c r="B185" s="2021"/>
      <c r="C185" s="125"/>
      <c r="D185" s="269"/>
      <c r="E185" s="812"/>
      <c r="F185" s="285"/>
      <c r="G185" s="32"/>
      <c r="H185" s="1945"/>
      <c r="I185" s="1989"/>
      <c r="J185" s="1393"/>
      <c r="K185" s="217"/>
      <c r="L185" s="266"/>
      <c r="M185" s="1928"/>
      <c r="N185" s="211"/>
      <c r="O185" s="1169"/>
      <c r="P185" s="218"/>
      <c r="Q185" s="2281" t="s">
        <v>184</v>
      </c>
      <c r="R185" s="1684"/>
      <c r="S185" s="2320"/>
      <c r="T185" s="2311">
        <v>30</v>
      </c>
      <c r="U185" s="95">
        <v>100</v>
      </c>
    </row>
    <row r="186" spans="1:26" ht="24.75" customHeight="1" x14ac:dyDescent="0.2">
      <c r="A186" s="2086"/>
      <c r="B186" s="2021"/>
      <c r="C186" s="655"/>
      <c r="D186" s="2958" t="s">
        <v>478</v>
      </c>
      <c r="E186" s="3156"/>
      <c r="F186" s="3156">
        <v>5</v>
      </c>
      <c r="G186" s="1845" t="s">
        <v>479</v>
      </c>
      <c r="H186" s="807" t="s">
        <v>67</v>
      </c>
      <c r="I186" s="2204">
        <v>125</v>
      </c>
      <c r="J186" s="1826">
        <v>125</v>
      </c>
      <c r="K186" s="2202">
        <v>125</v>
      </c>
      <c r="L186" s="2203"/>
      <c r="M186" s="2203"/>
      <c r="N186" s="246">
        <v>125</v>
      </c>
      <c r="O186" s="2204">
        <v>1300</v>
      </c>
      <c r="P186" s="246">
        <v>1000</v>
      </c>
      <c r="Q186" s="2231" t="s">
        <v>99</v>
      </c>
      <c r="R186" s="1855">
        <v>1</v>
      </c>
      <c r="S186" s="298">
        <v>1</v>
      </c>
      <c r="T186" s="298"/>
      <c r="U186" s="630"/>
    </row>
    <row r="187" spans="1:26" ht="18.75" customHeight="1" x14ac:dyDescent="0.2">
      <c r="A187" s="2086"/>
      <c r="B187" s="2021"/>
      <c r="C187" s="655"/>
      <c r="D187" s="2970"/>
      <c r="E187" s="3157"/>
      <c r="F187" s="3157"/>
      <c r="G187" s="34"/>
      <c r="H187" s="808"/>
      <c r="I187" s="1169"/>
      <c r="J187" s="1939"/>
      <c r="K187" s="217"/>
      <c r="L187" s="266"/>
      <c r="M187" s="266"/>
      <c r="N187" s="218"/>
      <c r="O187" s="1169"/>
      <c r="P187" s="218"/>
      <c r="Q187" s="2240" t="s">
        <v>100</v>
      </c>
      <c r="R187" s="1949"/>
      <c r="S187" s="2205"/>
      <c r="T187" s="2205">
        <v>50</v>
      </c>
      <c r="U187" s="2206">
        <v>80</v>
      </c>
    </row>
    <row r="188" spans="1:26" ht="19.5" customHeight="1" x14ac:dyDescent="0.2">
      <c r="A188" s="2143"/>
      <c r="B188" s="2762"/>
      <c r="C188" s="2749"/>
      <c r="D188" s="2969" t="s">
        <v>517</v>
      </c>
      <c r="E188" s="3205" t="s">
        <v>58</v>
      </c>
      <c r="F188" s="2748"/>
      <c r="G188" s="32"/>
      <c r="H188" s="1861" t="s">
        <v>17</v>
      </c>
      <c r="I188" s="1731">
        <v>2051.6</v>
      </c>
      <c r="J188" s="1926">
        <v>48</v>
      </c>
      <c r="K188" s="643"/>
      <c r="L188" s="790"/>
      <c r="M188" s="790"/>
      <c r="N188" s="755"/>
      <c r="O188" s="1606"/>
      <c r="P188" s="755"/>
      <c r="Q188" s="2772" t="s">
        <v>274</v>
      </c>
      <c r="R188" s="1932">
        <v>100</v>
      </c>
      <c r="S188" s="1740"/>
      <c r="T188" s="1740"/>
      <c r="U188" s="1741"/>
    </row>
    <row r="189" spans="1:26" ht="19.5" customHeight="1" x14ac:dyDescent="0.2">
      <c r="A189" s="1029"/>
      <c r="B189" s="2806"/>
      <c r="C189" s="1536"/>
      <c r="D189" s="2970"/>
      <c r="E189" s="3206"/>
      <c r="F189" s="2747"/>
      <c r="G189" s="463"/>
      <c r="H189" s="1986" t="s">
        <v>304</v>
      </c>
      <c r="I189" s="1734"/>
      <c r="J189" s="1926">
        <v>2056</v>
      </c>
      <c r="K189" s="1734"/>
      <c r="L189" s="2854"/>
      <c r="M189" s="2854"/>
      <c r="N189" s="2855"/>
      <c r="O189" s="1731"/>
      <c r="P189" s="2855"/>
      <c r="Q189" s="2773"/>
      <c r="R189" s="2856"/>
      <c r="S189" s="296"/>
      <c r="T189" s="296"/>
      <c r="U189" s="179"/>
    </row>
    <row r="190" spans="1:26" ht="24.75" customHeight="1" x14ac:dyDescent="0.2">
      <c r="A190" s="2086"/>
      <c r="B190" s="2021"/>
      <c r="C190" s="655"/>
      <c r="D190" s="2985" t="s">
        <v>518</v>
      </c>
      <c r="E190" s="1988"/>
      <c r="F190" s="1984"/>
      <c r="G190" s="1985"/>
      <c r="H190" s="2852" t="s">
        <v>17</v>
      </c>
      <c r="I190" s="2771">
        <v>1.3</v>
      </c>
      <c r="J190" s="2106">
        <v>10.3</v>
      </c>
      <c r="K190" s="2771"/>
      <c r="L190" s="2795"/>
      <c r="M190" s="2795"/>
      <c r="N190" s="263"/>
      <c r="O190" s="2783"/>
      <c r="P190" s="263"/>
      <c r="Q190" s="3170" t="s">
        <v>524</v>
      </c>
      <c r="R190" s="2853">
        <v>1</v>
      </c>
      <c r="S190" s="2799"/>
      <c r="T190" s="2799"/>
      <c r="U190" s="2801"/>
    </row>
    <row r="191" spans="1:26" ht="18.75" customHeight="1" thickBot="1" x14ac:dyDescent="0.25">
      <c r="A191" s="2092"/>
      <c r="B191" s="2034"/>
      <c r="C191" s="2028"/>
      <c r="D191" s="2986"/>
      <c r="E191" s="3024" t="s">
        <v>71</v>
      </c>
      <c r="F191" s="3025"/>
      <c r="G191" s="3151"/>
      <c r="H191" s="3151"/>
      <c r="I191" s="392">
        <f t="shared" ref="I191:P191" si="12">SUM(I179:I190)</f>
        <v>2218.4</v>
      </c>
      <c r="J191" s="1987">
        <f t="shared" si="12"/>
        <v>2270.8000000000002</v>
      </c>
      <c r="K191" s="392">
        <f t="shared" si="12"/>
        <v>217.4</v>
      </c>
      <c r="L191" s="765">
        <f t="shared" si="12"/>
        <v>0</v>
      </c>
      <c r="M191" s="422">
        <f t="shared" si="12"/>
        <v>0</v>
      </c>
      <c r="N191" s="1987">
        <f t="shared" si="12"/>
        <v>217.4</v>
      </c>
      <c r="O191" s="1991">
        <f t="shared" si="12"/>
        <v>1888.3</v>
      </c>
      <c r="P191" s="422">
        <f t="shared" si="12"/>
        <v>2085.8000000000002</v>
      </c>
      <c r="Q191" s="3162"/>
      <c r="R191" s="2145"/>
      <c r="S191" s="1334"/>
      <c r="T191" s="1334"/>
      <c r="U191" s="342"/>
      <c r="V191" s="241"/>
      <c r="W191" s="241"/>
      <c r="X191" s="241"/>
      <c r="Y191" s="611"/>
      <c r="Z191" s="3027"/>
    </row>
    <row r="192" spans="1:26" ht="16.5" customHeight="1" x14ac:dyDescent="0.2">
      <c r="A192" s="2018" t="s">
        <v>19</v>
      </c>
      <c r="B192" s="2020" t="s">
        <v>16</v>
      </c>
      <c r="C192" s="2027" t="s">
        <v>21</v>
      </c>
      <c r="D192" s="3020" t="s">
        <v>519</v>
      </c>
      <c r="E192" s="122"/>
      <c r="F192" s="160"/>
      <c r="G192" s="44"/>
      <c r="H192" s="1789"/>
      <c r="I192" s="876"/>
      <c r="J192" s="207"/>
      <c r="K192" s="325"/>
      <c r="L192" s="779"/>
      <c r="M192" s="2001"/>
      <c r="N192" s="207"/>
      <c r="O192" s="876"/>
      <c r="P192" s="230"/>
      <c r="Q192" s="2246"/>
      <c r="R192" s="1683"/>
      <c r="S192" s="315"/>
      <c r="T192" s="315"/>
      <c r="U192" s="2087"/>
      <c r="W192" s="611"/>
      <c r="X192" s="611"/>
      <c r="Y192" s="611"/>
      <c r="Z192" s="3027"/>
    </row>
    <row r="193" spans="1:26" ht="16.5" customHeight="1" x14ac:dyDescent="0.2">
      <c r="A193" s="2019"/>
      <c r="B193" s="2021"/>
      <c r="C193" s="2023"/>
      <c r="D193" s="3203"/>
      <c r="E193" s="624"/>
      <c r="F193" s="452"/>
      <c r="G193" s="1891"/>
      <c r="H193" s="1761"/>
      <c r="I193" s="874"/>
      <c r="J193" s="1395"/>
      <c r="K193" s="327"/>
      <c r="L193" s="780"/>
      <c r="M193" s="1728"/>
      <c r="N193" s="1395"/>
      <c r="O193" s="874"/>
      <c r="P193" s="214"/>
      <c r="Q193" s="2282"/>
      <c r="R193" s="1687"/>
      <c r="S193" s="304"/>
      <c r="T193" s="304"/>
      <c r="U193" s="77"/>
      <c r="W193" s="1153"/>
      <c r="X193" s="2044"/>
      <c r="Y193" s="2044"/>
      <c r="Z193" s="2044"/>
    </row>
    <row r="194" spans="1:26" ht="15.75" customHeight="1" x14ac:dyDescent="0.2">
      <c r="A194" s="2019"/>
      <c r="B194" s="2021"/>
      <c r="C194" s="655"/>
      <c r="D194" s="2985" t="s">
        <v>520</v>
      </c>
      <c r="E194" s="3171" t="s">
        <v>3</v>
      </c>
      <c r="F194" s="3173">
        <v>5</v>
      </c>
      <c r="G194" s="3105" t="s">
        <v>403</v>
      </c>
      <c r="H194" s="1948" t="s">
        <v>17</v>
      </c>
      <c r="I194" s="643">
        <v>36.700000000000003</v>
      </c>
      <c r="J194" s="1927">
        <v>36.700000000000003</v>
      </c>
      <c r="K194" s="217"/>
      <c r="L194" s="266"/>
      <c r="M194" s="1928"/>
      <c r="N194" s="211"/>
      <c r="O194" s="1169">
        <v>225.2</v>
      </c>
      <c r="P194" s="218"/>
      <c r="Q194" s="401" t="s">
        <v>101</v>
      </c>
      <c r="R194" s="1919"/>
      <c r="S194" s="245">
        <v>1</v>
      </c>
      <c r="T194" s="245"/>
      <c r="U194" s="95"/>
      <c r="W194" s="1153"/>
      <c r="X194" s="2044"/>
      <c r="Y194" s="2044"/>
      <c r="Z194" s="2044"/>
    </row>
    <row r="195" spans="1:26" ht="15.75" customHeight="1" x14ac:dyDescent="0.2">
      <c r="A195" s="2144"/>
      <c r="B195" s="2139"/>
      <c r="C195" s="125"/>
      <c r="D195" s="2985"/>
      <c r="E195" s="3015"/>
      <c r="F195" s="3016"/>
      <c r="G195" s="3106"/>
      <c r="H195" s="1912" t="s">
        <v>304</v>
      </c>
      <c r="I195" s="643"/>
      <c r="J195" s="1927"/>
      <c r="K195" s="1396">
        <v>5.6</v>
      </c>
      <c r="L195" s="2140"/>
      <c r="M195" s="2141"/>
      <c r="N195" s="432">
        <v>5.6</v>
      </c>
      <c r="O195" s="1723"/>
      <c r="P195" s="848"/>
      <c r="Q195" s="251"/>
      <c r="R195" s="1919"/>
      <c r="S195" s="245"/>
      <c r="T195" s="245"/>
      <c r="U195" s="95"/>
      <c r="W195" s="1153"/>
      <c r="X195" s="2138"/>
      <c r="Y195" s="2138"/>
      <c r="Z195" s="2138"/>
    </row>
    <row r="196" spans="1:26" ht="30.75" customHeight="1" x14ac:dyDescent="0.2">
      <c r="A196" s="2086"/>
      <c r="B196" s="2021"/>
      <c r="C196" s="125"/>
      <c r="D196" s="2985"/>
      <c r="E196" s="3015"/>
      <c r="F196" s="3016"/>
      <c r="G196" s="3106"/>
      <c r="H196" s="547" t="s">
        <v>5</v>
      </c>
      <c r="I196" s="643"/>
      <c r="J196" s="1927"/>
      <c r="K196" s="2198">
        <v>31.6</v>
      </c>
      <c r="L196" s="1892"/>
      <c r="M196" s="2011"/>
      <c r="N196" s="849">
        <v>31.6</v>
      </c>
      <c r="O196" s="2068">
        <v>516.29999999999995</v>
      </c>
      <c r="P196" s="246"/>
      <c r="Q196" s="276" t="s">
        <v>271</v>
      </c>
      <c r="R196" s="1855"/>
      <c r="S196" s="390"/>
      <c r="T196" s="390">
        <v>100</v>
      </c>
      <c r="U196" s="156"/>
      <c r="W196" s="1153"/>
      <c r="X196" s="2239"/>
      <c r="Y196" s="2044"/>
      <c r="Z196" s="2044"/>
    </row>
    <row r="197" spans="1:26" ht="15.75" customHeight="1" x14ac:dyDescent="0.2">
      <c r="A197" s="2086"/>
      <c r="B197" s="2021"/>
      <c r="C197" s="500"/>
      <c r="D197" s="2970"/>
      <c r="E197" s="3015"/>
      <c r="F197" s="3016"/>
      <c r="G197" s="32"/>
      <c r="H197" s="1945"/>
      <c r="I197" s="778"/>
      <c r="J197" s="1946"/>
      <c r="K197" s="778"/>
      <c r="L197" s="783"/>
      <c r="M197" s="1947"/>
      <c r="N197" s="1393"/>
      <c r="O197" s="1989"/>
      <c r="P197" s="610"/>
      <c r="Q197" s="138" t="s">
        <v>400</v>
      </c>
      <c r="R197" s="1994"/>
      <c r="S197" s="305"/>
      <c r="T197" s="305">
        <v>100</v>
      </c>
      <c r="U197" s="80"/>
      <c r="W197" s="1153"/>
      <c r="X197" s="2044"/>
      <c r="Y197" s="2044"/>
      <c r="Z197" s="2044"/>
    </row>
    <row r="198" spans="1:26" ht="27" customHeight="1" x14ac:dyDescent="0.2">
      <c r="A198" s="2019"/>
      <c r="B198" s="2021"/>
      <c r="C198" s="655"/>
      <c r="D198" s="2969" t="s">
        <v>521</v>
      </c>
      <c r="E198" s="3171" t="s">
        <v>3</v>
      </c>
      <c r="F198" s="3173">
        <v>5</v>
      </c>
      <c r="G198" s="3105" t="s">
        <v>402</v>
      </c>
      <c r="H198" s="1912" t="s">
        <v>17</v>
      </c>
      <c r="I198" s="2198">
        <v>31.6</v>
      </c>
      <c r="J198" s="1826">
        <v>31.6</v>
      </c>
      <c r="K198" s="2421"/>
      <c r="L198" s="2397"/>
      <c r="M198" s="2396"/>
      <c r="N198" s="849"/>
      <c r="O198" s="2423">
        <v>420</v>
      </c>
      <c r="P198" s="246">
        <v>444.4</v>
      </c>
      <c r="Q198" s="2010" t="s">
        <v>74</v>
      </c>
      <c r="R198" s="1855"/>
      <c r="S198" s="155">
        <v>1</v>
      </c>
      <c r="T198" s="390"/>
      <c r="U198" s="156"/>
      <c r="W198" s="1153"/>
      <c r="X198" s="2044"/>
      <c r="Y198" s="2044"/>
      <c r="Z198" s="2044"/>
    </row>
    <row r="199" spans="1:26" ht="17.25" customHeight="1" x14ac:dyDescent="0.2">
      <c r="A199" s="2086"/>
      <c r="B199" s="2021"/>
      <c r="C199" s="125"/>
      <c r="D199" s="2985"/>
      <c r="E199" s="3015"/>
      <c r="F199" s="3016"/>
      <c r="G199" s="3106"/>
      <c r="H199" s="1912" t="s">
        <v>304</v>
      </c>
      <c r="I199" s="2198"/>
      <c r="J199" s="1826"/>
      <c r="K199" s="2421">
        <v>24.5</v>
      </c>
      <c r="L199" s="2397"/>
      <c r="M199" s="2396"/>
      <c r="N199" s="849">
        <v>24.5</v>
      </c>
      <c r="O199" s="2423"/>
      <c r="P199" s="246"/>
      <c r="Q199" s="3152" t="s">
        <v>272</v>
      </c>
      <c r="R199" s="1932"/>
      <c r="S199" s="298"/>
      <c r="T199" s="390">
        <v>50</v>
      </c>
      <c r="U199" s="156">
        <v>100</v>
      </c>
    </row>
    <row r="200" spans="1:26" ht="17.25" customHeight="1" thickBot="1" x14ac:dyDescent="0.25">
      <c r="A200" s="2059"/>
      <c r="B200" s="2034"/>
      <c r="C200" s="2028"/>
      <c r="D200" s="2986"/>
      <c r="E200" s="3024" t="s">
        <v>71</v>
      </c>
      <c r="F200" s="3025"/>
      <c r="G200" s="3025"/>
      <c r="H200" s="3026"/>
      <c r="I200" s="392">
        <f t="shared" ref="I200:P200" si="13">SUM(I194:I199)</f>
        <v>68.300000000000011</v>
      </c>
      <c r="J200" s="2008">
        <f t="shared" si="13"/>
        <v>68.300000000000011</v>
      </c>
      <c r="K200" s="1991">
        <f t="shared" si="13"/>
        <v>61.7</v>
      </c>
      <c r="L200" s="765">
        <f t="shared" si="13"/>
        <v>0</v>
      </c>
      <c r="M200" s="765">
        <f t="shared" si="13"/>
        <v>0</v>
      </c>
      <c r="N200" s="1987">
        <f t="shared" si="13"/>
        <v>61.7</v>
      </c>
      <c r="O200" s="1991">
        <f t="shared" si="13"/>
        <v>1161.5</v>
      </c>
      <c r="P200" s="2008">
        <f t="shared" si="13"/>
        <v>444.4</v>
      </c>
      <c r="Q200" s="3162"/>
      <c r="R200" s="2207"/>
      <c r="S200" s="1334"/>
      <c r="T200" s="1334"/>
      <c r="U200" s="342"/>
      <c r="V200" s="241"/>
      <c r="W200" s="241"/>
      <c r="X200" s="241"/>
      <c r="Y200" s="611"/>
      <c r="Z200" s="3027"/>
    </row>
    <row r="201" spans="1:26" ht="29.25" customHeight="1" x14ac:dyDescent="0.2">
      <c r="A201" s="2018" t="s">
        <v>19</v>
      </c>
      <c r="B201" s="2020" t="s">
        <v>16</v>
      </c>
      <c r="C201" s="2027" t="s">
        <v>23</v>
      </c>
      <c r="D201" s="2275" t="s">
        <v>276</v>
      </c>
      <c r="E201" s="1335"/>
      <c r="F201" s="1335">
        <v>2</v>
      </c>
      <c r="G201" s="2060" t="s">
        <v>460</v>
      </c>
      <c r="H201" s="1331"/>
      <c r="I201" s="876"/>
      <c r="J201" s="207"/>
      <c r="K201" s="229"/>
      <c r="L201" s="764"/>
      <c r="M201" s="1659"/>
      <c r="N201" s="213"/>
      <c r="O201" s="1659"/>
      <c r="P201" s="213"/>
      <c r="Q201" s="742"/>
      <c r="R201" s="1683"/>
      <c r="S201" s="315"/>
      <c r="T201" s="315"/>
      <c r="U201" s="2310"/>
      <c r="W201" s="611"/>
      <c r="X201" s="611"/>
      <c r="Y201" s="611"/>
      <c r="Z201" s="3027"/>
    </row>
    <row r="202" spans="1:26" ht="55.5" customHeight="1" x14ac:dyDescent="0.2">
      <c r="A202" s="2086"/>
      <c r="B202" s="2021"/>
      <c r="C202" s="130"/>
      <c r="D202" s="2228" t="s">
        <v>469</v>
      </c>
      <c r="E202" s="254"/>
      <c r="F202" s="2165"/>
      <c r="G202" s="2164"/>
      <c r="H202" s="2161" t="s">
        <v>17</v>
      </c>
      <c r="I202" s="1596"/>
      <c r="J202" s="2129"/>
      <c r="K202" s="1596">
        <v>48.2</v>
      </c>
      <c r="L202" s="2358"/>
      <c r="M202" s="2127"/>
      <c r="N202" s="287">
        <v>48.2</v>
      </c>
      <c r="O202" s="2127">
        <v>59.6</v>
      </c>
      <c r="P202" s="287">
        <v>122.9</v>
      </c>
      <c r="Q202" s="2104" t="s">
        <v>408</v>
      </c>
      <c r="R202" s="1932"/>
      <c r="S202" s="171">
        <v>3</v>
      </c>
      <c r="T202" s="298">
        <v>5</v>
      </c>
      <c r="U202" s="103">
        <v>6</v>
      </c>
    </row>
    <row r="203" spans="1:26" ht="30" customHeight="1" x14ac:dyDescent="0.2">
      <c r="A203" s="2160"/>
      <c r="B203" s="2158"/>
      <c r="C203" s="531"/>
      <c r="D203" s="2228" t="s">
        <v>426</v>
      </c>
      <c r="E203" s="2162"/>
      <c r="F203" s="1900"/>
      <c r="G203" s="634"/>
      <c r="H203" s="547" t="s">
        <v>17</v>
      </c>
      <c r="I203" s="1396"/>
      <c r="J203" s="2476">
        <v>113.3</v>
      </c>
      <c r="K203" s="1396">
        <f>+L203+N203</f>
        <v>174.5</v>
      </c>
      <c r="L203" s="2159">
        <v>174.5</v>
      </c>
      <c r="M203" s="432"/>
      <c r="N203" s="2050"/>
      <c r="O203" s="1723">
        <v>174.5</v>
      </c>
      <c r="P203" s="432">
        <v>174.5</v>
      </c>
      <c r="Q203" s="453" t="s">
        <v>408</v>
      </c>
      <c r="R203" s="1669">
        <v>7</v>
      </c>
      <c r="S203" s="576">
        <v>21</v>
      </c>
      <c r="T203" s="305">
        <v>21</v>
      </c>
      <c r="U203" s="80">
        <v>21</v>
      </c>
    </row>
    <row r="204" spans="1:26" ht="40.5" customHeight="1" x14ac:dyDescent="0.2">
      <c r="A204" s="2019"/>
      <c r="B204" s="2021"/>
      <c r="C204" s="655"/>
      <c r="D204" s="2347" t="s">
        <v>523</v>
      </c>
      <c r="E204" s="1330"/>
      <c r="F204" s="1330"/>
      <c r="G204" s="2348"/>
      <c r="H204" s="856" t="s">
        <v>17</v>
      </c>
      <c r="I204" s="1604"/>
      <c r="J204" s="1628"/>
      <c r="K204" s="217"/>
      <c r="L204" s="266"/>
      <c r="M204" s="1928"/>
      <c r="N204" s="218"/>
      <c r="O204" s="1928">
        <v>20</v>
      </c>
      <c r="P204" s="218"/>
      <c r="Q204" s="1844" t="s">
        <v>439</v>
      </c>
      <c r="R204" s="1669"/>
      <c r="S204" s="305"/>
      <c r="T204" s="305">
        <v>262</v>
      </c>
      <c r="U204" s="172"/>
      <c r="W204" s="611"/>
      <c r="X204" s="611"/>
      <c r="Y204" s="611"/>
      <c r="Z204" s="2044"/>
    </row>
    <row r="205" spans="1:26" ht="21.75" customHeight="1" x14ac:dyDescent="0.2">
      <c r="A205" s="2019"/>
      <c r="B205" s="2021"/>
      <c r="C205" s="655"/>
      <c r="D205" s="3163" t="s">
        <v>525</v>
      </c>
      <c r="E205" s="2147"/>
      <c r="F205" s="2147"/>
      <c r="G205" s="2148"/>
      <c r="H205" s="2146" t="s">
        <v>17</v>
      </c>
      <c r="I205" s="2149"/>
      <c r="J205" s="2150">
        <v>20.6</v>
      </c>
      <c r="K205" s="3149"/>
      <c r="L205" s="3189"/>
      <c r="M205" s="3165"/>
      <c r="N205" s="3167"/>
      <c r="O205" s="3165"/>
      <c r="P205" s="3167"/>
      <c r="Q205" s="276" t="s">
        <v>529</v>
      </c>
      <c r="R205" s="1754">
        <v>273</v>
      </c>
      <c r="S205" s="1754"/>
      <c r="T205" s="1754"/>
      <c r="U205" s="674"/>
      <c r="W205" s="611"/>
      <c r="X205" s="611"/>
      <c r="Y205" s="611"/>
      <c r="Z205" s="2044"/>
    </row>
    <row r="206" spans="1:26" ht="19.5" customHeight="1" x14ac:dyDescent="0.2">
      <c r="A206" s="2019"/>
      <c r="B206" s="2021"/>
      <c r="C206" s="655"/>
      <c r="D206" s="3164"/>
      <c r="E206" s="2147"/>
      <c r="F206" s="2147"/>
      <c r="G206" s="2148"/>
      <c r="H206" s="1315"/>
      <c r="I206" s="2151"/>
      <c r="J206" s="2152"/>
      <c r="K206" s="3150"/>
      <c r="L206" s="3211"/>
      <c r="M206" s="3166"/>
      <c r="N206" s="3168"/>
      <c r="O206" s="3166"/>
      <c r="P206" s="3168"/>
      <c r="Q206" s="1844" t="s">
        <v>440</v>
      </c>
      <c r="R206" s="1873">
        <v>1</v>
      </c>
      <c r="S206" s="1873"/>
      <c r="T206" s="1873"/>
      <c r="U206" s="29"/>
      <c r="W206" s="611"/>
      <c r="X206" s="611"/>
      <c r="Y206" s="611"/>
      <c r="Z206" s="2044"/>
    </row>
    <row r="207" spans="1:26" ht="44.25" customHeight="1" x14ac:dyDescent="0.2">
      <c r="A207" s="2019"/>
      <c r="B207" s="2021"/>
      <c r="C207" s="655"/>
      <c r="D207" s="2277" t="s">
        <v>526</v>
      </c>
      <c r="E207" s="1330"/>
      <c r="F207" s="1330"/>
      <c r="G207" s="2061"/>
      <c r="H207" s="201" t="s">
        <v>17</v>
      </c>
      <c r="I207" s="2153">
        <v>25</v>
      </c>
      <c r="J207" s="1340">
        <v>25</v>
      </c>
      <c r="K207" s="1396"/>
      <c r="L207" s="2048"/>
      <c r="M207" s="2049"/>
      <c r="N207" s="848"/>
      <c r="O207" s="2049"/>
      <c r="P207" s="848"/>
      <c r="Q207" s="1844" t="s">
        <v>277</v>
      </c>
      <c r="R207" s="1686">
        <v>1</v>
      </c>
      <c r="S207" s="1752"/>
      <c r="T207" s="1752"/>
      <c r="U207" s="1753"/>
      <c r="W207" s="1153"/>
      <c r="X207" s="2044"/>
      <c r="Y207" s="2044"/>
      <c r="Z207" s="2044"/>
    </row>
    <row r="208" spans="1:26" ht="45" customHeight="1" x14ac:dyDescent="0.2">
      <c r="A208" s="2086"/>
      <c r="B208" s="2021"/>
      <c r="C208" s="125"/>
      <c r="D208" s="2277" t="s">
        <v>528</v>
      </c>
      <c r="E208" s="1330"/>
      <c r="F208" s="1330"/>
      <c r="G208" s="2061"/>
      <c r="H208" s="2097" t="s">
        <v>17</v>
      </c>
      <c r="I208" s="2149">
        <v>18</v>
      </c>
      <c r="J208" s="1340">
        <v>18</v>
      </c>
      <c r="K208" s="217"/>
      <c r="L208" s="266"/>
      <c r="M208" s="1928"/>
      <c r="N208" s="218"/>
      <c r="O208" s="1928"/>
      <c r="P208" s="218"/>
      <c r="Q208" s="276" t="s">
        <v>278</v>
      </c>
      <c r="R208" s="1677">
        <v>1</v>
      </c>
      <c r="S208" s="245"/>
      <c r="T208" s="245"/>
      <c r="U208" s="95"/>
    </row>
    <row r="209" spans="1:26" ht="45.75" customHeight="1" x14ac:dyDescent="0.2">
      <c r="A209" s="2805"/>
      <c r="B209" s="2762"/>
      <c r="C209" s="125"/>
      <c r="D209" s="2775" t="s">
        <v>527</v>
      </c>
      <c r="E209" s="1330"/>
      <c r="F209" s="1330"/>
      <c r="G209" s="2784"/>
      <c r="H209" s="201" t="s">
        <v>17</v>
      </c>
      <c r="I209" s="2154"/>
      <c r="J209" s="2155">
        <v>44.8</v>
      </c>
      <c r="K209" s="1396"/>
      <c r="L209" s="2787"/>
      <c r="M209" s="2789"/>
      <c r="N209" s="848"/>
      <c r="O209" s="2789"/>
      <c r="P209" s="848"/>
      <c r="Q209" s="2753" t="s">
        <v>278</v>
      </c>
      <c r="R209" s="1677">
        <v>4</v>
      </c>
      <c r="S209" s="390"/>
      <c r="T209" s="390"/>
      <c r="U209" s="156"/>
    </row>
    <row r="210" spans="1:26" ht="31.5" customHeight="1" x14ac:dyDescent="0.2">
      <c r="A210" s="1029"/>
      <c r="B210" s="2806"/>
      <c r="C210" s="1536"/>
      <c r="D210" s="1901" t="s">
        <v>522</v>
      </c>
      <c r="E210" s="2857"/>
      <c r="F210" s="2861"/>
      <c r="G210" s="2862"/>
      <c r="H210" s="856" t="s">
        <v>17</v>
      </c>
      <c r="I210" s="874"/>
      <c r="J210" s="1395"/>
      <c r="K210" s="1396">
        <v>20</v>
      </c>
      <c r="L210" s="2787">
        <v>20</v>
      </c>
      <c r="M210" s="2789"/>
      <c r="N210" s="848"/>
      <c r="O210" s="2789"/>
      <c r="P210" s="848"/>
      <c r="Q210" s="1844" t="s">
        <v>278</v>
      </c>
      <c r="R210" s="1686"/>
      <c r="S210" s="1872">
        <v>3</v>
      </c>
      <c r="T210" s="2766"/>
      <c r="U210" s="172"/>
      <c r="W210" s="611"/>
      <c r="X210" s="611"/>
      <c r="Y210" s="611"/>
      <c r="Z210" s="2044"/>
    </row>
    <row r="211" spans="1:26" ht="54" customHeight="1" x14ac:dyDescent="0.2">
      <c r="A211" s="2019"/>
      <c r="B211" s="2021"/>
      <c r="C211" s="655"/>
      <c r="D211" s="2928" t="s">
        <v>559</v>
      </c>
      <c r="E211" s="624" t="s">
        <v>584</v>
      </c>
      <c r="F211" s="2857">
        <v>6</v>
      </c>
      <c r="G211" s="2811" t="s">
        <v>405</v>
      </c>
      <c r="H211" s="2764" t="s">
        <v>17</v>
      </c>
      <c r="I211" s="700"/>
      <c r="J211" s="1033"/>
      <c r="K211" s="2858">
        <v>299.3</v>
      </c>
      <c r="L211" s="2859">
        <v>299.3</v>
      </c>
      <c r="M211" s="2777"/>
      <c r="N211" s="263"/>
      <c r="O211" s="2777"/>
      <c r="P211" s="263"/>
      <c r="Q211" s="275" t="s">
        <v>573</v>
      </c>
      <c r="R211" s="1684"/>
      <c r="S211" s="2860">
        <v>2023</v>
      </c>
      <c r="T211" s="2799"/>
      <c r="U211" s="168"/>
      <c r="W211" s="611"/>
      <c r="X211" s="611"/>
      <c r="Y211" s="611"/>
      <c r="Z211" s="2044"/>
    </row>
    <row r="212" spans="1:26" ht="17.25" customHeight="1" thickBot="1" x14ac:dyDescent="0.25">
      <c r="A212" s="2290"/>
      <c r="B212" s="2286"/>
      <c r="C212" s="500"/>
      <c r="D212" s="2974"/>
      <c r="E212" s="3024" t="s">
        <v>71</v>
      </c>
      <c r="F212" s="3025"/>
      <c r="G212" s="3025"/>
      <c r="H212" s="3026"/>
      <c r="I212" s="223">
        <f>SUM(I207:I209)</f>
        <v>43</v>
      </c>
      <c r="J212" s="840">
        <f>SUM(J203:J209)</f>
        <v>221.7</v>
      </c>
      <c r="K212" s="223">
        <f t="shared" ref="K212:P212" si="14">SUM(K202:K211)</f>
        <v>542</v>
      </c>
      <c r="L212" s="768">
        <f t="shared" si="14"/>
        <v>493.8</v>
      </c>
      <c r="M212" s="224">
        <f t="shared" si="14"/>
        <v>0</v>
      </c>
      <c r="N212" s="840">
        <f t="shared" si="14"/>
        <v>48.2</v>
      </c>
      <c r="O212" s="1605">
        <f t="shared" si="14"/>
        <v>254.1</v>
      </c>
      <c r="P212" s="224">
        <f t="shared" si="14"/>
        <v>297.39999999999998</v>
      </c>
      <c r="Q212" s="2287"/>
      <c r="R212" s="1701"/>
      <c r="S212" s="1334"/>
      <c r="T212" s="1334"/>
      <c r="U212" s="342"/>
    </row>
    <row r="213" spans="1:26" ht="15.75" customHeight="1" thickBot="1" x14ac:dyDescent="0.25">
      <c r="A213" s="188" t="s">
        <v>19</v>
      </c>
      <c r="B213" s="11" t="s">
        <v>16</v>
      </c>
      <c r="C213" s="3040" t="s">
        <v>22</v>
      </c>
      <c r="D213" s="2999"/>
      <c r="E213" s="2999"/>
      <c r="F213" s="2999"/>
      <c r="G213" s="2999"/>
      <c r="H213" s="2999"/>
      <c r="I213" s="631">
        <f t="shared" ref="I213:P213" si="15">I200+I191+I175+I212</f>
        <v>3737.5</v>
      </c>
      <c r="J213" s="1601">
        <f t="shared" si="15"/>
        <v>4351.5</v>
      </c>
      <c r="K213" s="233">
        <f t="shared" si="15"/>
        <v>5125.9000000000005</v>
      </c>
      <c r="L213" s="770">
        <f t="shared" si="15"/>
        <v>1169.8</v>
      </c>
      <c r="M213" s="1341">
        <f t="shared" si="15"/>
        <v>2.6999999999999997</v>
      </c>
      <c r="N213" s="1177">
        <f t="shared" si="15"/>
        <v>3956.0999999999995</v>
      </c>
      <c r="O213" s="631">
        <f t="shared" si="15"/>
        <v>12537.4</v>
      </c>
      <c r="P213" s="1341">
        <f t="shared" si="15"/>
        <v>10815.800000000001</v>
      </c>
      <c r="Q213" s="3037"/>
      <c r="R213" s="3001"/>
      <c r="S213" s="3001"/>
      <c r="T213" s="3001"/>
      <c r="U213" s="3002"/>
    </row>
    <row r="214" spans="1:26" ht="17.25" customHeight="1" thickBot="1" x14ac:dyDescent="0.25">
      <c r="A214" s="2086" t="s">
        <v>19</v>
      </c>
      <c r="B214" s="2" t="s">
        <v>19</v>
      </c>
      <c r="C214" s="3041" t="s">
        <v>134</v>
      </c>
      <c r="D214" s="3042"/>
      <c r="E214" s="3042"/>
      <c r="F214" s="3042"/>
      <c r="G214" s="3042"/>
      <c r="H214" s="3042"/>
      <c r="I214" s="3042"/>
      <c r="J214" s="3042"/>
      <c r="K214" s="3042"/>
      <c r="L214" s="3042"/>
      <c r="M214" s="3042"/>
      <c r="N214" s="3042"/>
      <c r="O214" s="3042"/>
      <c r="P214" s="3042"/>
      <c r="Q214" s="3042"/>
      <c r="R214" s="3042"/>
      <c r="S214" s="3042"/>
      <c r="T214" s="3042"/>
      <c r="U214" s="3043"/>
    </row>
    <row r="215" spans="1:26" ht="15.75" customHeight="1" x14ac:dyDescent="0.2">
      <c r="A215" s="189" t="s">
        <v>19</v>
      </c>
      <c r="B215" s="190" t="s">
        <v>19</v>
      </c>
      <c r="C215" s="2022" t="s">
        <v>16</v>
      </c>
      <c r="D215" s="2984" t="s">
        <v>530</v>
      </c>
      <c r="E215" s="3038"/>
      <c r="F215" s="2032">
        <v>2</v>
      </c>
      <c r="G215" s="1894" t="s">
        <v>460</v>
      </c>
      <c r="H215" s="460" t="s">
        <v>17</v>
      </c>
      <c r="I215" s="328">
        <v>76.599999999999994</v>
      </c>
      <c r="J215" s="1631">
        <f>36.3+40.3</f>
        <v>76.599999999999994</v>
      </c>
      <c r="K215" s="1874">
        <f>+L215+N215</f>
        <v>44.1</v>
      </c>
      <c r="L215" s="1874">
        <v>44.1</v>
      </c>
      <c r="M215" s="1874"/>
      <c r="N215" s="2107"/>
      <c r="O215" s="2110">
        <v>57.8</v>
      </c>
      <c r="P215" s="1875"/>
      <c r="Q215" s="2268" t="s">
        <v>408</v>
      </c>
      <c r="R215" s="1666">
        <v>20</v>
      </c>
      <c r="S215" s="1922">
        <v>8</v>
      </c>
      <c r="T215" s="1922">
        <v>11</v>
      </c>
      <c r="U215" s="1923"/>
    </row>
    <row r="216" spans="1:26" ht="17.25" customHeight="1" thickBot="1" x14ac:dyDescent="0.25">
      <c r="A216" s="286"/>
      <c r="B216" s="24"/>
      <c r="C216" s="2028"/>
      <c r="D216" s="2986"/>
      <c r="E216" s="3039"/>
      <c r="F216" s="2033"/>
      <c r="G216" s="1895"/>
      <c r="H216" s="1049" t="s">
        <v>18</v>
      </c>
      <c r="I216" s="223">
        <f t="shared" ref="I216:P216" si="16">I215</f>
        <v>76.599999999999994</v>
      </c>
      <c r="J216" s="1175">
        <f t="shared" si="16"/>
        <v>76.599999999999994</v>
      </c>
      <c r="K216" s="840">
        <f t="shared" si="16"/>
        <v>44.1</v>
      </c>
      <c r="L216" s="768">
        <f t="shared" si="16"/>
        <v>44.1</v>
      </c>
      <c r="M216" s="224">
        <f t="shared" si="16"/>
        <v>0</v>
      </c>
      <c r="N216" s="840">
        <f t="shared" si="16"/>
        <v>0</v>
      </c>
      <c r="O216" s="223">
        <f t="shared" si="16"/>
        <v>57.8</v>
      </c>
      <c r="P216" s="1175">
        <f t="shared" si="16"/>
        <v>0</v>
      </c>
      <c r="Q216" s="1050" t="s">
        <v>537</v>
      </c>
      <c r="R216" s="1692">
        <f>310+413</f>
        <v>723</v>
      </c>
      <c r="S216" s="1052">
        <v>590</v>
      </c>
      <c r="T216" s="1052">
        <v>781</v>
      </c>
      <c r="U216" s="2176"/>
    </row>
    <row r="217" spans="1:26" ht="18.75" customHeight="1" x14ac:dyDescent="0.2">
      <c r="A217" s="189" t="s">
        <v>19</v>
      </c>
      <c r="B217" s="190" t="s">
        <v>19</v>
      </c>
      <c r="C217" s="2022" t="s">
        <v>19</v>
      </c>
      <c r="D217" s="2984" t="s">
        <v>467</v>
      </c>
      <c r="E217" s="3038"/>
      <c r="F217" s="2032">
        <v>2</v>
      </c>
      <c r="G217" s="1894" t="s">
        <v>460</v>
      </c>
      <c r="H217" s="63" t="s">
        <v>17</v>
      </c>
      <c r="I217" s="328">
        <v>65.599999999999994</v>
      </c>
      <c r="J217" s="1632">
        <v>65.599999999999994</v>
      </c>
      <c r="K217" s="328">
        <v>65</v>
      </c>
      <c r="L217" s="787"/>
      <c r="M217" s="314"/>
      <c r="N217" s="2108">
        <v>65</v>
      </c>
      <c r="O217" s="1608"/>
      <c r="P217" s="2111"/>
      <c r="Q217" s="193" t="s">
        <v>538</v>
      </c>
      <c r="R217" s="1668">
        <v>1</v>
      </c>
      <c r="S217" s="315">
        <v>1</v>
      </c>
      <c r="T217" s="315"/>
      <c r="U217" s="2087"/>
    </row>
    <row r="218" spans="1:26" ht="17.25" customHeight="1" thickBot="1" x14ac:dyDescent="0.25">
      <c r="A218" s="286"/>
      <c r="B218" s="24"/>
      <c r="C218" s="2028"/>
      <c r="D218" s="2986"/>
      <c r="E218" s="3039"/>
      <c r="F218" s="2033"/>
      <c r="G218" s="1895"/>
      <c r="H218" s="42" t="s">
        <v>18</v>
      </c>
      <c r="I218" s="223">
        <f t="shared" ref="I218:J218" si="17">I217</f>
        <v>65.599999999999994</v>
      </c>
      <c r="J218" s="1175">
        <f t="shared" si="17"/>
        <v>65.599999999999994</v>
      </c>
      <c r="K218" s="223">
        <f t="shared" ref="K218:N218" si="18">K217</f>
        <v>65</v>
      </c>
      <c r="L218" s="768">
        <f t="shared" ref="L218:M218" si="19">L217</f>
        <v>0</v>
      </c>
      <c r="M218" s="224">
        <f t="shared" si="19"/>
        <v>0</v>
      </c>
      <c r="N218" s="840">
        <f t="shared" si="18"/>
        <v>65</v>
      </c>
      <c r="O218" s="1605"/>
      <c r="P218" s="231"/>
      <c r="Q218" s="329"/>
      <c r="R218" s="1679"/>
      <c r="S218" s="316"/>
      <c r="T218" s="316"/>
      <c r="U218" s="2088"/>
    </row>
    <row r="219" spans="1:26" ht="16.5" customHeight="1" x14ac:dyDescent="0.2">
      <c r="A219" s="2816" t="s">
        <v>19</v>
      </c>
      <c r="B219" s="2755" t="s">
        <v>19</v>
      </c>
      <c r="C219" s="129" t="s">
        <v>21</v>
      </c>
      <c r="D219" s="488" t="s">
        <v>238</v>
      </c>
      <c r="E219" s="2760"/>
      <c r="F219" s="2750">
        <v>2</v>
      </c>
      <c r="G219" s="1894" t="s">
        <v>460</v>
      </c>
      <c r="H219" s="63"/>
      <c r="I219" s="612"/>
      <c r="J219" s="2105"/>
      <c r="K219" s="1424"/>
      <c r="L219" s="1426"/>
      <c r="M219" s="1630"/>
      <c r="N219" s="2109"/>
      <c r="O219" s="876"/>
      <c r="P219" s="230"/>
      <c r="Q219" s="2283"/>
      <c r="R219" s="1693"/>
      <c r="S219" s="318"/>
      <c r="T219" s="318"/>
      <c r="U219" s="250"/>
    </row>
    <row r="220" spans="1:26" ht="15.75" customHeight="1" x14ac:dyDescent="0.2">
      <c r="A220" s="2143"/>
      <c r="B220" s="2762"/>
      <c r="C220" s="15"/>
      <c r="D220" s="2969" t="s">
        <v>531</v>
      </c>
      <c r="E220" s="1899"/>
      <c r="F220" s="2774"/>
      <c r="G220" s="34"/>
      <c r="H220" s="1845" t="s">
        <v>17</v>
      </c>
      <c r="I220" s="2770">
        <v>128</v>
      </c>
      <c r="J220" s="2786">
        <v>135.19999999999999</v>
      </c>
      <c r="K220" s="3149">
        <f t="shared" ref="K220" si="20">+L220+N220</f>
        <v>26.7</v>
      </c>
      <c r="L220" s="3188">
        <v>19</v>
      </c>
      <c r="M220" s="3190"/>
      <c r="N220" s="3184">
        <v>7.7</v>
      </c>
      <c r="O220" s="2782"/>
      <c r="P220" s="246"/>
      <c r="Q220" s="2102" t="s">
        <v>450</v>
      </c>
      <c r="R220" s="1876">
        <v>145</v>
      </c>
      <c r="S220" s="305">
        <v>362</v>
      </c>
      <c r="T220" s="2799"/>
      <c r="U220" s="2801"/>
    </row>
    <row r="221" spans="1:26" ht="28.5" customHeight="1" x14ac:dyDescent="0.2">
      <c r="A221" s="2143"/>
      <c r="B221" s="2762"/>
      <c r="C221" s="130"/>
      <c r="D221" s="2970"/>
      <c r="E221" s="1899"/>
      <c r="F221" s="2774"/>
      <c r="G221" s="34"/>
      <c r="H221" s="34"/>
      <c r="I221" s="2754"/>
      <c r="J221" s="1939"/>
      <c r="K221" s="2994"/>
      <c r="L221" s="3189"/>
      <c r="M221" s="3165"/>
      <c r="N221" s="3185"/>
      <c r="O221" s="1169"/>
      <c r="P221" s="218"/>
      <c r="Q221" s="2102" t="s">
        <v>442</v>
      </c>
      <c r="R221" s="1876">
        <v>223</v>
      </c>
      <c r="S221" s="305"/>
      <c r="T221" s="305"/>
      <c r="U221" s="80"/>
    </row>
    <row r="222" spans="1:26" ht="28.5" customHeight="1" x14ac:dyDescent="0.2">
      <c r="A222" s="2143"/>
      <c r="B222" s="2762"/>
      <c r="C222" s="130"/>
      <c r="D222" s="2746" t="s">
        <v>577</v>
      </c>
      <c r="E222" s="1899"/>
      <c r="F222" s="2774"/>
      <c r="G222" s="34"/>
      <c r="H222" s="861" t="s">
        <v>17</v>
      </c>
      <c r="I222" s="1396"/>
      <c r="J222" s="2785">
        <v>12.6</v>
      </c>
      <c r="K222" s="1396"/>
      <c r="L222" s="2787"/>
      <c r="M222" s="2789"/>
      <c r="N222" s="2785"/>
      <c r="O222" s="1723"/>
      <c r="P222" s="848"/>
      <c r="Q222" s="2383" t="s">
        <v>578</v>
      </c>
      <c r="R222" s="1030" t="s">
        <v>175</v>
      </c>
      <c r="S222" s="137"/>
      <c r="T222" s="2800"/>
      <c r="U222" s="2802"/>
    </row>
    <row r="223" spans="1:26" ht="42" customHeight="1" x14ac:dyDescent="0.2">
      <c r="A223" s="2143"/>
      <c r="B223" s="2762"/>
      <c r="C223" s="130"/>
      <c r="D223" s="2746" t="s">
        <v>532</v>
      </c>
      <c r="E223" s="1899"/>
      <c r="F223" s="2774"/>
      <c r="G223" s="34"/>
      <c r="H223" s="34" t="s">
        <v>17</v>
      </c>
      <c r="I223" s="2754">
        <v>12.6</v>
      </c>
      <c r="J223" s="1939">
        <v>12.6</v>
      </c>
      <c r="K223" s="2771">
        <f t="shared" ref="K223:K224" si="21">+L223+N223</f>
        <v>2.6</v>
      </c>
      <c r="L223" s="2795">
        <v>1</v>
      </c>
      <c r="M223" s="2777"/>
      <c r="N223" s="2106">
        <v>1.6</v>
      </c>
      <c r="O223" s="1169"/>
      <c r="P223" s="218"/>
      <c r="Q223" s="2103" t="s">
        <v>443</v>
      </c>
      <c r="R223" s="1992">
        <v>50</v>
      </c>
      <c r="S223" s="2800">
        <v>25</v>
      </c>
      <c r="T223" s="2800"/>
      <c r="U223" s="2802"/>
      <c r="V223" s="158"/>
    </row>
    <row r="224" spans="1:26" ht="18" customHeight="1" x14ac:dyDescent="0.2">
      <c r="A224" s="2143"/>
      <c r="B224" s="2762"/>
      <c r="C224" s="15"/>
      <c r="D224" s="2969" t="s">
        <v>261</v>
      </c>
      <c r="E224" s="1899"/>
      <c r="F224" s="2774"/>
      <c r="G224" s="34"/>
      <c r="H224" s="547" t="s">
        <v>17</v>
      </c>
      <c r="I224" s="2770">
        <v>34.700000000000003</v>
      </c>
      <c r="J224" s="2786">
        <v>34.700000000000003</v>
      </c>
      <c r="K224" s="643">
        <f t="shared" si="21"/>
        <v>50.2</v>
      </c>
      <c r="L224" s="790"/>
      <c r="M224" s="2177"/>
      <c r="N224" s="1927">
        <v>50.2</v>
      </c>
      <c r="O224" s="1606">
        <v>47.2</v>
      </c>
      <c r="P224" s="755">
        <v>17.5</v>
      </c>
      <c r="Q224" s="2009" t="s">
        <v>408</v>
      </c>
      <c r="R224" s="1846">
        <v>10</v>
      </c>
      <c r="S224" s="2800">
        <v>20</v>
      </c>
      <c r="T224" s="2800">
        <v>26</v>
      </c>
      <c r="U224" s="2802">
        <v>5</v>
      </c>
      <c r="V224" s="158"/>
    </row>
    <row r="225" spans="1:22" ht="18" customHeight="1" x14ac:dyDescent="0.2">
      <c r="A225" s="2143"/>
      <c r="B225" s="2762"/>
      <c r="C225" s="15"/>
      <c r="D225" s="2970"/>
      <c r="E225" s="1899"/>
      <c r="F225" s="2774"/>
      <c r="G225" s="34"/>
      <c r="H225" s="525"/>
      <c r="I225" s="2754"/>
      <c r="J225" s="1939"/>
      <c r="K225" s="464"/>
      <c r="L225" s="784"/>
      <c r="M225" s="1394"/>
      <c r="N225" s="1934"/>
      <c r="O225" s="2178"/>
      <c r="P225" s="446"/>
      <c r="Q225" s="1327" t="s">
        <v>123</v>
      </c>
      <c r="R225" s="1932">
        <v>10</v>
      </c>
      <c r="S225" s="298">
        <v>20</v>
      </c>
      <c r="T225" s="2799">
        <v>32</v>
      </c>
      <c r="U225" s="2801">
        <v>5</v>
      </c>
      <c r="V225" s="158"/>
    </row>
    <row r="226" spans="1:22" ht="29.25" customHeight="1" x14ac:dyDescent="0.2">
      <c r="A226" s="2143"/>
      <c r="B226" s="2762"/>
      <c r="C226" s="15"/>
      <c r="D226" s="2746" t="s">
        <v>533</v>
      </c>
      <c r="E226" s="1899"/>
      <c r="F226" s="2774"/>
      <c r="G226" s="34"/>
      <c r="H226" s="547" t="s">
        <v>17</v>
      </c>
      <c r="I226" s="2770"/>
      <c r="J226" s="2786"/>
      <c r="K226" s="1396">
        <f>+L226+N226</f>
        <v>4.9000000000000004</v>
      </c>
      <c r="L226" s="2787">
        <v>3.9</v>
      </c>
      <c r="M226" s="2789"/>
      <c r="N226" s="2785">
        <v>1</v>
      </c>
      <c r="O226" s="1723"/>
      <c r="P226" s="848"/>
      <c r="Q226" s="2102" t="s">
        <v>441</v>
      </c>
      <c r="R226" s="1862"/>
      <c r="S226" s="576">
        <v>39</v>
      </c>
      <c r="T226" s="576"/>
      <c r="U226" s="55"/>
    </row>
    <row r="227" spans="1:22" ht="31.5" customHeight="1" x14ac:dyDescent="0.2">
      <c r="A227" s="2143"/>
      <c r="B227" s="2762"/>
      <c r="C227" s="15"/>
      <c r="D227" s="2746" t="s">
        <v>534</v>
      </c>
      <c r="E227" s="1899"/>
      <c r="F227" s="2774"/>
      <c r="G227" s="34"/>
      <c r="H227" s="547" t="s">
        <v>17</v>
      </c>
      <c r="I227" s="2770"/>
      <c r="J227" s="2786"/>
      <c r="K227" s="2771">
        <f>+L227+N227</f>
        <v>11.899999999999999</v>
      </c>
      <c r="L227" s="2787">
        <v>6.3</v>
      </c>
      <c r="M227" s="2789"/>
      <c r="N227" s="2785">
        <v>5.6</v>
      </c>
      <c r="O227" s="1169"/>
      <c r="P227" s="218"/>
      <c r="Q227" s="2103" t="s">
        <v>539</v>
      </c>
      <c r="R227" s="1685"/>
      <c r="S227" s="255">
        <v>5</v>
      </c>
      <c r="T227" s="255"/>
      <c r="U227" s="198"/>
    </row>
    <row r="228" spans="1:22" ht="30.75" customHeight="1" x14ac:dyDescent="0.2">
      <c r="A228" s="2143"/>
      <c r="B228" s="2762"/>
      <c r="C228" s="15"/>
      <c r="D228" s="2746" t="s">
        <v>535</v>
      </c>
      <c r="E228" s="1899"/>
      <c r="F228" s="2774"/>
      <c r="G228" s="34"/>
      <c r="H228" s="547" t="s">
        <v>17</v>
      </c>
      <c r="I228" s="2770"/>
      <c r="J228" s="2786">
        <v>38.6</v>
      </c>
      <c r="K228" s="2771"/>
      <c r="L228" s="2787"/>
      <c r="M228" s="2789"/>
      <c r="N228" s="2785"/>
      <c r="O228" s="1723"/>
      <c r="P228" s="848"/>
      <c r="Q228" s="2103" t="s">
        <v>446</v>
      </c>
      <c r="R228" s="1685">
        <v>3</v>
      </c>
      <c r="S228" s="255"/>
      <c r="T228" s="255"/>
      <c r="U228" s="198"/>
    </row>
    <row r="229" spans="1:22" ht="30.75" customHeight="1" x14ac:dyDescent="0.2">
      <c r="A229" s="2143"/>
      <c r="B229" s="2762"/>
      <c r="C229" s="15"/>
      <c r="D229" s="401" t="s">
        <v>444</v>
      </c>
      <c r="E229" s="1899"/>
      <c r="F229" s="2774"/>
      <c r="G229" s="34"/>
      <c r="H229" s="547" t="s">
        <v>17</v>
      </c>
      <c r="I229" s="2770"/>
      <c r="J229" s="2786"/>
      <c r="K229" s="2770">
        <f t="shared" ref="K229" si="22">+L229+N229</f>
        <v>75</v>
      </c>
      <c r="L229" s="2788">
        <v>20</v>
      </c>
      <c r="M229" s="2776"/>
      <c r="N229" s="2786">
        <v>55</v>
      </c>
      <c r="O229" s="2782">
        <v>55</v>
      </c>
      <c r="P229" s="246">
        <v>50</v>
      </c>
      <c r="Q229" s="2102" t="s">
        <v>447</v>
      </c>
      <c r="R229" s="1876"/>
      <c r="S229" s="305">
        <v>55</v>
      </c>
      <c r="T229" s="305">
        <v>55</v>
      </c>
      <c r="U229" s="80">
        <v>50</v>
      </c>
    </row>
    <row r="230" spans="1:22" ht="30.75" customHeight="1" x14ac:dyDescent="0.2">
      <c r="A230" s="2143"/>
      <c r="B230" s="2762"/>
      <c r="C230" s="15"/>
      <c r="D230" s="2479"/>
      <c r="E230" s="1899"/>
      <c r="F230" s="2774"/>
      <c r="G230" s="34"/>
      <c r="H230" s="525"/>
      <c r="I230" s="2754"/>
      <c r="J230" s="1939"/>
      <c r="K230" s="2754"/>
      <c r="L230" s="266"/>
      <c r="M230" s="211"/>
      <c r="N230" s="1939"/>
      <c r="O230" s="1169"/>
      <c r="P230" s="218"/>
      <c r="Q230" s="2102" t="s">
        <v>448</v>
      </c>
      <c r="R230" s="1877"/>
      <c r="S230" s="2800">
        <v>100</v>
      </c>
      <c r="T230" s="2800"/>
      <c r="U230" s="2802"/>
    </row>
    <row r="231" spans="1:22" ht="17.25" customHeight="1" x14ac:dyDescent="0.2">
      <c r="A231" s="2143"/>
      <c r="B231" s="2762"/>
      <c r="C231" s="15"/>
      <c r="D231" s="2003"/>
      <c r="E231" s="1899"/>
      <c r="F231" s="2774"/>
      <c r="G231" s="34"/>
      <c r="H231" s="525"/>
      <c r="I231" s="2754"/>
      <c r="J231" s="1939"/>
      <c r="K231" s="2754"/>
      <c r="L231" s="266"/>
      <c r="M231" s="211"/>
      <c r="N231" s="1939"/>
      <c r="O231" s="1169"/>
      <c r="P231" s="218"/>
      <c r="Q231" s="582" t="s">
        <v>419</v>
      </c>
      <c r="R231" s="1877"/>
      <c r="S231" s="2800">
        <v>13</v>
      </c>
      <c r="T231" s="2800">
        <v>11</v>
      </c>
      <c r="U231" s="2802">
        <v>10</v>
      </c>
    </row>
    <row r="232" spans="1:22" ht="21" customHeight="1" x14ac:dyDescent="0.2">
      <c r="A232" s="2143"/>
      <c r="B232" s="2762"/>
      <c r="C232" s="15"/>
      <c r="D232" s="2969" t="s">
        <v>462</v>
      </c>
      <c r="E232" s="1899"/>
      <c r="F232" s="2774"/>
      <c r="G232" s="34"/>
      <c r="H232" s="547" t="s">
        <v>17</v>
      </c>
      <c r="I232" s="2770"/>
      <c r="J232" s="2786"/>
      <c r="K232" s="2770">
        <f t="shared" ref="K232" si="23">+L232+N232</f>
        <v>9.1</v>
      </c>
      <c r="L232" s="2788">
        <v>9.1</v>
      </c>
      <c r="M232" s="2776"/>
      <c r="N232" s="849"/>
      <c r="O232" s="2782"/>
      <c r="P232" s="246"/>
      <c r="Q232" s="582" t="s">
        <v>449</v>
      </c>
      <c r="R232" s="1797"/>
      <c r="S232" s="255">
        <v>19</v>
      </c>
      <c r="T232" s="2799"/>
      <c r="U232" s="2801"/>
    </row>
    <row r="233" spans="1:22" ht="21" customHeight="1" x14ac:dyDescent="0.2">
      <c r="A233" s="2143"/>
      <c r="B233" s="2762"/>
      <c r="C233" s="15"/>
      <c r="D233" s="2970"/>
      <c r="E233" s="1899"/>
      <c r="F233" s="2774"/>
      <c r="G233" s="34"/>
      <c r="H233" s="525"/>
      <c r="I233" s="2754"/>
      <c r="J233" s="1939"/>
      <c r="K233" s="2771"/>
      <c r="L233" s="2795"/>
      <c r="M233" s="2777"/>
      <c r="N233" s="270"/>
      <c r="O233" s="2783"/>
      <c r="P233" s="263"/>
      <c r="Q233" s="582" t="s">
        <v>419</v>
      </c>
      <c r="R233" s="1671"/>
      <c r="S233" s="255">
        <v>8</v>
      </c>
      <c r="T233" s="305"/>
      <c r="U233" s="80"/>
    </row>
    <row r="234" spans="1:22" ht="26.25" customHeight="1" x14ac:dyDescent="0.2">
      <c r="A234" s="2143"/>
      <c r="B234" s="2762"/>
      <c r="C234" s="15"/>
      <c r="D234" s="2969" t="s">
        <v>445</v>
      </c>
      <c r="E234" s="2763"/>
      <c r="F234" s="2751"/>
      <c r="G234" s="1918"/>
      <c r="H234" s="471" t="s">
        <v>17</v>
      </c>
      <c r="I234" s="221"/>
      <c r="J234" s="2786"/>
      <c r="K234" s="1723">
        <f t="shared" ref="K234" si="24">+L234+N234</f>
        <v>51.8</v>
      </c>
      <c r="L234" s="2787"/>
      <c r="M234" s="2787"/>
      <c r="N234" s="2785">
        <v>51.8</v>
      </c>
      <c r="O234" s="2783">
        <v>72</v>
      </c>
      <c r="P234" s="263">
        <v>123.8</v>
      </c>
      <c r="Q234" s="2104" t="s">
        <v>408</v>
      </c>
      <c r="R234" s="1670"/>
      <c r="S234" s="62">
        <v>12</v>
      </c>
      <c r="T234" s="2799">
        <v>8</v>
      </c>
      <c r="U234" s="2801">
        <v>20</v>
      </c>
    </row>
    <row r="235" spans="1:22" ht="17.25" customHeight="1" thickBot="1" x14ac:dyDescent="0.25">
      <c r="A235" s="2817"/>
      <c r="B235" s="2756"/>
      <c r="C235" s="14"/>
      <c r="D235" s="2986"/>
      <c r="E235" s="2761"/>
      <c r="F235" s="2752"/>
      <c r="G235" s="1920"/>
      <c r="H235" s="64" t="s">
        <v>18</v>
      </c>
      <c r="I235" s="223">
        <f>SUM(I220:I224)</f>
        <v>175.3</v>
      </c>
      <c r="J235" s="840">
        <f>SUM(J219:J228)</f>
        <v>233.69999999999996</v>
      </c>
      <c r="K235" s="1605">
        <f>SUM(K219:K234)</f>
        <v>232.2</v>
      </c>
      <c r="L235" s="768">
        <f>SUM(L219:L234)</f>
        <v>59.300000000000004</v>
      </c>
      <c r="M235" s="768">
        <f t="shared" ref="M235:P235" si="25">SUM(M219:M234)</f>
        <v>0</v>
      </c>
      <c r="N235" s="840">
        <f t="shared" si="25"/>
        <v>172.89999999999998</v>
      </c>
      <c r="O235" s="1605">
        <f t="shared" si="25"/>
        <v>174.2</v>
      </c>
      <c r="P235" s="1175">
        <f t="shared" si="25"/>
        <v>191.3</v>
      </c>
      <c r="Q235" s="2101"/>
      <c r="R235" s="1993"/>
      <c r="S235" s="1334"/>
      <c r="T235" s="1334"/>
      <c r="U235" s="342"/>
    </row>
    <row r="236" spans="1:22" ht="25.5" x14ac:dyDescent="0.2">
      <c r="A236" s="2018" t="s">
        <v>19</v>
      </c>
      <c r="B236" s="2020" t="s">
        <v>19</v>
      </c>
      <c r="C236" s="16" t="s">
        <v>23</v>
      </c>
      <c r="D236" s="627" t="s">
        <v>536</v>
      </c>
      <c r="E236" s="2030"/>
      <c r="F236" s="1757">
        <v>2</v>
      </c>
      <c r="G236" s="1765" t="s">
        <v>460</v>
      </c>
      <c r="H236" s="65" t="s">
        <v>17</v>
      </c>
      <c r="I236" s="876">
        <v>9</v>
      </c>
      <c r="J236" s="230">
        <v>9</v>
      </c>
      <c r="K236" s="232"/>
      <c r="L236" s="764"/>
      <c r="M236" s="232"/>
      <c r="N236" s="1769"/>
      <c r="O236" s="1604"/>
      <c r="P236" s="213"/>
      <c r="Q236" s="3177" t="s">
        <v>215</v>
      </c>
      <c r="R236" s="1683">
        <v>9</v>
      </c>
      <c r="S236" s="315"/>
      <c r="T236" s="315"/>
      <c r="U236" s="2087"/>
    </row>
    <row r="237" spans="1:22" ht="18" customHeight="1" thickBot="1" x14ac:dyDescent="0.25">
      <c r="A237" s="2092"/>
      <c r="B237" s="2034"/>
      <c r="C237" s="14"/>
      <c r="D237" s="2029"/>
      <c r="E237" s="2031"/>
      <c r="F237" s="2033"/>
      <c r="G237" s="1895"/>
      <c r="H237" s="64" t="s">
        <v>18</v>
      </c>
      <c r="I237" s="1605">
        <f>I236</f>
        <v>9</v>
      </c>
      <c r="J237" s="224">
        <f>J236</f>
        <v>9</v>
      </c>
      <c r="K237" s="223"/>
      <c r="L237" s="768"/>
      <c r="M237" s="224"/>
      <c r="N237" s="840"/>
      <c r="O237" s="1605"/>
      <c r="P237" s="231"/>
      <c r="Q237" s="3178"/>
      <c r="R237" s="1684"/>
      <c r="S237" s="2090"/>
      <c r="T237" s="2090"/>
      <c r="U237" s="342"/>
    </row>
    <row r="238" spans="1:22" ht="18" customHeight="1" thickBot="1" x14ac:dyDescent="0.25">
      <c r="A238" s="2059" t="s">
        <v>19</v>
      </c>
      <c r="B238" s="2034" t="s">
        <v>19</v>
      </c>
      <c r="C238" s="3036" t="s">
        <v>22</v>
      </c>
      <c r="D238" s="3000"/>
      <c r="E238" s="3000"/>
      <c r="F238" s="3000"/>
      <c r="G238" s="3000"/>
      <c r="H238" s="3000"/>
      <c r="I238" s="1609">
        <f>I237+I235+I218+I216</f>
        <v>326.5</v>
      </c>
      <c r="J238" s="1607">
        <f>J237+J235+J218+J216</f>
        <v>384.9</v>
      </c>
      <c r="K238" s="785">
        <f>K237+K235+K218+K216</f>
        <v>341.3</v>
      </c>
      <c r="L238" s="788">
        <f>L237+L235+L218+L216</f>
        <v>103.4</v>
      </c>
      <c r="M238" s="1372">
        <f t="shared" ref="M238" si="26">M237+M235+M218+M216</f>
        <v>0</v>
      </c>
      <c r="N238" s="1633">
        <f>N237+N235+N218+N216</f>
        <v>237.89999999999998</v>
      </c>
      <c r="O238" s="631">
        <f t="shared" ref="O238:P238" si="27">O237+O235+O218+O216</f>
        <v>232</v>
      </c>
      <c r="P238" s="1607">
        <f t="shared" si="27"/>
        <v>191.3</v>
      </c>
      <c r="Q238" s="3037"/>
      <c r="R238" s="3001"/>
      <c r="S238" s="3001"/>
      <c r="T238" s="3001"/>
      <c r="U238" s="3002"/>
    </row>
    <row r="239" spans="1:22" ht="17.25" customHeight="1" thickBot="1" x14ac:dyDescent="0.25">
      <c r="A239" s="3" t="s">
        <v>19</v>
      </c>
      <c r="B239" s="17" t="s">
        <v>21</v>
      </c>
      <c r="C239" s="3018" t="s">
        <v>38</v>
      </c>
      <c r="D239" s="3018"/>
      <c r="E239" s="3018"/>
      <c r="F239" s="3018"/>
      <c r="G239" s="3018"/>
      <c r="H239" s="3018"/>
      <c r="I239" s="3018"/>
      <c r="J239" s="3018"/>
      <c r="K239" s="3018"/>
      <c r="L239" s="3018"/>
      <c r="M239" s="3018"/>
      <c r="N239" s="3018"/>
      <c r="O239" s="3018"/>
      <c r="P239" s="3018"/>
      <c r="Q239" s="3018"/>
      <c r="R239" s="3018"/>
      <c r="S239" s="3018"/>
      <c r="T239" s="3018"/>
      <c r="U239" s="3019"/>
    </row>
    <row r="240" spans="1:22" ht="15.75" customHeight="1" x14ac:dyDescent="0.2">
      <c r="A240" s="2018" t="s">
        <v>19</v>
      </c>
      <c r="B240" s="2020" t="s">
        <v>21</v>
      </c>
      <c r="C240" s="2027" t="s">
        <v>16</v>
      </c>
      <c r="D240" s="3050" t="s">
        <v>39</v>
      </c>
      <c r="E240" s="2030"/>
      <c r="F240" s="90">
        <v>6</v>
      </c>
      <c r="G240" s="3180" t="s">
        <v>405</v>
      </c>
      <c r="H240" s="2292" t="s">
        <v>17</v>
      </c>
      <c r="I240" s="1173"/>
      <c r="J240" s="323">
        <v>2611.8000000000002</v>
      </c>
      <c r="K240" s="1634"/>
      <c r="L240" s="1157"/>
      <c r="M240" s="1157"/>
      <c r="N240" s="1634"/>
      <c r="O240" s="1173"/>
      <c r="P240" s="323"/>
      <c r="Q240" s="91"/>
      <c r="R240" s="1694"/>
      <c r="S240" s="58"/>
      <c r="T240" s="315"/>
      <c r="U240" s="2087"/>
    </row>
    <row r="241" spans="1:24" ht="15.75" customHeight="1" x14ac:dyDescent="0.2">
      <c r="A241" s="2019"/>
      <c r="B241" s="2021"/>
      <c r="C241" s="655"/>
      <c r="D241" s="3161"/>
      <c r="E241" s="2054"/>
      <c r="F241" s="1988"/>
      <c r="G241" s="3181"/>
      <c r="H241" s="201" t="s">
        <v>304</v>
      </c>
      <c r="I241" s="1174"/>
      <c r="J241" s="824">
        <v>35.4</v>
      </c>
      <c r="K241" s="1635"/>
      <c r="L241" s="1158"/>
      <c r="M241" s="1158"/>
      <c r="N241" s="1635"/>
      <c r="O241" s="1174"/>
      <c r="P241" s="824"/>
      <c r="Q241" s="134"/>
      <c r="R241" s="1672"/>
      <c r="S241" s="59"/>
      <c r="T241" s="262"/>
      <c r="U241" s="168"/>
    </row>
    <row r="242" spans="1:24" s="83" customFormat="1" ht="15.75" customHeight="1" x14ac:dyDescent="0.2">
      <c r="A242" s="2019"/>
      <c r="B242" s="2021"/>
      <c r="C242" s="655"/>
      <c r="D242" s="3051"/>
      <c r="E242" s="2054"/>
      <c r="F242" s="1988"/>
      <c r="G242" s="3181"/>
      <c r="H242" s="1845" t="s">
        <v>20</v>
      </c>
      <c r="I242" s="2068"/>
      <c r="J242" s="246">
        <f>7.4</f>
        <v>7.4</v>
      </c>
      <c r="K242" s="849"/>
      <c r="L242" s="1892"/>
      <c r="M242" s="1892"/>
      <c r="N242" s="849"/>
      <c r="O242" s="2068"/>
      <c r="P242" s="246"/>
      <c r="Q242" s="134"/>
      <c r="R242" s="1673"/>
      <c r="S242" s="59"/>
      <c r="T242" s="262"/>
      <c r="U242" s="168"/>
    </row>
    <row r="243" spans="1:24" ht="93" customHeight="1" x14ac:dyDescent="0.2">
      <c r="A243" s="2019"/>
      <c r="B243" s="2021"/>
      <c r="C243" s="2023"/>
      <c r="D243" s="136" t="s">
        <v>579</v>
      </c>
      <c r="E243" s="2054"/>
      <c r="F243" s="1988"/>
      <c r="G243" s="2316"/>
      <c r="H243" s="201" t="s">
        <v>17</v>
      </c>
      <c r="I243" s="1723">
        <v>283</v>
      </c>
      <c r="J243" s="2050"/>
      <c r="K243" s="2480">
        <f>+L243+N243</f>
        <v>300</v>
      </c>
      <c r="L243" s="2478">
        <v>300</v>
      </c>
      <c r="M243" s="2048"/>
      <c r="N243" s="432"/>
      <c r="O243" s="1723">
        <v>500</v>
      </c>
      <c r="P243" s="848">
        <v>500</v>
      </c>
      <c r="Q243" s="1929" t="s">
        <v>540</v>
      </c>
      <c r="R243" s="1994">
        <v>14</v>
      </c>
      <c r="S243" s="305">
        <v>15</v>
      </c>
      <c r="T243" s="305">
        <v>17</v>
      </c>
      <c r="U243" s="80">
        <v>17</v>
      </c>
    </row>
    <row r="244" spans="1:24" s="83" customFormat="1" ht="30.75" customHeight="1" x14ac:dyDescent="0.2">
      <c r="A244" s="2019"/>
      <c r="B244" s="2021"/>
      <c r="C244" s="2023"/>
      <c r="D244" s="136" t="s">
        <v>252</v>
      </c>
      <c r="E244" s="2054"/>
      <c r="F244" s="1988"/>
      <c r="G244" s="2316"/>
      <c r="H244" s="201" t="s">
        <v>17</v>
      </c>
      <c r="I244" s="1723">
        <v>44.8</v>
      </c>
      <c r="J244" s="848"/>
      <c r="K244" s="1395">
        <f>+L244+N244</f>
        <v>44.8</v>
      </c>
      <c r="L244" s="2288">
        <v>44.8</v>
      </c>
      <c r="M244" s="2288"/>
      <c r="N244" s="432"/>
      <c r="O244" s="1723">
        <f>+K244</f>
        <v>44.8</v>
      </c>
      <c r="P244" s="848">
        <f>+O244</f>
        <v>44.8</v>
      </c>
      <c r="Q244" s="1929" t="s">
        <v>408</v>
      </c>
      <c r="R244" s="1995">
        <v>93</v>
      </c>
      <c r="S244" s="640">
        <f>+R244</f>
        <v>93</v>
      </c>
      <c r="T244" s="640">
        <f>+S244</f>
        <v>93</v>
      </c>
      <c r="U244" s="470">
        <f>+T244</f>
        <v>93</v>
      </c>
    </row>
    <row r="245" spans="1:24" ht="28.5" customHeight="1" x14ac:dyDescent="0.2">
      <c r="A245" s="2019"/>
      <c r="B245" s="2021"/>
      <c r="C245" s="655"/>
      <c r="D245" s="93" t="s">
        <v>45</v>
      </c>
      <c r="E245" s="2054"/>
      <c r="F245" s="1988"/>
      <c r="G245" s="2316"/>
      <c r="H245" s="2291" t="s">
        <v>17</v>
      </c>
      <c r="I245" s="1723">
        <v>90.2</v>
      </c>
      <c r="J245" s="2050"/>
      <c r="K245" s="1395">
        <f>+L245+N245</f>
        <v>90.2</v>
      </c>
      <c r="L245" s="780">
        <v>90.2</v>
      </c>
      <c r="M245" s="780"/>
      <c r="N245" s="1395"/>
      <c r="O245" s="874">
        <f>+K245</f>
        <v>90.2</v>
      </c>
      <c r="P245" s="214">
        <f>+O245</f>
        <v>90.2</v>
      </c>
      <c r="Q245" s="2232" t="s">
        <v>541</v>
      </c>
      <c r="R245" s="1996">
        <v>30</v>
      </c>
      <c r="S245" s="39">
        <v>30</v>
      </c>
      <c r="T245" s="1997">
        <v>30</v>
      </c>
      <c r="U245" s="60">
        <v>30</v>
      </c>
    </row>
    <row r="246" spans="1:24" ht="29.25" customHeight="1" x14ac:dyDescent="0.2">
      <c r="A246" s="2019"/>
      <c r="B246" s="2021"/>
      <c r="C246" s="2023"/>
      <c r="D246" s="136" t="s">
        <v>48</v>
      </c>
      <c r="E246" s="2054"/>
      <c r="F246" s="1988"/>
      <c r="G246" s="2316"/>
      <c r="H246" s="201" t="s">
        <v>17</v>
      </c>
      <c r="I246" s="2069">
        <v>24</v>
      </c>
      <c r="J246" s="218"/>
      <c r="K246" s="232">
        <f>+L246+N246</f>
        <v>34</v>
      </c>
      <c r="L246" s="764">
        <v>24</v>
      </c>
      <c r="M246" s="764"/>
      <c r="N246" s="232">
        <v>10</v>
      </c>
      <c r="O246" s="1604">
        <f>+K246</f>
        <v>34</v>
      </c>
      <c r="P246" s="213">
        <f>+O246</f>
        <v>34</v>
      </c>
      <c r="Q246" s="1929" t="s">
        <v>542</v>
      </c>
      <c r="R246" s="1995">
        <v>3</v>
      </c>
      <c r="S246" s="1665">
        <v>3</v>
      </c>
      <c r="T246" s="640">
        <f>+S246</f>
        <v>3</v>
      </c>
      <c r="U246" s="470">
        <f>+T246</f>
        <v>3</v>
      </c>
    </row>
    <row r="247" spans="1:24" ht="18" customHeight="1" x14ac:dyDescent="0.2">
      <c r="A247" s="2019"/>
      <c r="B247" s="2021"/>
      <c r="C247" s="2023"/>
      <c r="D247" s="136" t="s">
        <v>44</v>
      </c>
      <c r="E247" s="2054"/>
      <c r="F247" s="1988"/>
      <c r="G247" s="2316"/>
      <c r="H247" s="505" t="s">
        <v>17</v>
      </c>
      <c r="I247" s="2069">
        <v>14.2</v>
      </c>
      <c r="J247" s="2050"/>
      <c r="K247" s="1395">
        <f>+L247+N247</f>
        <v>14.2</v>
      </c>
      <c r="L247" s="2048">
        <v>14.2</v>
      </c>
      <c r="M247" s="2048"/>
      <c r="N247" s="432"/>
      <c r="O247" s="1723">
        <f>+K247</f>
        <v>14.2</v>
      </c>
      <c r="P247" s="848">
        <f>+O247</f>
        <v>14.2</v>
      </c>
      <c r="Q247" s="1929" t="s">
        <v>50</v>
      </c>
      <c r="R247" s="1994">
        <v>32.9</v>
      </c>
      <c r="S247" s="305">
        <v>33</v>
      </c>
      <c r="T247" s="640">
        <f t="shared" ref="T247:U249" si="28">+S247</f>
        <v>33</v>
      </c>
      <c r="U247" s="470">
        <f t="shared" si="28"/>
        <v>33</v>
      </c>
      <c r="V247" s="83"/>
      <c r="X247" s="139"/>
    </row>
    <row r="248" spans="1:24" ht="30.75" customHeight="1" x14ac:dyDescent="0.2">
      <c r="A248" s="2019"/>
      <c r="B248" s="2021"/>
      <c r="C248" s="655"/>
      <c r="D248" s="642" t="s">
        <v>398</v>
      </c>
      <c r="E248" s="2054"/>
      <c r="F248" s="1988"/>
      <c r="G248" s="2316"/>
      <c r="H248" s="505" t="s">
        <v>17</v>
      </c>
      <c r="I248" s="1169"/>
      <c r="J248" s="218"/>
      <c r="K248" s="1395">
        <v>25</v>
      </c>
      <c r="L248" s="2048"/>
      <c r="M248" s="2048"/>
      <c r="N248" s="432">
        <v>25</v>
      </c>
      <c r="O248" s="1723">
        <f>+N248</f>
        <v>25</v>
      </c>
      <c r="P248" s="848">
        <v>25</v>
      </c>
      <c r="Q248" s="2231" t="s">
        <v>543</v>
      </c>
      <c r="R248" s="1994">
        <v>0</v>
      </c>
      <c r="S248" s="305">
        <v>7</v>
      </c>
      <c r="T248" s="640">
        <f t="shared" si="28"/>
        <v>7</v>
      </c>
      <c r="U248" s="470">
        <f t="shared" si="28"/>
        <v>7</v>
      </c>
      <c r="V248" s="83"/>
      <c r="X248" s="139"/>
    </row>
    <row r="249" spans="1:24" ht="14.25" customHeight="1" x14ac:dyDescent="0.2">
      <c r="A249" s="2019"/>
      <c r="B249" s="2021"/>
      <c r="C249" s="655"/>
      <c r="D249" s="2025" t="s">
        <v>46</v>
      </c>
      <c r="E249" s="2054"/>
      <c r="F249" s="1988"/>
      <c r="G249" s="2316"/>
      <c r="H249" s="505" t="s">
        <v>17</v>
      </c>
      <c r="I249" s="2068">
        <f>455.7-35.4</f>
        <v>420.3</v>
      </c>
      <c r="J249" s="2050"/>
      <c r="K249" s="232">
        <f t="shared" ref="K249:K257" si="29">+L249+N249</f>
        <v>429.3</v>
      </c>
      <c r="L249" s="266">
        <v>429.3</v>
      </c>
      <c r="M249" s="266"/>
      <c r="N249" s="211"/>
      <c r="O249" s="1169">
        <f>+L249</f>
        <v>429.3</v>
      </c>
      <c r="P249" s="218">
        <f>+O249</f>
        <v>429.3</v>
      </c>
      <c r="Q249" s="3152" t="s">
        <v>544</v>
      </c>
      <c r="R249" s="1871">
        <v>101</v>
      </c>
      <c r="S249" s="2090">
        <v>101</v>
      </c>
      <c r="T249" s="2090">
        <f>+S249</f>
        <v>101</v>
      </c>
      <c r="U249" s="2091">
        <f t="shared" si="28"/>
        <v>101</v>
      </c>
      <c r="V249" s="83"/>
      <c r="X249" s="139"/>
    </row>
    <row r="250" spans="1:24" ht="14.25" customHeight="1" x14ac:dyDescent="0.2">
      <c r="A250" s="2019"/>
      <c r="B250" s="2021"/>
      <c r="C250" s="655"/>
      <c r="D250" s="2045"/>
      <c r="E250" s="2054"/>
      <c r="F250" s="1988"/>
      <c r="G250" s="2316"/>
      <c r="H250" s="505" t="s">
        <v>304</v>
      </c>
      <c r="I250" s="2068">
        <v>35.4</v>
      </c>
      <c r="J250" s="2050"/>
      <c r="K250" s="1395"/>
      <c r="L250" s="2048"/>
      <c r="M250" s="2048"/>
      <c r="N250" s="432"/>
      <c r="O250" s="1723"/>
      <c r="P250" s="848"/>
      <c r="Q250" s="3170"/>
      <c r="R250" s="1871"/>
      <c r="S250" s="123"/>
      <c r="T250" s="2090"/>
      <c r="U250" s="2091"/>
      <c r="V250" s="83"/>
      <c r="X250" s="139"/>
    </row>
    <row r="251" spans="1:24" ht="14.25" customHeight="1" x14ac:dyDescent="0.2">
      <c r="A251" s="2019"/>
      <c r="B251" s="2021"/>
      <c r="C251" s="655"/>
      <c r="D251" s="2026"/>
      <c r="E251" s="2054"/>
      <c r="F251" s="1988"/>
      <c r="G251" s="2316"/>
      <c r="H251" s="1845" t="s">
        <v>20</v>
      </c>
      <c r="I251" s="1998">
        <v>7.4</v>
      </c>
      <c r="J251" s="218"/>
      <c r="K251" s="232">
        <f t="shared" si="29"/>
        <v>7.4</v>
      </c>
      <c r="L251" s="266">
        <v>7.4</v>
      </c>
      <c r="M251" s="266"/>
      <c r="N251" s="211"/>
      <c r="O251" s="1169">
        <f>+L251</f>
        <v>7.4</v>
      </c>
      <c r="P251" s="218">
        <f>+O251</f>
        <v>7.4</v>
      </c>
      <c r="Q251" s="3153"/>
      <c r="R251" s="1871"/>
      <c r="S251" s="123"/>
      <c r="T251" s="2090"/>
      <c r="U251" s="2091"/>
      <c r="V251" s="83"/>
      <c r="X251" s="139"/>
    </row>
    <row r="252" spans="1:24" ht="31.5" customHeight="1" x14ac:dyDescent="0.2">
      <c r="A252" s="2019"/>
      <c r="B252" s="2021"/>
      <c r="C252" s="2023"/>
      <c r="D252" s="138" t="s">
        <v>61</v>
      </c>
      <c r="E252" s="94"/>
      <c r="F252" s="245"/>
      <c r="G252" s="574"/>
      <c r="H252" s="861" t="s">
        <v>17</v>
      </c>
      <c r="I252" s="1723">
        <v>679</v>
      </c>
      <c r="J252" s="2050"/>
      <c r="K252" s="1395">
        <f t="shared" si="29"/>
        <v>580</v>
      </c>
      <c r="L252" s="2048">
        <v>580</v>
      </c>
      <c r="M252" s="2048"/>
      <c r="N252" s="432"/>
      <c r="O252" s="1723">
        <f>+L252</f>
        <v>580</v>
      </c>
      <c r="P252" s="848">
        <f>+O252</f>
        <v>580</v>
      </c>
      <c r="Q252" s="182" t="s">
        <v>408</v>
      </c>
      <c r="R252" s="1994">
        <v>16</v>
      </c>
      <c r="S252" s="126">
        <v>16</v>
      </c>
      <c r="T252" s="305">
        <f t="shared" ref="T252:U254" si="30">+S252</f>
        <v>16</v>
      </c>
      <c r="U252" s="80">
        <f t="shared" si="30"/>
        <v>16</v>
      </c>
      <c r="V252" s="123"/>
      <c r="X252" s="139"/>
    </row>
    <row r="253" spans="1:24" ht="54.75" customHeight="1" x14ac:dyDescent="0.2">
      <c r="A253" s="2019"/>
      <c r="B253" s="2021"/>
      <c r="C253" s="2023"/>
      <c r="D253" s="507" t="s">
        <v>553</v>
      </c>
      <c r="E253" s="94"/>
      <c r="F253" s="245"/>
      <c r="G253" s="574"/>
      <c r="H253" s="819" t="s">
        <v>17</v>
      </c>
      <c r="I253" s="1723">
        <v>70</v>
      </c>
      <c r="J253" s="218"/>
      <c r="K253" s="232">
        <f t="shared" si="29"/>
        <v>80</v>
      </c>
      <c r="L253" s="266">
        <v>80</v>
      </c>
      <c r="M253" s="266"/>
      <c r="N253" s="211"/>
      <c r="O253" s="1169">
        <f>+L253</f>
        <v>80</v>
      </c>
      <c r="P253" s="218">
        <f>+O253</f>
        <v>80</v>
      </c>
      <c r="Q253" s="182" t="s">
        <v>408</v>
      </c>
      <c r="R253" s="1995">
        <v>1</v>
      </c>
      <c r="S253" s="469">
        <v>1</v>
      </c>
      <c r="T253" s="640">
        <f t="shared" si="30"/>
        <v>1</v>
      </c>
      <c r="U253" s="470">
        <f t="shared" si="30"/>
        <v>1</v>
      </c>
      <c r="V253" s="41"/>
      <c r="X253" s="139"/>
    </row>
    <row r="254" spans="1:24" ht="30.75" customHeight="1" x14ac:dyDescent="0.2">
      <c r="A254" s="2143"/>
      <c r="B254" s="2762"/>
      <c r="C254" s="2793"/>
      <c r="D254" s="2746" t="s">
        <v>97</v>
      </c>
      <c r="E254" s="94"/>
      <c r="F254" s="245"/>
      <c r="G254" s="574"/>
      <c r="H254" s="34" t="s">
        <v>17</v>
      </c>
      <c r="I254" s="1723">
        <v>70</v>
      </c>
      <c r="J254" s="2050"/>
      <c r="K254" s="1395">
        <f t="shared" si="29"/>
        <v>152</v>
      </c>
      <c r="L254" s="2787">
        <v>152</v>
      </c>
      <c r="M254" s="2787"/>
      <c r="N254" s="432"/>
      <c r="O254" s="1723">
        <f>+L254</f>
        <v>152</v>
      </c>
      <c r="P254" s="848">
        <f>+O254</f>
        <v>152</v>
      </c>
      <c r="Q254" s="182" t="s">
        <v>408</v>
      </c>
      <c r="R254" s="1846">
        <v>5</v>
      </c>
      <c r="S254" s="137">
        <v>7</v>
      </c>
      <c r="T254" s="2800">
        <f t="shared" si="30"/>
        <v>7</v>
      </c>
      <c r="U254" s="2802">
        <f t="shared" si="30"/>
        <v>7</v>
      </c>
    </row>
    <row r="255" spans="1:24" ht="18" customHeight="1" x14ac:dyDescent="0.2">
      <c r="A255" s="2143"/>
      <c r="B255" s="2762"/>
      <c r="C255" s="2793"/>
      <c r="D255" s="2746" t="s">
        <v>199</v>
      </c>
      <c r="E255" s="94"/>
      <c r="F255" s="245"/>
      <c r="G255" s="574"/>
      <c r="H255" s="861" t="s">
        <v>17</v>
      </c>
      <c r="I255" s="1723">
        <v>200</v>
      </c>
      <c r="J255" s="218"/>
      <c r="K255" s="232">
        <f t="shared" si="29"/>
        <v>350</v>
      </c>
      <c r="L255" s="266">
        <v>350</v>
      </c>
      <c r="M255" s="266"/>
      <c r="N255" s="211"/>
      <c r="O255" s="1169">
        <v>350</v>
      </c>
      <c r="P255" s="218">
        <v>350</v>
      </c>
      <c r="Q255" s="182" t="s">
        <v>408</v>
      </c>
      <c r="R255" s="1846">
        <v>8</v>
      </c>
      <c r="S255" s="137">
        <v>10</v>
      </c>
      <c r="T255" s="2800">
        <v>10</v>
      </c>
      <c r="U255" s="2802">
        <v>10</v>
      </c>
    </row>
    <row r="256" spans="1:24" ht="57" customHeight="1" x14ac:dyDescent="0.2">
      <c r="A256" s="1029"/>
      <c r="B256" s="2806"/>
      <c r="C256" s="2807"/>
      <c r="D256" s="2746" t="s">
        <v>454</v>
      </c>
      <c r="E256" s="1032" t="s">
        <v>60</v>
      </c>
      <c r="F256" s="2747"/>
      <c r="G256" s="2863"/>
      <c r="H256" s="201" t="s">
        <v>17</v>
      </c>
      <c r="I256" s="700">
        <f>510</f>
        <v>510</v>
      </c>
      <c r="J256" s="1628"/>
      <c r="K256" s="432"/>
      <c r="L256" s="2787"/>
      <c r="M256" s="2787"/>
      <c r="N256" s="432"/>
      <c r="O256" s="1723">
        <v>110</v>
      </c>
      <c r="P256" s="848"/>
      <c r="Q256" s="182" t="s">
        <v>408</v>
      </c>
      <c r="R256" s="1846">
        <v>40</v>
      </c>
      <c r="S256" s="2800"/>
      <c r="T256" s="2800">
        <v>5</v>
      </c>
      <c r="U256" s="2802"/>
    </row>
    <row r="257" spans="1:34" ht="26.25" customHeight="1" x14ac:dyDescent="0.2">
      <c r="A257" s="2019"/>
      <c r="B257" s="2021"/>
      <c r="C257" s="655"/>
      <c r="D257" s="2985" t="s">
        <v>571</v>
      </c>
      <c r="E257" s="524"/>
      <c r="F257" s="1988"/>
      <c r="G257" s="2316"/>
      <c r="H257" s="2810" t="s">
        <v>17</v>
      </c>
      <c r="I257" s="1604"/>
      <c r="J257" s="213"/>
      <c r="K257" s="229">
        <f t="shared" si="29"/>
        <v>20</v>
      </c>
      <c r="L257" s="266"/>
      <c r="M257" s="266"/>
      <c r="N257" s="211">
        <v>20</v>
      </c>
      <c r="O257" s="1169">
        <v>500</v>
      </c>
      <c r="P257" s="218">
        <f>+O257</f>
        <v>500</v>
      </c>
      <c r="Q257" s="2053" t="s">
        <v>545</v>
      </c>
      <c r="R257" s="1871"/>
      <c r="S257" s="2090">
        <v>2</v>
      </c>
      <c r="T257" s="2090"/>
      <c r="U257" s="2091"/>
    </row>
    <row r="258" spans="1:34" ht="15.75" customHeight="1" x14ac:dyDescent="0.2">
      <c r="A258" s="2019"/>
      <c r="B258" s="2021"/>
      <c r="C258" s="655"/>
      <c r="D258" s="2970"/>
      <c r="E258" s="524"/>
      <c r="F258" s="2163"/>
      <c r="G258" s="2316"/>
      <c r="H258" s="2293"/>
      <c r="I258" s="1604"/>
      <c r="J258" s="261"/>
      <c r="K258" s="1033"/>
      <c r="L258" s="1038"/>
      <c r="M258" s="1038"/>
      <c r="N258" s="1033"/>
      <c r="O258" s="2069"/>
      <c r="P258" s="2013"/>
      <c r="Q258" s="453" t="s">
        <v>408</v>
      </c>
      <c r="R258" s="1994"/>
      <c r="S258" s="305"/>
      <c r="T258" s="305">
        <v>1</v>
      </c>
      <c r="U258" s="80">
        <v>1</v>
      </c>
    </row>
    <row r="259" spans="1:34" ht="27.75" customHeight="1" x14ac:dyDescent="0.2">
      <c r="A259" s="2019"/>
      <c r="B259" s="2021"/>
      <c r="C259" s="655"/>
      <c r="D259" s="2969" t="s">
        <v>399</v>
      </c>
      <c r="E259" s="3052" t="s">
        <v>60</v>
      </c>
      <c r="F259" s="2163"/>
      <c r="G259" s="2316"/>
      <c r="H259" s="2291" t="s">
        <v>17</v>
      </c>
      <c r="I259" s="875"/>
      <c r="J259" s="216"/>
      <c r="K259" s="221">
        <f t="shared" ref="K259" si="31">+L259+N259</f>
        <v>114</v>
      </c>
      <c r="L259" s="767">
        <v>14</v>
      </c>
      <c r="M259" s="767"/>
      <c r="N259" s="271">
        <v>100</v>
      </c>
      <c r="O259" s="2068">
        <v>0</v>
      </c>
      <c r="P259" s="2012">
        <f>+O259</f>
        <v>0</v>
      </c>
      <c r="Q259" s="2053" t="s">
        <v>546</v>
      </c>
      <c r="R259" s="1994"/>
      <c r="S259" s="305">
        <v>3</v>
      </c>
      <c r="T259" s="305"/>
      <c r="U259" s="80"/>
    </row>
    <row r="260" spans="1:34" ht="27.75" customHeight="1" x14ac:dyDescent="0.2">
      <c r="A260" s="2019"/>
      <c r="B260" s="2021"/>
      <c r="C260" s="655"/>
      <c r="D260" s="2970"/>
      <c r="E260" s="3179"/>
      <c r="F260" s="1988"/>
      <c r="G260" s="2316"/>
      <c r="H260" s="2293"/>
      <c r="I260" s="1604"/>
      <c r="J260" s="261"/>
      <c r="K260" s="1033"/>
      <c r="L260" s="1038"/>
      <c r="M260" s="1038"/>
      <c r="N260" s="1033"/>
      <c r="O260" s="2069"/>
      <c r="P260" s="263"/>
      <c r="Q260" s="453" t="s">
        <v>574</v>
      </c>
      <c r="R260" s="1994"/>
      <c r="S260" s="305">
        <v>3</v>
      </c>
      <c r="T260" s="298"/>
      <c r="U260" s="630"/>
    </row>
    <row r="261" spans="1:34" ht="27" customHeight="1" x14ac:dyDescent="0.2">
      <c r="A261" s="2019"/>
      <c r="B261" s="2021"/>
      <c r="C261" s="655"/>
      <c r="D261" s="2230" t="s">
        <v>473</v>
      </c>
      <c r="E261" s="2099"/>
      <c r="F261" s="1900"/>
      <c r="G261" s="525"/>
      <c r="H261" s="1861" t="s">
        <v>17</v>
      </c>
      <c r="I261" s="1723"/>
      <c r="J261" s="263"/>
      <c r="K261" s="270">
        <v>43.7</v>
      </c>
      <c r="L261" s="2002">
        <v>43.7</v>
      </c>
      <c r="M261" s="2002"/>
      <c r="N261" s="270"/>
      <c r="O261" s="2100">
        <v>43.7</v>
      </c>
      <c r="P261" s="263">
        <v>43.7</v>
      </c>
      <c r="Q261" s="453" t="s">
        <v>408</v>
      </c>
      <c r="R261" s="1846"/>
      <c r="S261" s="137">
        <v>90</v>
      </c>
      <c r="T261" s="298">
        <v>90</v>
      </c>
      <c r="U261" s="630">
        <v>90</v>
      </c>
    </row>
    <row r="262" spans="1:34" ht="69" customHeight="1" x14ac:dyDescent="0.2">
      <c r="A262" s="2019"/>
      <c r="B262" s="2021"/>
      <c r="C262" s="2023"/>
      <c r="D262" s="2230" t="s">
        <v>554</v>
      </c>
      <c r="E262" s="290"/>
      <c r="F262" s="245"/>
      <c r="G262" s="574"/>
      <c r="H262" s="861" t="s">
        <v>17</v>
      </c>
      <c r="I262" s="2156">
        <v>20</v>
      </c>
      <c r="J262" s="2050"/>
      <c r="K262" s="1395"/>
      <c r="L262" s="2048"/>
      <c r="M262" s="2048"/>
      <c r="N262" s="432"/>
      <c r="O262" s="1723"/>
      <c r="P262" s="848"/>
      <c r="Q262" s="453" t="s">
        <v>408</v>
      </c>
      <c r="R262" s="1687">
        <v>1</v>
      </c>
      <c r="S262" s="39"/>
      <c r="T262" s="1754"/>
      <c r="U262" s="674"/>
      <c r="V262" s="1750"/>
      <c r="W262" s="241"/>
      <c r="X262" s="241"/>
    </row>
    <row r="263" spans="1:34" ht="26.25" customHeight="1" x14ac:dyDescent="0.2">
      <c r="A263" s="2019"/>
      <c r="B263" s="2021"/>
      <c r="C263" s="2077"/>
      <c r="D263" s="2958" t="s">
        <v>555</v>
      </c>
      <c r="E263" s="307"/>
      <c r="F263" s="494"/>
      <c r="G263" s="574"/>
      <c r="H263" s="2289" t="s">
        <v>17</v>
      </c>
      <c r="I263" s="2157">
        <v>45</v>
      </c>
      <c r="J263" s="1619"/>
      <c r="K263" s="1529"/>
      <c r="L263" s="1732"/>
      <c r="M263" s="1732"/>
      <c r="N263" s="1529"/>
      <c r="O263" s="1749"/>
      <c r="P263" s="1733"/>
      <c r="Q263" s="2233" t="s">
        <v>74</v>
      </c>
      <c r="R263" s="1690">
        <v>1</v>
      </c>
      <c r="S263" s="487"/>
      <c r="T263" s="2070"/>
      <c r="U263" s="2078"/>
    </row>
    <row r="264" spans="1:34" ht="19.5" customHeight="1" thickBot="1" x14ac:dyDescent="0.25">
      <c r="A264" s="2019"/>
      <c r="B264" s="2021"/>
      <c r="C264" s="655"/>
      <c r="D264" s="2974"/>
      <c r="E264" s="2031"/>
      <c r="F264" s="322"/>
      <c r="G264" s="2317"/>
      <c r="H264" s="64" t="s">
        <v>18</v>
      </c>
      <c r="I264" s="1605">
        <f>SUM(I243:I263)</f>
        <v>2513.3000000000002</v>
      </c>
      <c r="J264" s="231">
        <f>SUM(J240:J242)</f>
        <v>2654.6000000000004</v>
      </c>
      <c r="K264" s="224">
        <f>SUM(K243:K263)</f>
        <v>2284.6</v>
      </c>
      <c r="L264" s="768">
        <f>SUM(L240:L263)</f>
        <v>2129.6</v>
      </c>
      <c r="M264" s="768">
        <f>SUM(M240:M263)</f>
        <v>0</v>
      </c>
      <c r="N264" s="224">
        <f>SUM(N240:N263)</f>
        <v>155</v>
      </c>
      <c r="O264" s="1605">
        <f>SUM(O243:O263)</f>
        <v>2960.6</v>
      </c>
      <c r="P264" s="231">
        <f>SUM(P243:P263)</f>
        <v>2850.6</v>
      </c>
      <c r="Q264" s="558" t="s">
        <v>230</v>
      </c>
      <c r="R264" s="1695">
        <v>100</v>
      </c>
      <c r="S264" s="317"/>
      <c r="T264" s="317"/>
      <c r="U264" s="87"/>
    </row>
    <row r="265" spans="1:34" ht="27.75" customHeight="1" x14ac:dyDescent="0.2">
      <c r="A265" s="3044" t="s">
        <v>19</v>
      </c>
      <c r="B265" s="3046" t="s">
        <v>21</v>
      </c>
      <c r="C265" s="16" t="s">
        <v>19</v>
      </c>
      <c r="D265" s="2984" t="s">
        <v>43</v>
      </c>
      <c r="E265" s="3038"/>
      <c r="F265" s="3048">
        <v>2</v>
      </c>
      <c r="G265" s="1331" t="s">
        <v>460</v>
      </c>
      <c r="H265" s="472" t="s">
        <v>17</v>
      </c>
      <c r="I265" s="876">
        <v>31.3</v>
      </c>
      <c r="J265" s="230">
        <v>31.3</v>
      </c>
      <c r="K265" s="232">
        <f>+L265</f>
        <v>31.3</v>
      </c>
      <c r="L265" s="764">
        <v>31.3</v>
      </c>
      <c r="M265" s="764"/>
      <c r="N265" s="213"/>
      <c r="O265" s="1659">
        <v>32</v>
      </c>
      <c r="P265" s="232">
        <v>32</v>
      </c>
      <c r="Q265" s="2998" t="s">
        <v>547</v>
      </c>
      <c r="R265" s="1696">
        <v>300</v>
      </c>
      <c r="S265" s="315">
        <v>300</v>
      </c>
      <c r="T265" s="315">
        <v>300</v>
      </c>
      <c r="U265" s="2087">
        <v>300</v>
      </c>
    </row>
    <row r="266" spans="1:34" ht="15.75" customHeight="1" thickBot="1" x14ac:dyDescent="0.25">
      <c r="A266" s="3045"/>
      <c r="B266" s="3047"/>
      <c r="C266" s="499"/>
      <c r="D266" s="2986"/>
      <c r="E266" s="3039"/>
      <c r="F266" s="3049"/>
      <c r="G266" s="2006"/>
      <c r="H266" s="69" t="s">
        <v>18</v>
      </c>
      <c r="I266" s="1605">
        <f t="shared" ref="I266:P266" si="32">SUM(I265)</f>
        <v>31.3</v>
      </c>
      <c r="J266" s="231">
        <f t="shared" si="32"/>
        <v>31.3</v>
      </c>
      <c r="K266" s="224">
        <f t="shared" si="32"/>
        <v>31.3</v>
      </c>
      <c r="L266" s="768">
        <f t="shared" si="32"/>
        <v>31.3</v>
      </c>
      <c r="M266" s="768">
        <f t="shared" si="32"/>
        <v>0</v>
      </c>
      <c r="N266" s="231">
        <f t="shared" si="32"/>
        <v>0</v>
      </c>
      <c r="O266" s="1605">
        <f t="shared" si="32"/>
        <v>32</v>
      </c>
      <c r="P266" s="231">
        <f t="shared" si="32"/>
        <v>32</v>
      </c>
      <c r="Q266" s="2993"/>
      <c r="R266" s="1697"/>
      <c r="S266" s="316"/>
      <c r="T266" s="316"/>
      <c r="U266" s="2088"/>
    </row>
    <row r="267" spans="1:34" ht="19.5" customHeight="1" x14ac:dyDescent="0.2">
      <c r="A267" s="2018" t="s">
        <v>19</v>
      </c>
      <c r="B267" s="2020" t="s">
        <v>21</v>
      </c>
      <c r="C267" s="129" t="s">
        <v>21</v>
      </c>
      <c r="D267" s="2984" t="s">
        <v>472</v>
      </c>
      <c r="E267" s="3038" t="s">
        <v>57</v>
      </c>
      <c r="F267" s="1757">
        <v>2</v>
      </c>
      <c r="G267" s="3182" t="s">
        <v>460</v>
      </c>
      <c r="H267" s="65" t="s">
        <v>17</v>
      </c>
      <c r="I267" s="325">
        <v>15</v>
      </c>
      <c r="J267" s="1627">
        <v>8.8000000000000007</v>
      </c>
      <c r="K267" s="1615">
        <f>+L267+N267</f>
        <v>35</v>
      </c>
      <c r="L267" s="313">
        <v>35</v>
      </c>
      <c r="M267" s="766"/>
      <c r="N267" s="313"/>
      <c r="O267" s="876">
        <v>15</v>
      </c>
      <c r="P267" s="230"/>
      <c r="Q267" s="1509" t="s">
        <v>548</v>
      </c>
      <c r="R267" s="1878">
        <v>2</v>
      </c>
      <c r="S267" s="2865">
        <v>1</v>
      </c>
      <c r="T267" s="1879">
        <v>1</v>
      </c>
      <c r="U267" s="2087"/>
    </row>
    <row r="268" spans="1:34" ht="19.5" customHeight="1" x14ac:dyDescent="0.2">
      <c r="A268" s="2019"/>
      <c r="B268" s="2021"/>
      <c r="C268" s="130"/>
      <c r="D268" s="2985"/>
      <c r="E268" s="3061"/>
      <c r="F268" s="1760"/>
      <c r="G268" s="3183"/>
      <c r="H268" s="67"/>
      <c r="I268" s="229"/>
      <c r="J268" s="1769"/>
      <c r="K268" s="1169"/>
      <c r="L268" s="211"/>
      <c r="M268" s="266"/>
      <c r="N268" s="211"/>
      <c r="O268" s="1604"/>
      <c r="P268" s="213"/>
      <c r="Q268" s="275"/>
      <c r="R268" s="1684"/>
      <c r="S268" s="2082"/>
      <c r="T268" s="2082"/>
      <c r="U268" s="168"/>
    </row>
    <row r="269" spans="1:34" ht="15" customHeight="1" thickBot="1" x14ac:dyDescent="0.25">
      <c r="A269" s="2019"/>
      <c r="B269" s="2021"/>
      <c r="C269" s="130"/>
      <c r="D269" s="2985"/>
      <c r="E269" s="1882" t="s">
        <v>584</v>
      </c>
      <c r="F269" s="1758"/>
      <c r="G269" s="2096"/>
      <c r="H269" s="846" t="s">
        <v>18</v>
      </c>
      <c r="I269" s="222">
        <f>+I267</f>
        <v>15</v>
      </c>
      <c r="J269" s="1881">
        <f t="shared" ref="J269:O269" si="33">+J267</f>
        <v>8.8000000000000007</v>
      </c>
      <c r="K269" s="493">
        <f t="shared" si="33"/>
        <v>35</v>
      </c>
      <c r="L269" s="1883">
        <f t="shared" si="33"/>
        <v>35</v>
      </c>
      <c r="M269" s="1881">
        <f t="shared" si="33"/>
        <v>0</v>
      </c>
      <c r="N269" s="1883">
        <f t="shared" si="33"/>
        <v>0</v>
      </c>
      <c r="O269" s="493">
        <f t="shared" si="33"/>
        <v>15</v>
      </c>
      <c r="P269" s="1880"/>
      <c r="Q269" s="454"/>
      <c r="R269" s="1701"/>
      <c r="S269" s="316"/>
      <c r="T269" s="316"/>
      <c r="U269" s="2088"/>
    </row>
    <row r="270" spans="1:34" ht="15" customHeight="1" x14ac:dyDescent="0.2">
      <c r="A270" s="2018" t="s">
        <v>19</v>
      </c>
      <c r="B270" s="2020" t="s">
        <v>21</v>
      </c>
      <c r="C270" s="2022" t="s">
        <v>23</v>
      </c>
      <c r="D270" s="3028" t="s">
        <v>264</v>
      </c>
      <c r="E270" s="489"/>
      <c r="F270" s="1757">
        <v>6</v>
      </c>
      <c r="G270" s="3182" t="s">
        <v>405</v>
      </c>
      <c r="H270" s="614" t="s">
        <v>17</v>
      </c>
      <c r="I270" s="1176"/>
      <c r="J270" s="1600">
        <v>2029.4</v>
      </c>
      <c r="K270" s="1430"/>
      <c r="L270" s="1639"/>
      <c r="M270" s="1639"/>
      <c r="N270" s="1600"/>
      <c r="O270" s="1176"/>
      <c r="P270" s="1600"/>
      <c r="Q270" s="742"/>
      <c r="R270" s="1698"/>
      <c r="S270" s="315"/>
      <c r="T270" s="315"/>
      <c r="U270" s="2087"/>
      <c r="V270" s="1159"/>
    </row>
    <row r="271" spans="1:34" s="22" customFormat="1" ht="15" customHeight="1" x14ac:dyDescent="0.2">
      <c r="A271" s="2019"/>
      <c r="B271" s="2021"/>
      <c r="C271" s="2023"/>
      <c r="D271" s="2953"/>
      <c r="E271" s="616"/>
      <c r="F271" s="1760"/>
      <c r="G271" s="3183"/>
      <c r="H271" s="822" t="s">
        <v>304</v>
      </c>
      <c r="I271" s="2040"/>
      <c r="J271" s="754">
        <v>279.7</v>
      </c>
      <c r="K271" s="853"/>
      <c r="L271" s="2041"/>
      <c r="M271" s="2041"/>
      <c r="N271" s="754"/>
      <c r="O271" s="1658"/>
      <c r="P271" s="754"/>
      <c r="Q271" s="2053"/>
      <c r="R271" s="1699"/>
      <c r="S271" s="262"/>
      <c r="T271" s="262"/>
      <c r="U271" s="168"/>
      <c r="V271" s="1"/>
      <c r="W271" s="1"/>
      <c r="X271" s="1"/>
      <c r="Y271" s="1"/>
      <c r="Z271" s="1"/>
      <c r="AA271" s="1"/>
      <c r="AB271" s="1"/>
      <c r="AC271" s="1"/>
      <c r="AD271" s="1"/>
      <c r="AE271" s="1"/>
      <c r="AF271" s="1"/>
      <c r="AG271" s="1"/>
      <c r="AH271" s="1"/>
    </row>
    <row r="272" spans="1:34" s="22" customFormat="1" ht="15" customHeight="1" x14ac:dyDescent="0.2">
      <c r="A272" s="2019"/>
      <c r="B272" s="2021"/>
      <c r="C272" s="2023"/>
      <c r="D272" s="2953"/>
      <c r="E272" s="616"/>
      <c r="F272" s="1760"/>
      <c r="G272" s="3183"/>
      <c r="H272" s="480" t="s">
        <v>67</v>
      </c>
      <c r="I272" s="1606"/>
      <c r="J272" s="755">
        <v>5.0999999999999996</v>
      </c>
      <c r="K272" s="375"/>
      <c r="L272" s="2035"/>
      <c r="M272" s="2035"/>
      <c r="N272" s="287"/>
      <c r="O272" s="2038"/>
      <c r="P272" s="287"/>
      <c r="Q272" s="2053"/>
      <c r="R272" s="1699"/>
      <c r="S272" s="262"/>
      <c r="T272" s="262"/>
      <c r="U272" s="168"/>
      <c r="V272" s="1"/>
      <c r="W272" s="1"/>
      <c r="X272" s="1"/>
      <c r="Y272" s="1"/>
      <c r="Z272" s="1"/>
      <c r="AA272" s="1"/>
      <c r="AB272" s="1"/>
      <c r="AC272" s="1"/>
      <c r="AD272" s="1"/>
      <c r="AE272" s="1"/>
      <c r="AF272" s="1"/>
      <c r="AG272" s="1"/>
      <c r="AH272" s="1"/>
    </row>
    <row r="273" spans="1:34" s="22" customFormat="1" ht="15" customHeight="1" x14ac:dyDescent="0.2">
      <c r="A273" s="2019"/>
      <c r="B273" s="2021"/>
      <c r="C273" s="130"/>
      <c r="D273" s="2958" t="s">
        <v>191</v>
      </c>
      <c r="E273" s="1863"/>
      <c r="F273" s="1760"/>
      <c r="G273" s="2061"/>
      <c r="H273" s="201" t="s">
        <v>17</v>
      </c>
      <c r="I273" s="327">
        <f>2563.5-279.7</f>
        <v>2283.8000000000002</v>
      </c>
      <c r="J273" s="1628"/>
      <c r="K273" s="1395">
        <f>+L273</f>
        <v>1804.6</v>
      </c>
      <c r="L273" s="780">
        <v>1804.6</v>
      </c>
      <c r="M273" s="2481"/>
      <c r="N273" s="214"/>
      <c r="O273" s="1728">
        <f>+K273</f>
        <v>1804.6</v>
      </c>
      <c r="P273" s="214">
        <f>+K273</f>
        <v>1804.6</v>
      </c>
      <c r="Q273" s="2231" t="s">
        <v>549</v>
      </c>
      <c r="R273" s="1739">
        <v>96</v>
      </c>
      <c r="S273" s="1740">
        <f>+R273</f>
        <v>96</v>
      </c>
      <c r="T273" s="1740">
        <f>+S273</f>
        <v>96</v>
      </c>
      <c r="U273" s="1741">
        <f>+T273</f>
        <v>96</v>
      </c>
      <c r="V273" s="1"/>
      <c r="W273" s="1"/>
      <c r="X273" s="1"/>
      <c r="Y273" s="1"/>
      <c r="Z273" s="1"/>
      <c r="AA273" s="1"/>
      <c r="AB273" s="1"/>
      <c r="AC273" s="1"/>
      <c r="AD273" s="1"/>
      <c r="AE273" s="1"/>
      <c r="AF273" s="1"/>
      <c r="AG273" s="1"/>
      <c r="AH273" s="1"/>
    </row>
    <row r="274" spans="1:34" s="22" customFormat="1" ht="15" customHeight="1" x14ac:dyDescent="0.2">
      <c r="A274" s="2019"/>
      <c r="B274" s="2021"/>
      <c r="C274" s="130"/>
      <c r="D274" s="2959"/>
      <c r="E274" s="1864"/>
      <c r="F274" s="1760"/>
      <c r="G274" s="2061"/>
      <c r="H274" s="505" t="s">
        <v>304</v>
      </c>
      <c r="I274" s="229">
        <v>279.7</v>
      </c>
      <c r="J274" s="1620"/>
      <c r="K274" s="232">
        <v>250</v>
      </c>
      <c r="L274" s="764">
        <v>250</v>
      </c>
      <c r="M274" s="764"/>
      <c r="N274" s="213"/>
      <c r="O274" s="1659"/>
      <c r="P274" s="213"/>
      <c r="Q274" s="2232"/>
      <c r="R274" s="1700"/>
      <c r="S274" s="296"/>
      <c r="T274" s="1742"/>
      <c r="U274" s="179"/>
      <c r="V274" s="1"/>
      <c r="W274" s="1"/>
      <c r="X274" s="1"/>
      <c r="Y274" s="1"/>
      <c r="Z274" s="1"/>
      <c r="AA274" s="1"/>
      <c r="AB274" s="1"/>
      <c r="AC274" s="1"/>
      <c r="AD274" s="1"/>
      <c r="AE274" s="1"/>
      <c r="AF274" s="1"/>
      <c r="AG274" s="1"/>
      <c r="AH274" s="1"/>
    </row>
    <row r="275" spans="1:34" s="22" customFormat="1" ht="28.5" customHeight="1" x14ac:dyDescent="0.2">
      <c r="A275" s="2019"/>
      <c r="B275" s="3054"/>
      <c r="C275" s="474"/>
      <c r="D275" s="3057" t="s">
        <v>243</v>
      </c>
      <c r="E275" s="1864"/>
      <c r="F275" s="1760"/>
      <c r="G275" s="2061"/>
      <c r="H275" s="475" t="s">
        <v>17</v>
      </c>
      <c r="I275" s="821">
        <v>75.5</v>
      </c>
      <c r="J275" s="1735"/>
      <c r="K275" s="271">
        <f>+L275+N275</f>
        <v>78.099999999999994</v>
      </c>
      <c r="L275" s="767">
        <v>8.1</v>
      </c>
      <c r="M275" s="767"/>
      <c r="N275" s="246">
        <v>70</v>
      </c>
      <c r="O275" s="2011">
        <v>81</v>
      </c>
      <c r="P275" s="246">
        <v>83.9</v>
      </c>
      <c r="Q275" s="1943" t="s">
        <v>550</v>
      </c>
      <c r="R275" s="1684">
        <f>20+19</f>
        <v>39</v>
      </c>
      <c r="S275" s="2089">
        <v>59</v>
      </c>
      <c r="T275" s="123">
        <v>79</v>
      </c>
      <c r="U275" s="2091">
        <v>99</v>
      </c>
      <c r="V275" s="1"/>
      <c r="W275" s="1"/>
      <c r="X275" s="1"/>
      <c r="Y275" s="1"/>
      <c r="Z275" s="1"/>
      <c r="AA275" s="1"/>
      <c r="AB275" s="1"/>
      <c r="AC275" s="1"/>
      <c r="AD275" s="1"/>
      <c r="AE275" s="1"/>
      <c r="AF275" s="1"/>
      <c r="AG275" s="1"/>
      <c r="AH275" s="1"/>
    </row>
    <row r="276" spans="1:34" s="22" customFormat="1" ht="29.25" customHeight="1" x14ac:dyDescent="0.2">
      <c r="A276" s="2019"/>
      <c r="B276" s="3054"/>
      <c r="C276" s="481"/>
      <c r="D276" s="3056"/>
      <c r="E276" s="1863"/>
      <c r="F276" s="1760"/>
      <c r="G276" s="2061"/>
      <c r="H276" s="478"/>
      <c r="I276" s="459"/>
      <c r="J276" s="1638"/>
      <c r="K276" s="1432"/>
      <c r="L276" s="867"/>
      <c r="M276" s="867"/>
      <c r="N276" s="793"/>
      <c r="O276" s="1661"/>
      <c r="P276" s="793"/>
      <c r="Q276" s="2284" t="s">
        <v>551</v>
      </c>
      <c r="R276" s="1686">
        <v>20</v>
      </c>
      <c r="S276" s="132">
        <v>20</v>
      </c>
      <c r="T276" s="1665">
        <v>20</v>
      </c>
      <c r="U276" s="674">
        <v>20</v>
      </c>
      <c r="V276" s="1"/>
      <c r="W276" s="1"/>
      <c r="X276" s="1"/>
      <c r="Y276" s="1"/>
      <c r="Z276" s="1"/>
      <c r="AA276" s="1"/>
      <c r="AB276" s="1"/>
      <c r="AC276" s="1"/>
      <c r="AD276" s="1"/>
      <c r="AE276" s="1"/>
      <c r="AF276" s="1"/>
      <c r="AG276" s="1"/>
      <c r="AH276" s="1"/>
    </row>
    <row r="277" spans="1:34" s="22" customFormat="1" ht="30.75" customHeight="1" x14ac:dyDescent="0.2">
      <c r="A277" s="2019"/>
      <c r="B277" s="192"/>
      <c r="C277" s="474"/>
      <c r="D277" s="2607" t="s">
        <v>244</v>
      </c>
      <c r="E277" s="1864"/>
      <c r="F277" s="1760"/>
      <c r="G277" s="2061"/>
      <c r="H277" s="475" t="s">
        <v>17</v>
      </c>
      <c r="I277" s="464">
        <v>46</v>
      </c>
      <c r="J277" s="1629"/>
      <c r="K277" s="1434">
        <v>46</v>
      </c>
      <c r="L277" s="791"/>
      <c r="M277" s="791"/>
      <c r="N277" s="476">
        <v>46</v>
      </c>
      <c r="O277" s="1660"/>
      <c r="P277" s="476"/>
      <c r="Q277" s="2285" t="s">
        <v>552</v>
      </c>
      <c r="R277" s="1674">
        <v>4</v>
      </c>
      <c r="S277" s="2089"/>
      <c r="T277" s="123"/>
      <c r="U277" s="2091"/>
      <c r="V277" s="1"/>
      <c r="W277" s="1"/>
      <c r="X277" s="1"/>
      <c r="Y277" s="1"/>
      <c r="Z277" s="1"/>
      <c r="AA277" s="1"/>
      <c r="AB277" s="1"/>
      <c r="AC277" s="1"/>
      <c r="AD277" s="1"/>
      <c r="AE277" s="1"/>
      <c r="AF277" s="1"/>
      <c r="AG277" s="1"/>
      <c r="AH277" s="1"/>
    </row>
    <row r="278" spans="1:34" ht="69" customHeight="1" x14ac:dyDescent="0.2">
      <c r="A278" s="1029"/>
      <c r="B278" s="2864"/>
      <c r="C278" s="1046"/>
      <c r="D278" s="534" t="s">
        <v>556</v>
      </c>
      <c r="E278" s="708"/>
      <c r="F278" s="1758"/>
      <c r="G278" s="2811"/>
      <c r="H278" s="825" t="s">
        <v>20</v>
      </c>
      <c r="I278" s="1734">
        <v>324</v>
      </c>
      <c r="J278" s="1730"/>
      <c r="K278" s="1736">
        <v>324</v>
      </c>
      <c r="L278" s="865"/>
      <c r="M278" s="865"/>
      <c r="N278" s="1737">
        <v>324</v>
      </c>
      <c r="O278" s="1738"/>
      <c r="P278" s="1737"/>
      <c r="Q278" s="2284" t="s">
        <v>408</v>
      </c>
      <c r="R278" s="1669"/>
      <c r="S278" s="132">
        <v>4</v>
      </c>
      <c r="T278" s="1665"/>
      <c r="U278" s="674"/>
    </row>
    <row r="279" spans="1:34" ht="28.5" customHeight="1" x14ac:dyDescent="0.2">
      <c r="A279" s="2019"/>
      <c r="B279" s="2021"/>
      <c r="C279" s="474"/>
      <c r="D279" s="3057" t="s">
        <v>575</v>
      </c>
      <c r="E279" s="1864"/>
      <c r="F279" s="1760"/>
      <c r="G279" s="2061"/>
      <c r="H279" s="478" t="s">
        <v>67</v>
      </c>
      <c r="I279" s="1537">
        <v>5.0999999999999996</v>
      </c>
      <c r="J279" s="1729"/>
      <c r="K279" s="1434"/>
      <c r="L279" s="791"/>
      <c r="M279" s="791"/>
      <c r="N279" s="476"/>
      <c r="O279" s="1660"/>
      <c r="P279" s="476"/>
      <c r="Q279" s="2226" t="s">
        <v>181</v>
      </c>
      <c r="R279" s="1684">
        <v>1</v>
      </c>
      <c r="S279" s="2089"/>
      <c r="T279" s="123"/>
      <c r="U279" s="2091"/>
    </row>
    <row r="280" spans="1:34" ht="17.25" customHeight="1" x14ac:dyDescent="0.2">
      <c r="A280" s="2019"/>
      <c r="B280" s="483"/>
      <c r="C280" s="1755"/>
      <c r="D280" s="3057"/>
      <c r="E280" s="1864"/>
      <c r="F280" s="1760"/>
      <c r="G280" s="2061"/>
      <c r="H280" s="480" t="s">
        <v>17</v>
      </c>
      <c r="I280" s="643"/>
      <c r="J280" s="1730"/>
      <c r="K280" s="1429">
        <v>32.200000000000003</v>
      </c>
      <c r="L280" s="1158">
        <v>1.7</v>
      </c>
      <c r="M280" s="1158"/>
      <c r="N280" s="824">
        <v>30.5</v>
      </c>
      <c r="O280" s="1657"/>
      <c r="P280" s="824"/>
      <c r="Q280" s="3186" t="s">
        <v>74</v>
      </c>
      <c r="R280" s="1690"/>
      <c r="S280" s="30">
        <v>1</v>
      </c>
      <c r="T280" s="1931"/>
      <c r="U280" s="630"/>
    </row>
    <row r="281" spans="1:34" ht="14.25" customHeight="1" thickBot="1" x14ac:dyDescent="0.25">
      <c r="A281" s="2019"/>
      <c r="B281" s="483"/>
      <c r="C281" s="484"/>
      <c r="D281" s="3058"/>
      <c r="E281" s="1865"/>
      <c r="F281" s="1759"/>
      <c r="G281" s="1766"/>
      <c r="H281" s="26" t="s">
        <v>18</v>
      </c>
      <c r="I281" s="1605">
        <f>SUM(I270:I280)</f>
        <v>3014.1</v>
      </c>
      <c r="J281" s="231">
        <f>SUM(J270:J272)</f>
        <v>2314.1999999999998</v>
      </c>
      <c r="K281" s="223">
        <f>SUM(K273:K280)</f>
        <v>2534.8999999999996</v>
      </c>
      <c r="L281" s="768">
        <f>SUM(L270:L280)</f>
        <v>2064.3999999999996</v>
      </c>
      <c r="M281" s="768">
        <f t="shared" ref="M281:P281" si="34">SUM(M270:M279)</f>
        <v>0</v>
      </c>
      <c r="N281" s="231">
        <f>SUM(N270:N280)</f>
        <v>470.5</v>
      </c>
      <c r="O281" s="1605">
        <f>SUM(O273:O279)</f>
        <v>1885.6</v>
      </c>
      <c r="P281" s="231">
        <f t="shared" si="34"/>
        <v>1888.5</v>
      </c>
      <c r="Q281" s="3187"/>
      <c r="R281" s="1701"/>
      <c r="S281" s="108"/>
      <c r="T281" s="1913"/>
      <c r="U281" s="2225"/>
    </row>
    <row r="282" spans="1:34" s="100" customFormat="1" ht="14.25" customHeight="1" thickBot="1" x14ac:dyDescent="0.25">
      <c r="A282" s="10" t="s">
        <v>19</v>
      </c>
      <c r="B282" s="11" t="s">
        <v>23</v>
      </c>
      <c r="C282" s="3040" t="s">
        <v>22</v>
      </c>
      <c r="D282" s="2999"/>
      <c r="E282" s="2999"/>
      <c r="F282" s="2999"/>
      <c r="G282" s="2999"/>
      <c r="H282" s="2999"/>
      <c r="I282" s="631">
        <f t="shared" ref="I282:P282" si="35">I266+I264+I269+I281</f>
        <v>5573.7000000000007</v>
      </c>
      <c r="J282" s="631">
        <f t="shared" si="35"/>
        <v>5008.9000000000005</v>
      </c>
      <c r="K282" s="233">
        <f t="shared" si="35"/>
        <v>4885.7999999999993</v>
      </c>
      <c r="L282" s="770">
        <f t="shared" si="35"/>
        <v>4260.2999999999993</v>
      </c>
      <c r="M282" s="2004">
        <f t="shared" si="35"/>
        <v>0</v>
      </c>
      <c r="N282" s="631">
        <f t="shared" si="35"/>
        <v>625.5</v>
      </c>
      <c r="O282" s="631">
        <f t="shared" si="35"/>
        <v>4893.2</v>
      </c>
      <c r="P282" s="631">
        <f t="shared" si="35"/>
        <v>4771.1000000000004</v>
      </c>
      <c r="Q282" s="3037"/>
      <c r="R282" s="3001"/>
      <c r="S282" s="3001"/>
      <c r="T282" s="3001"/>
      <c r="U282" s="3002"/>
    </row>
    <row r="283" spans="1:34" s="75" customFormat="1" ht="14.25" customHeight="1" thickBot="1" x14ac:dyDescent="0.25">
      <c r="A283" s="10" t="s">
        <v>19</v>
      </c>
      <c r="B283" s="3004" t="s">
        <v>7</v>
      </c>
      <c r="C283" s="3004"/>
      <c r="D283" s="3004"/>
      <c r="E283" s="3004"/>
      <c r="F283" s="3004"/>
      <c r="G283" s="3004"/>
      <c r="H283" s="3004"/>
      <c r="I283" s="632">
        <f t="shared" ref="I283:P283" si="36">I282+I238+I213</f>
        <v>9637.7000000000007</v>
      </c>
      <c r="J283" s="1602">
        <f t="shared" si="36"/>
        <v>9745.2999999999993</v>
      </c>
      <c r="K283" s="1636">
        <f t="shared" si="36"/>
        <v>10353</v>
      </c>
      <c r="L283" s="267">
        <f t="shared" si="36"/>
        <v>5533.4999999999991</v>
      </c>
      <c r="M283" s="267">
        <f t="shared" si="36"/>
        <v>2.6999999999999997</v>
      </c>
      <c r="N283" s="556">
        <f t="shared" si="36"/>
        <v>4819.4999999999991</v>
      </c>
      <c r="O283" s="267">
        <f t="shared" si="36"/>
        <v>17662.599999999999</v>
      </c>
      <c r="P283" s="556">
        <f t="shared" si="36"/>
        <v>15778.2</v>
      </c>
      <c r="Q283" s="3005"/>
      <c r="R283" s="3006"/>
      <c r="S283" s="3006"/>
      <c r="T283" s="3006"/>
      <c r="U283" s="3007"/>
      <c r="X283" s="74"/>
      <c r="Z283" s="74"/>
    </row>
    <row r="284" spans="1:34" s="75" customFormat="1" ht="14.25" customHeight="1" thickBot="1" x14ac:dyDescent="0.25">
      <c r="A284" s="12" t="s">
        <v>6</v>
      </c>
      <c r="B284" s="3092" t="s">
        <v>8</v>
      </c>
      <c r="C284" s="3092"/>
      <c r="D284" s="3092"/>
      <c r="E284" s="3092"/>
      <c r="F284" s="3092"/>
      <c r="G284" s="3092"/>
      <c r="H284" s="3092"/>
      <c r="I284" s="236">
        <f t="shared" ref="I284:P284" si="37">I283+I114</f>
        <v>75595.699999999983</v>
      </c>
      <c r="J284" s="1603">
        <f t="shared" si="37"/>
        <v>77843.89999999998</v>
      </c>
      <c r="K284" s="1637">
        <f t="shared" si="37"/>
        <v>79333.099999999991</v>
      </c>
      <c r="L284" s="792">
        <f t="shared" si="37"/>
        <v>74409.600000000006</v>
      </c>
      <c r="M284" s="792">
        <f t="shared" si="37"/>
        <v>45537.099999999977</v>
      </c>
      <c r="N284" s="265">
        <f t="shared" si="37"/>
        <v>4923.4999999999991</v>
      </c>
      <c r="O284" s="236">
        <f t="shared" si="37"/>
        <v>86532.849999999977</v>
      </c>
      <c r="P284" s="265">
        <f t="shared" si="37"/>
        <v>84577.95</v>
      </c>
      <c r="Q284" s="3093"/>
      <c r="R284" s="3094"/>
      <c r="S284" s="3094"/>
      <c r="T284" s="3094"/>
      <c r="U284" s="3095"/>
    </row>
    <row r="285" spans="1:34" s="75" customFormat="1" ht="14.25" customHeight="1" x14ac:dyDescent="0.2">
      <c r="A285" s="3147" t="s">
        <v>325</v>
      </c>
      <c r="B285" s="3147"/>
      <c r="C285" s="3147"/>
      <c r="D285" s="3147"/>
      <c r="E285" s="3147"/>
      <c r="F285" s="3147"/>
      <c r="G285" s="3147"/>
      <c r="H285" s="3147"/>
      <c r="I285" s="3147"/>
      <c r="J285" s="3147"/>
      <c r="K285" s="3147"/>
      <c r="L285" s="3147"/>
      <c r="M285" s="3147"/>
      <c r="N285" s="3147"/>
      <c r="O285" s="3147"/>
      <c r="P285" s="3147"/>
      <c r="Q285" s="3147"/>
      <c r="R285" s="3147"/>
      <c r="S285" s="3147"/>
      <c r="T285" s="3147"/>
      <c r="U285" s="3147"/>
      <c r="V285" s="3147"/>
      <c r="W285" s="3147"/>
      <c r="X285" s="3147"/>
      <c r="Y285" s="3147"/>
      <c r="Z285" s="3147"/>
      <c r="AA285" s="3148"/>
      <c r="AB285" s="3148"/>
      <c r="AC285" s="3148"/>
    </row>
    <row r="286" spans="1:34" s="75" customFormat="1" ht="14.25" customHeight="1" x14ac:dyDescent="0.2">
      <c r="A286" s="3147" t="s">
        <v>608</v>
      </c>
      <c r="B286" s="3147"/>
      <c r="C286" s="3147"/>
      <c r="D286" s="3147"/>
      <c r="E286" s="3147"/>
      <c r="F286" s="3147"/>
      <c r="G286" s="3147"/>
      <c r="H286" s="3147"/>
      <c r="I286" s="3147"/>
      <c r="J286" s="3147"/>
      <c r="K286" s="3147"/>
      <c r="L286" s="3147"/>
      <c r="M286" s="3147"/>
      <c r="N286" s="3147"/>
      <c r="O286" s="3147"/>
      <c r="P286" s="3147"/>
      <c r="Q286" s="3147"/>
      <c r="R286" s="3147"/>
      <c r="S286" s="3147"/>
      <c r="T286" s="3147"/>
      <c r="U286" s="3147"/>
      <c r="V286" s="3147"/>
      <c r="W286" s="3147"/>
      <c r="X286" s="3147"/>
      <c r="Y286" s="3147"/>
      <c r="Z286" s="3147"/>
      <c r="AA286" s="3148"/>
      <c r="AB286" s="3148"/>
      <c r="AC286" s="3148"/>
    </row>
    <row r="287" spans="1:34" s="75" customFormat="1" ht="23.25" customHeight="1" thickBot="1" x14ac:dyDescent="0.25">
      <c r="A287" s="3084" t="s">
        <v>1</v>
      </c>
      <c r="B287" s="3084"/>
      <c r="C287" s="3084"/>
      <c r="D287" s="3084"/>
      <c r="E287" s="3084"/>
      <c r="F287" s="3084"/>
      <c r="G287" s="3084"/>
      <c r="H287" s="3084"/>
      <c r="I287" s="3084"/>
      <c r="J287" s="3084"/>
      <c r="K287" s="3084"/>
      <c r="L287" s="3084"/>
      <c r="M287" s="3084"/>
      <c r="N287" s="3084"/>
      <c r="O287" s="3084"/>
      <c r="P287" s="3084"/>
      <c r="Q287" s="98"/>
      <c r="R287" s="1702"/>
      <c r="S287" s="248"/>
      <c r="T287" s="99"/>
      <c r="U287" s="99"/>
    </row>
    <row r="288" spans="1:34" s="75" customFormat="1" ht="71.25" customHeight="1" thickBot="1" x14ac:dyDescent="0.25">
      <c r="A288" s="3085" t="s">
        <v>2</v>
      </c>
      <c r="B288" s="3086"/>
      <c r="C288" s="3086"/>
      <c r="D288" s="3086"/>
      <c r="E288" s="3086"/>
      <c r="F288" s="3086"/>
      <c r="G288" s="3086"/>
      <c r="H288" s="3086"/>
      <c r="I288" s="1716" t="s">
        <v>386</v>
      </c>
      <c r="J288" s="1717" t="s">
        <v>387</v>
      </c>
      <c r="K288" s="3158" t="s">
        <v>390</v>
      </c>
      <c r="L288" s="3159"/>
      <c r="M288" s="3159"/>
      <c r="N288" s="3160"/>
      <c r="O288" s="1718" t="s">
        <v>177</v>
      </c>
      <c r="P288" s="1719" t="s">
        <v>396</v>
      </c>
      <c r="Q288" s="515"/>
      <c r="R288" s="1703"/>
      <c r="S288" s="515"/>
      <c r="T288" s="85"/>
      <c r="U288" s="85"/>
    </row>
    <row r="289" spans="1:29" s="75" customFormat="1" ht="13.5" customHeight="1" x14ac:dyDescent="0.2">
      <c r="A289" s="3087" t="s">
        <v>26</v>
      </c>
      <c r="B289" s="3088"/>
      <c r="C289" s="3088"/>
      <c r="D289" s="3088"/>
      <c r="E289" s="3088"/>
      <c r="F289" s="3088"/>
      <c r="G289" s="3088"/>
      <c r="H289" s="3088"/>
      <c r="I289" s="332">
        <f>SUM(I290:I295)</f>
        <v>74882.599999999977</v>
      </c>
      <c r="J289" s="1436">
        <f>SUM(J290:J295)</f>
        <v>77236.3</v>
      </c>
      <c r="K289" s="1645">
        <f>SUM(K290:K296)</f>
        <v>78359.599999999991</v>
      </c>
      <c r="L289" s="1180">
        <f>SUM(L290:L296)</f>
        <v>74333.3</v>
      </c>
      <c r="M289" s="1184">
        <f t="shared" ref="M289:P289" si="38">SUM(M290:M295)</f>
        <v>45534.7</v>
      </c>
      <c r="N289" s="1180">
        <f t="shared" si="38"/>
        <v>4026.2999999999993</v>
      </c>
      <c r="O289" s="333">
        <f>SUM(O290:O296)</f>
        <v>83704.95</v>
      </c>
      <c r="P289" s="333">
        <f t="shared" si="38"/>
        <v>83054.150000000009</v>
      </c>
      <c r="Q289" s="515"/>
      <c r="R289" s="1703"/>
      <c r="S289" s="515"/>
      <c r="T289" s="85"/>
      <c r="U289" s="85"/>
    </row>
    <row r="290" spans="1:29" s="75" customFormat="1" ht="14.25" customHeight="1" x14ac:dyDescent="0.2">
      <c r="A290" s="3076" t="s">
        <v>29</v>
      </c>
      <c r="B290" s="3077"/>
      <c r="C290" s="3077"/>
      <c r="D290" s="3077"/>
      <c r="E290" s="3077"/>
      <c r="F290" s="3077"/>
      <c r="G290" s="3078"/>
      <c r="H290" s="3078"/>
      <c r="I290" s="561">
        <f>SUMIF(H13:H280,"sb",I13:I280)</f>
        <v>32847.099999999991</v>
      </c>
      <c r="J290" s="1652">
        <f>SUMIF(H13:H279,"sb",J13:J279)</f>
        <v>31261.799999999992</v>
      </c>
      <c r="K290" s="1646">
        <f>SUMIF(H13:H280,"sb",K13:K280)</f>
        <v>36197.699999999997</v>
      </c>
      <c r="L290" s="1373">
        <f>SUMIF(H13:H280,"sb",L13:L280)</f>
        <v>32953.69999999999</v>
      </c>
      <c r="M290" s="796">
        <f>SUMIF(H13:H280,"sb",M13:M280)</f>
        <v>18468.099999999999</v>
      </c>
      <c r="N290" s="878">
        <f>SUMIF(H13:H280,"sb",N13:N280)</f>
        <v>3243.9999999999995</v>
      </c>
      <c r="O290" s="226">
        <f>SUMIF(H13:H280,"sb",O13:O280)</f>
        <v>42379.95</v>
      </c>
      <c r="P290" s="226">
        <f>SUMIF(H13:H279,"sb",P13:P279)</f>
        <v>40445.950000000012</v>
      </c>
      <c r="Q290" s="1744"/>
      <c r="R290" s="1667"/>
      <c r="S290" s="514"/>
      <c r="T290" s="85"/>
      <c r="U290" s="85"/>
    </row>
    <row r="291" spans="1:29" s="75" customFormat="1" x14ac:dyDescent="0.2">
      <c r="A291" s="3089" t="s">
        <v>306</v>
      </c>
      <c r="B291" s="3090"/>
      <c r="C291" s="3090"/>
      <c r="D291" s="3090"/>
      <c r="E291" s="3090"/>
      <c r="F291" s="3090"/>
      <c r="G291" s="3090"/>
      <c r="H291" s="3091"/>
      <c r="I291" s="561">
        <f>SUMIF(H14:H281,"sb(l)",I14:I281)</f>
        <v>432.1</v>
      </c>
      <c r="J291" s="1652">
        <f>SUMIF(H13:H279,"sb(l)",J13:J279)</f>
        <v>2488.1</v>
      </c>
      <c r="K291" s="2182">
        <f>SUMIF(H14:H281,"sb(l)",K14:K281)</f>
        <v>594.1</v>
      </c>
      <c r="L291" s="796">
        <f>SUMIF(H14:H281,"sb(l)",L14:L281)</f>
        <v>357.4</v>
      </c>
      <c r="M291" s="796">
        <f>SUMIF(H14:H281,"sb(l)",M14:M281)</f>
        <v>0</v>
      </c>
      <c r="N291" s="1181">
        <f>SUMIF(H14:H281,"sb(l)",N14:N281)</f>
        <v>236.7</v>
      </c>
      <c r="O291" s="1646">
        <f>SUMIF(H14:H281,"sb(l)",O14:O281)</f>
        <v>0</v>
      </c>
      <c r="P291" s="226">
        <f>SUMIF(H14:H281,"sb(l)",P14:P281)</f>
        <v>0</v>
      </c>
      <c r="Q291" s="514"/>
      <c r="R291" s="1667"/>
      <c r="S291" s="514"/>
      <c r="T291" s="85"/>
      <c r="U291" s="85"/>
    </row>
    <row r="292" spans="1:29" s="75" customFormat="1" x14ac:dyDescent="0.2">
      <c r="A292" s="3076" t="s">
        <v>34</v>
      </c>
      <c r="B292" s="3077"/>
      <c r="C292" s="3077"/>
      <c r="D292" s="3077"/>
      <c r="E292" s="3077"/>
      <c r="F292" s="3077"/>
      <c r="G292" s="3078"/>
      <c r="H292" s="3078"/>
      <c r="I292" s="561">
        <f>SUMIF(H14:H279,"sb(sp)",I14:I279)</f>
        <v>5433.4000000000005</v>
      </c>
      <c r="J292" s="1652">
        <f>SUMIF(H13:H279,"sb(sp)",J13:J279)</f>
        <v>5464.2</v>
      </c>
      <c r="K292" s="1646">
        <f>SUMIF(H13:H280,"sb(sp)",K13:K280)</f>
        <v>5503.7</v>
      </c>
      <c r="L292" s="1373">
        <f>SUMIF(H14:H280,"sb(sp)",L14:L280)</f>
        <v>5453.3</v>
      </c>
      <c r="M292" s="796">
        <f>SUMIF(H14:H279,"sb(sp)",M14:M279)</f>
        <v>1092.9999999999998</v>
      </c>
      <c r="N292" s="878">
        <f>SUMIF(H14:H279,"sb(sp)",N14:N279)</f>
        <v>50.4</v>
      </c>
      <c r="O292" s="226">
        <f>SUMIF(H14:H279,"sb(sp)",O14:O279)</f>
        <v>5509</v>
      </c>
      <c r="P292" s="226">
        <f>SUMIF(H14:H279,"sb(sp)",P14:P279)</f>
        <v>5509</v>
      </c>
      <c r="Q292" s="514"/>
      <c r="R292" s="1667"/>
      <c r="S292" s="514"/>
      <c r="T292" s="85"/>
      <c r="U292" s="85"/>
    </row>
    <row r="293" spans="1:29" s="75" customFormat="1" x14ac:dyDescent="0.2">
      <c r="A293" s="3089" t="s">
        <v>126</v>
      </c>
      <c r="B293" s="3090"/>
      <c r="C293" s="3090"/>
      <c r="D293" s="3090"/>
      <c r="E293" s="3090"/>
      <c r="F293" s="3090"/>
      <c r="G293" s="3090"/>
      <c r="H293" s="3091"/>
      <c r="I293" s="561">
        <f>SUMIF(H15:H281,"sb(spl)",I15:I281)</f>
        <v>592.69999999999993</v>
      </c>
      <c r="J293" s="1652">
        <f>SUMIF(H13:H279,"sb(spl)",J13:J279)</f>
        <v>592.69999999999993</v>
      </c>
      <c r="K293" s="1647"/>
      <c r="L293" s="1641"/>
      <c r="M293" s="797"/>
      <c r="N293" s="1640"/>
      <c r="O293" s="237"/>
      <c r="P293" s="237"/>
      <c r="Q293" s="514"/>
      <c r="R293" s="1667"/>
      <c r="S293" s="514"/>
      <c r="T293" s="85"/>
      <c r="U293" s="85"/>
    </row>
    <row r="294" spans="1:29" s="75" customFormat="1" x14ac:dyDescent="0.2">
      <c r="A294" s="3076" t="s">
        <v>30</v>
      </c>
      <c r="B294" s="3077"/>
      <c r="C294" s="3077"/>
      <c r="D294" s="3077"/>
      <c r="E294" s="3077"/>
      <c r="F294" s="3077"/>
      <c r="G294" s="3078"/>
      <c r="H294" s="3078"/>
      <c r="I294" s="562">
        <f>SUMIF(H14:H279,"sb(vb)",I14:I279)</f>
        <v>35339.299999999996</v>
      </c>
      <c r="J294" s="1653">
        <f>SUMIF(H14:H279,"sb(vb)",J14:J279)</f>
        <v>37211.200000000004</v>
      </c>
      <c r="K294" s="1647">
        <f>SUMIF(H13:H280,"sb(vb)",K13:K280)</f>
        <v>36020.799999999996</v>
      </c>
      <c r="L294" s="1641">
        <f>SUMIF(H14:H280,"sb(vb)",L14:L280)</f>
        <v>35525.599999999999</v>
      </c>
      <c r="M294" s="797">
        <f>SUMIF(H14:H279,"sb(vb)",M14:M279)</f>
        <v>25973.599999999999</v>
      </c>
      <c r="N294" s="1640">
        <f>SUMIF(H14:H279,"sb(vb)",N14:N279)</f>
        <v>495.2</v>
      </c>
      <c r="O294" s="237">
        <f>SUMIF(H14:H279,"sb(vb)",O14:O279)</f>
        <v>35808.299999999996</v>
      </c>
      <c r="P294" s="237">
        <f>SUMIF(H14:H279,"sb(vb)",P14:P279)</f>
        <v>37099.199999999997</v>
      </c>
      <c r="Q294" s="514"/>
      <c r="R294" s="1667"/>
      <c r="S294" s="514"/>
      <c r="T294" s="85"/>
      <c r="U294" s="85"/>
    </row>
    <row r="295" spans="1:29" ht="16.5" customHeight="1" x14ac:dyDescent="0.2">
      <c r="A295" s="3089" t="s">
        <v>323</v>
      </c>
      <c r="B295" s="3090"/>
      <c r="C295" s="3090"/>
      <c r="D295" s="3090"/>
      <c r="E295" s="3090"/>
      <c r="F295" s="3090"/>
      <c r="G295" s="3090"/>
      <c r="H295" s="3091"/>
      <c r="I295" s="562">
        <f>SUMIF(H15:H282,"sb(es)",I15:I282)</f>
        <v>238</v>
      </c>
      <c r="J295" s="1653">
        <f>SUMIF(H15:H279,"sb(es)",J15:J279)</f>
        <v>218.3</v>
      </c>
      <c r="K295" s="1647">
        <f>SUMIF(H13:H280,"sb(es)",K13:K280)</f>
        <v>0</v>
      </c>
      <c r="L295" s="1641">
        <f>SUMIF(H15:H282,"sb(es)",L15:L282)</f>
        <v>0</v>
      </c>
      <c r="M295" s="797">
        <f>SUMIF(H15:H282,"sb(es)",M15:M282)</f>
        <v>0</v>
      </c>
      <c r="N295" s="1641">
        <f>SUMIF(H15:H282,"sb(es)",N15:N282)</f>
        <v>0</v>
      </c>
      <c r="O295" s="721">
        <f>SUMIF(H15:H282,"sb(es)",O15:O282)</f>
        <v>0</v>
      </c>
      <c r="P295" s="721">
        <f>SUMIF(H15:H282,"sb(es)",P15:P282)</f>
        <v>0</v>
      </c>
      <c r="Q295" s="514"/>
      <c r="R295" s="1667"/>
      <c r="S295" s="514"/>
      <c r="T295" s="85"/>
      <c r="U295" s="85"/>
      <c r="V295" s="75"/>
      <c r="W295" s="75"/>
      <c r="X295" s="75"/>
      <c r="Y295" s="75"/>
      <c r="Z295" s="75"/>
      <c r="AA295" s="75"/>
      <c r="AB295" s="75"/>
      <c r="AC295" s="75"/>
    </row>
    <row r="296" spans="1:29" ht="30" customHeight="1" thickBot="1" x14ac:dyDescent="0.25">
      <c r="A296" s="3079" t="s">
        <v>561</v>
      </c>
      <c r="B296" s="3080"/>
      <c r="C296" s="3080"/>
      <c r="D296" s="3080"/>
      <c r="E296" s="3080"/>
      <c r="F296" s="3080"/>
      <c r="G296" s="3080"/>
      <c r="H296" s="3081"/>
      <c r="I296" s="2321"/>
      <c r="J296" s="2322"/>
      <c r="K296" s="562">
        <f>SUMIF(H14:H281,"sb(esa)",K14:K281)</f>
        <v>43.3</v>
      </c>
      <c r="L296" s="798">
        <f>SUMIF(H14:H281,"sb(esa)",L14:L281)</f>
        <v>43.3</v>
      </c>
      <c r="M296" s="1641">
        <f>SUMIF(J14:J281,"sb(esa)",M14:M281)</f>
        <v>0</v>
      </c>
      <c r="N296" s="2323">
        <f>SUMIF(K14:K281,"sb(esa)",N14:N281)</f>
        <v>0</v>
      </c>
      <c r="O296" s="1650">
        <f>SUMIF(H14:H281,"sb(esa)",O14:O281)</f>
        <v>7.7</v>
      </c>
      <c r="P296" s="239"/>
      <c r="Q296" s="514"/>
      <c r="R296" s="1667"/>
      <c r="S296" s="514"/>
      <c r="T296" s="85"/>
      <c r="U296" s="85"/>
      <c r="V296" s="75"/>
      <c r="W296" s="75"/>
      <c r="X296" s="75"/>
      <c r="Y296" s="75"/>
      <c r="Z296" s="75"/>
      <c r="AA296" s="75"/>
      <c r="AB296" s="75"/>
      <c r="AC296" s="75"/>
    </row>
    <row r="297" spans="1:29" ht="14.25" thickBot="1" x14ac:dyDescent="0.25">
      <c r="A297" s="3082" t="s">
        <v>27</v>
      </c>
      <c r="B297" s="3083"/>
      <c r="C297" s="3083"/>
      <c r="D297" s="3083"/>
      <c r="E297" s="3083"/>
      <c r="F297" s="3083"/>
      <c r="G297" s="3083"/>
      <c r="H297" s="3083"/>
      <c r="I297" s="564">
        <f>SUM(I298:I300)</f>
        <v>713.1</v>
      </c>
      <c r="J297" s="1437">
        <f>SUM(J298:J300)</f>
        <v>607.6</v>
      </c>
      <c r="K297" s="1648">
        <f>SUM(K298:K300)</f>
        <v>973.5</v>
      </c>
      <c r="L297" s="1182">
        <f t="shared" ref="L297:P297" si="39">SUM(L298:L300)</f>
        <v>76.3</v>
      </c>
      <c r="M297" s="1185">
        <f t="shared" ref="M297:O297" si="40">SUM(M298:M300)</f>
        <v>2.4</v>
      </c>
      <c r="N297" s="1182">
        <f>SUM(N298:N300)</f>
        <v>897.2</v>
      </c>
      <c r="O297" s="268">
        <f t="shared" si="40"/>
        <v>2827.8999999999996</v>
      </c>
      <c r="P297" s="268">
        <f t="shared" si="39"/>
        <v>1523.8</v>
      </c>
      <c r="Q297" s="516"/>
      <c r="R297" s="1704"/>
      <c r="S297" s="516"/>
      <c r="T297" s="85"/>
      <c r="U297" s="85"/>
      <c r="V297" s="75"/>
      <c r="W297" s="75"/>
      <c r="X297" s="75"/>
      <c r="Y297" s="75"/>
      <c r="Z297" s="75"/>
      <c r="AB297" s="75"/>
      <c r="AC297" s="75"/>
    </row>
    <row r="298" spans="1:29" x14ac:dyDescent="0.2">
      <c r="A298" s="3066" t="s">
        <v>31</v>
      </c>
      <c r="B298" s="3067"/>
      <c r="C298" s="3067"/>
      <c r="D298" s="3067"/>
      <c r="E298" s="3067"/>
      <c r="F298" s="3067"/>
      <c r="G298" s="3068"/>
      <c r="H298" s="3068"/>
      <c r="I298" s="563">
        <f>SUMIF(H14:H279,"es",I14:I279)</f>
        <v>562.5</v>
      </c>
      <c r="J298" s="1654">
        <f>SUMIF(H14:H279,"es",J14:J279)</f>
        <v>477.5</v>
      </c>
      <c r="K298" s="1649">
        <f>SUMIF(H13:H280,"es",K13:K280)</f>
        <v>754.6</v>
      </c>
      <c r="L298" s="1655">
        <f>SUMIF(H14:H280,"es",L14:L280)</f>
        <v>72.5</v>
      </c>
      <c r="M298" s="1160">
        <f>SUMIF(H14:H279,"es",M14:M279)</f>
        <v>2.4</v>
      </c>
      <c r="N298" s="1642">
        <f>SUMIF(H14:H279,"es",N14:N279)</f>
        <v>682.1</v>
      </c>
      <c r="O298" s="238">
        <f>SUMIF(H14:H279,"es",O14:O279)</f>
        <v>1445.1</v>
      </c>
      <c r="P298" s="238">
        <f>SUMIF(H14:H279,"es",P14:P279)</f>
        <v>481.29999999999995</v>
      </c>
      <c r="Q298" s="518"/>
      <c r="R298" s="1691"/>
      <c r="S298" s="518"/>
      <c r="T298" s="85"/>
      <c r="U298" s="85"/>
    </row>
    <row r="299" spans="1:29" ht="15" customHeight="1" x14ac:dyDescent="0.2">
      <c r="A299" s="3069" t="s">
        <v>365</v>
      </c>
      <c r="B299" s="3070"/>
      <c r="C299" s="3070"/>
      <c r="D299" s="3070"/>
      <c r="E299" s="3070"/>
      <c r="F299" s="3070"/>
      <c r="G299" s="3070"/>
      <c r="H299" s="3071"/>
      <c r="I299" s="563">
        <f>SUMIF(H15:H281,"lrvb",I15:I281)</f>
        <v>0</v>
      </c>
      <c r="J299" s="1745">
        <f>SUMIF(H13:H279,"lrvb",J13:J279)</f>
        <v>0</v>
      </c>
      <c r="K299" s="563">
        <f>SUMIF(H13:H280,"lrvb",K13:K280)</f>
        <v>93.899999999999991</v>
      </c>
      <c r="L299" s="1791">
        <f>SUMIF(H13:H280,"lrvb",L13:L280)</f>
        <v>3.8</v>
      </c>
      <c r="M299" s="1655">
        <f>SUMIF(H13:H280,"lrvb",M13:M280)</f>
        <v>0</v>
      </c>
      <c r="N299" s="1790">
        <f>SUMIF(H13:H280,"lrvb",N13:N280)</f>
        <v>90.1</v>
      </c>
      <c r="O299" s="1649">
        <f>SUMIF(H13:H280,"lrvb",O13:O280)</f>
        <v>82.8</v>
      </c>
      <c r="P299" s="238">
        <f>SUMIF(H13:H280,"lrvb",P13:P280)</f>
        <v>42.5</v>
      </c>
      <c r="Q299" s="518"/>
      <c r="R299" s="1691"/>
      <c r="S299" s="518"/>
      <c r="T299" s="85"/>
      <c r="U299" s="85"/>
    </row>
    <row r="300" spans="1:29" ht="13.5" thickBot="1" x14ac:dyDescent="0.25">
      <c r="A300" s="3072" t="s">
        <v>69</v>
      </c>
      <c r="B300" s="3073"/>
      <c r="C300" s="3073"/>
      <c r="D300" s="3073"/>
      <c r="E300" s="3073"/>
      <c r="F300" s="3073"/>
      <c r="G300" s="3073"/>
      <c r="H300" s="3073"/>
      <c r="I300" s="565">
        <f>SUMIF(H14:H279,"kt",I14:I279)</f>
        <v>150.6</v>
      </c>
      <c r="J300" s="1746">
        <f>SUMIF(H14:H279,"kt",J14:J279)</f>
        <v>130.1</v>
      </c>
      <c r="K300" s="1650">
        <f>SUMIF(H13:H280,"kt",K13:K280)</f>
        <v>125</v>
      </c>
      <c r="L300" s="794">
        <f>SUMIF(H14:H280,"kt",L14:L280)</f>
        <v>0</v>
      </c>
      <c r="M300" s="798">
        <f>SUMIF(H14:H279,"kt",M14:M279)</f>
        <v>0</v>
      </c>
      <c r="N300" s="1643">
        <f>SUMIF(H14:H279,"kt",N14:N279)</f>
        <v>125</v>
      </c>
      <c r="O300" s="239">
        <f>SUMIF(H14:H279,"kt",O14:O279)</f>
        <v>1300</v>
      </c>
      <c r="P300" s="239">
        <f>SUMIF(H14:H279,"kt",P14:P279)</f>
        <v>1000</v>
      </c>
      <c r="Q300" s="518"/>
      <c r="R300" s="1691"/>
      <c r="S300" s="518"/>
      <c r="T300" s="85"/>
      <c r="U300" s="85"/>
    </row>
    <row r="301" spans="1:29" ht="14.25" thickBot="1" x14ac:dyDescent="0.25">
      <c r="A301" s="3074" t="s">
        <v>28</v>
      </c>
      <c r="B301" s="3075"/>
      <c r="C301" s="3075"/>
      <c r="D301" s="3075"/>
      <c r="E301" s="3075"/>
      <c r="F301" s="3075"/>
      <c r="G301" s="3075"/>
      <c r="H301" s="3075"/>
      <c r="I301" s="566">
        <f>I289+I297</f>
        <v>75595.699999999983</v>
      </c>
      <c r="J301" s="1445">
        <f>J289+J297</f>
        <v>77843.900000000009</v>
      </c>
      <c r="K301" s="1651">
        <f>K297+K289</f>
        <v>79333.099999999991</v>
      </c>
      <c r="L301" s="1656">
        <f t="shared" ref="L301:P301" si="41">L297+L289</f>
        <v>74409.600000000006</v>
      </c>
      <c r="M301" s="799">
        <f t="shared" si="41"/>
        <v>45537.1</v>
      </c>
      <c r="N301" s="1644">
        <f t="shared" si="41"/>
        <v>4923.4999999999991</v>
      </c>
      <c r="O301" s="240">
        <f t="shared" si="41"/>
        <v>86532.849999999991</v>
      </c>
      <c r="P301" s="240">
        <f t="shared" si="41"/>
        <v>84577.950000000012</v>
      </c>
      <c r="Q301" s="515"/>
      <c r="R301" s="1703"/>
      <c r="S301" s="515"/>
    </row>
    <row r="303" spans="1:29" x14ac:dyDescent="0.2">
      <c r="D303" s="74"/>
      <c r="E303" s="78"/>
      <c r="F303" s="78"/>
      <c r="G303" s="73"/>
      <c r="H303" s="73"/>
      <c r="I303" s="243"/>
      <c r="J303" s="243"/>
      <c r="K303" s="243"/>
      <c r="L303" s="243"/>
      <c r="M303" s="243"/>
      <c r="N303" s="243"/>
      <c r="O303" s="243"/>
      <c r="P303" s="243"/>
    </row>
    <row r="304" spans="1:29" x14ac:dyDescent="0.2">
      <c r="D304" s="74"/>
      <c r="E304" s="78"/>
      <c r="F304" s="78"/>
      <c r="G304" s="73"/>
      <c r="H304" s="73"/>
      <c r="J304" s="243"/>
      <c r="K304" s="241"/>
      <c r="L304" s="241"/>
      <c r="M304" s="241"/>
      <c r="N304" s="241"/>
      <c r="O304" s="241"/>
      <c r="P304" s="241"/>
    </row>
    <row r="305" spans="1:21" x14ac:dyDescent="0.2">
      <c r="D305" s="74"/>
      <c r="E305" s="78"/>
      <c r="F305" s="78"/>
      <c r="G305" s="73"/>
      <c r="H305" s="73"/>
      <c r="I305" s="243"/>
      <c r="J305" s="243"/>
      <c r="K305" s="241"/>
      <c r="L305" s="241"/>
      <c r="M305" s="241"/>
      <c r="N305" s="241"/>
      <c r="O305" s="241"/>
      <c r="P305" s="241"/>
    </row>
    <row r="306" spans="1:21" x14ac:dyDescent="0.2">
      <c r="D306" s="74"/>
      <c r="E306" s="78"/>
      <c r="F306" s="78"/>
      <c r="G306" s="73"/>
      <c r="H306" s="73"/>
      <c r="I306" s="243"/>
      <c r="J306" s="243"/>
      <c r="K306" s="241"/>
      <c r="L306" s="241"/>
      <c r="M306" s="241"/>
      <c r="N306" s="241"/>
      <c r="O306" s="241"/>
      <c r="P306" s="241"/>
    </row>
    <row r="307" spans="1:21" x14ac:dyDescent="0.2">
      <c r="D307" s="74"/>
      <c r="E307" s="78"/>
      <c r="F307" s="78"/>
      <c r="G307" s="73"/>
      <c r="H307" s="73"/>
      <c r="I307" s="243"/>
      <c r="J307" s="243"/>
      <c r="K307" s="241"/>
      <c r="L307" s="241"/>
      <c r="M307" s="241"/>
      <c r="N307" s="241"/>
      <c r="O307" s="241"/>
      <c r="P307" s="241"/>
    </row>
    <row r="308" spans="1:21" x14ac:dyDescent="0.2">
      <c r="D308" s="74"/>
      <c r="E308" s="78"/>
      <c r="F308" s="78"/>
      <c r="G308" s="73"/>
      <c r="H308" s="73"/>
      <c r="I308" s="243"/>
      <c r="J308" s="243"/>
      <c r="K308" s="241"/>
      <c r="L308" s="241"/>
      <c r="M308" s="241"/>
      <c r="N308" s="241"/>
      <c r="O308" s="241"/>
      <c r="P308" s="241"/>
    </row>
    <row r="309" spans="1:21" x14ac:dyDescent="0.2">
      <c r="D309" s="74"/>
      <c r="E309" s="78"/>
      <c r="F309" s="78"/>
      <c r="G309" s="73"/>
      <c r="H309" s="73"/>
      <c r="I309" s="243"/>
      <c r="J309" s="243"/>
      <c r="K309" s="241"/>
      <c r="L309" s="241"/>
      <c r="M309" s="241"/>
      <c r="N309" s="241"/>
      <c r="O309" s="241"/>
      <c r="P309" s="241"/>
    </row>
    <row r="310" spans="1:21" x14ac:dyDescent="0.2">
      <c r="D310" s="74"/>
      <c r="E310" s="78"/>
      <c r="F310" s="78"/>
      <c r="G310" s="73"/>
      <c r="H310" s="73"/>
      <c r="I310" s="243"/>
      <c r="J310" s="243"/>
      <c r="K310" s="241"/>
      <c r="L310" s="241"/>
      <c r="M310" s="241"/>
      <c r="N310" s="241"/>
      <c r="O310" s="241"/>
      <c r="P310" s="241"/>
    </row>
    <row r="311" spans="1:21" x14ac:dyDescent="0.2">
      <c r="D311" s="74"/>
      <c r="E311" s="78"/>
      <c r="F311" s="78"/>
      <c r="G311" s="73"/>
      <c r="H311" s="73"/>
      <c r="I311" s="243"/>
      <c r="J311" s="243"/>
      <c r="K311" s="241"/>
      <c r="L311" s="241"/>
      <c r="M311" s="241"/>
      <c r="N311" s="241"/>
      <c r="O311" s="241"/>
      <c r="P311" s="241"/>
    </row>
    <row r="312" spans="1:21" x14ac:dyDescent="0.2">
      <c r="D312" s="74"/>
      <c r="E312" s="78"/>
      <c r="F312" s="78"/>
      <c r="G312" s="73"/>
      <c r="H312" s="73"/>
      <c r="I312" s="243"/>
      <c r="J312" s="243"/>
      <c r="K312" s="241"/>
      <c r="L312" s="241"/>
      <c r="M312" s="241"/>
      <c r="N312" s="241"/>
      <c r="O312" s="241"/>
      <c r="P312" s="241"/>
      <c r="T312" s="74"/>
      <c r="U312" s="74"/>
    </row>
    <row r="313" spans="1:21" x14ac:dyDescent="0.2">
      <c r="D313" s="74"/>
      <c r="E313" s="78"/>
      <c r="F313" s="78"/>
      <c r="G313" s="73"/>
      <c r="H313" s="73"/>
      <c r="I313" s="243"/>
      <c r="J313" s="243"/>
      <c r="K313" s="241"/>
      <c r="L313" s="241"/>
      <c r="M313" s="241"/>
      <c r="N313" s="241"/>
      <c r="O313" s="241"/>
      <c r="P313" s="241"/>
      <c r="T313" s="74"/>
      <c r="U313" s="74"/>
    </row>
    <row r="314" spans="1:21" x14ac:dyDescent="0.2">
      <c r="A314" s="116"/>
      <c r="B314" s="116"/>
      <c r="C314" s="116"/>
      <c r="D314" s="74"/>
      <c r="E314" s="78"/>
      <c r="F314" s="78"/>
      <c r="G314" s="73"/>
      <c r="H314" s="73"/>
      <c r="I314" s="243"/>
      <c r="J314" s="243"/>
      <c r="K314" s="241"/>
      <c r="L314" s="241"/>
      <c r="M314" s="241"/>
      <c r="N314" s="241"/>
      <c r="O314" s="241"/>
      <c r="P314" s="241"/>
      <c r="Q314" s="74"/>
      <c r="R314" s="1706"/>
      <c r="S314" s="78"/>
      <c r="T314" s="74"/>
      <c r="U314" s="74"/>
    </row>
    <row r="315" spans="1:21" x14ac:dyDescent="0.2">
      <c r="A315" s="116"/>
      <c r="B315" s="116"/>
      <c r="C315" s="116"/>
      <c r="D315" s="74"/>
      <c r="E315" s="78"/>
      <c r="F315" s="78"/>
      <c r="G315" s="73"/>
      <c r="H315" s="73"/>
      <c r="I315" s="243"/>
      <c r="J315" s="243"/>
      <c r="K315" s="241"/>
      <c r="L315" s="241"/>
      <c r="M315" s="241"/>
      <c r="N315" s="241"/>
      <c r="O315" s="241"/>
      <c r="P315" s="241"/>
      <c r="Q315" s="74"/>
      <c r="R315" s="1706"/>
      <c r="S315" s="78"/>
      <c r="T315" s="74"/>
      <c r="U315" s="74"/>
    </row>
    <row r="316" spans="1:21" x14ac:dyDescent="0.2">
      <c r="A316" s="116"/>
      <c r="B316" s="116"/>
      <c r="C316" s="116"/>
      <c r="D316" s="74"/>
      <c r="E316" s="78"/>
      <c r="F316" s="78"/>
      <c r="G316" s="73"/>
      <c r="H316" s="73"/>
      <c r="I316" s="243"/>
      <c r="J316" s="243"/>
      <c r="K316" s="241"/>
      <c r="L316" s="241"/>
      <c r="M316" s="241"/>
      <c r="N316" s="241"/>
      <c r="O316" s="241"/>
      <c r="P316" s="241"/>
      <c r="Q316" s="74"/>
      <c r="R316" s="1706"/>
      <c r="S316" s="78"/>
      <c r="T316" s="74"/>
      <c r="U316" s="74"/>
    </row>
    <row r="317" spans="1:21" x14ac:dyDescent="0.2">
      <c r="A317" s="116"/>
      <c r="B317" s="116"/>
      <c r="C317" s="116"/>
      <c r="D317" s="74"/>
      <c r="E317" s="78"/>
      <c r="F317" s="78"/>
      <c r="G317" s="73"/>
      <c r="H317" s="73"/>
      <c r="I317" s="243"/>
      <c r="J317" s="243"/>
      <c r="K317" s="241"/>
      <c r="L317" s="241"/>
      <c r="M317" s="241"/>
      <c r="N317" s="241"/>
      <c r="O317" s="241"/>
      <c r="P317" s="241"/>
      <c r="Q317" s="74"/>
      <c r="R317" s="1706"/>
      <c r="S317" s="78"/>
      <c r="T317" s="74"/>
      <c r="U317" s="74"/>
    </row>
    <row r="318" spans="1:21" x14ac:dyDescent="0.2">
      <c r="A318" s="116"/>
      <c r="B318" s="116"/>
      <c r="C318" s="116"/>
      <c r="D318" s="74"/>
      <c r="E318" s="78"/>
      <c r="F318" s="78"/>
      <c r="G318" s="73"/>
      <c r="H318" s="73"/>
      <c r="I318" s="243"/>
      <c r="J318" s="243"/>
      <c r="K318" s="241"/>
      <c r="L318" s="241"/>
      <c r="M318" s="241"/>
      <c r="N318" s="241"/>
      <c r="O318" s="241"/>
      <c r="P318" s="241"/>
      <c r="Q318" s="74"/>
      <c r="R318" s="1706"/>
      <c r="S318" s="78"/>
      <c r="T318" s="74"/>
      <c r="U318" s="74"/>
    </row>
    <row r="319" spans="1:21" x14ac:dyDescent="0.2">
      <c r="A319" s="116"/>
      <c r="B319" s="116"/>
      <c r="C319" s="116"/>
      <c r="D319" s="74"/>
      <c r="E319" s="78"/>
      <c r="F319" s="78"/>
      <c r="G319" s="73"/>
      <c r="H319" s="73"/>
      <c r="I319" s="243"/>
      <c r="J319" s="243"/>
      <c r="K319" s="241"/>
      <c r="L319" s="241"/>
      <c r="M319" s="241"/>
      <c r="N319" s="241"/>
      <c r="O319" s="241"/>
      <c r="P319" s="241"/>
      <c r="Q319" s="74"/>
      <c r="R319" s="1706"/>
      <c r="S319" s="78"/>
      <c r="T319" s="74"/>
      <c r="U319" s="74"/>
    </row>
    <row r="320" spans="1:21" x14ac:dyDescent="0.2">
      <c r="A320" s="116"/>
      <c r="B320" s="116"/>
      <c r="C320" s="116"/>
      <c r="D320" s="74"/>
      <c r="E320" s="78"/>
      <c r="F320" s="78"/>
      <c r="G320" s="73"/>
      <c r="H320" s="73"/>
      <c r="I320" s="243"/>
      <c r="J320" s="243"/>
      <c r="K320" s="241"/>
      <c r="L320" s="241"/>
      <c r="M320" s="241"/>
      <c r="N320" s="241"/>
      <c r="O320" s="241"/>
      <c r="P320" s="241"/>
      <c r="Q320" s="74"/>
      <c r="R320" s="1706"/>
      <c r="S320" s="78"/>
      <c r="T320" s="74"/>
      <c r="U320" s="74"/>
    </row>
    <row r="321" spans="1:21" x14ac:dyDescent="0.2">
      <c r="A321" s="116"/>
      <c r="B321" s="116"/>
      <c r="C321" s="116"/>
      <c r="D321" s="74"/>
      <c r="E321" s="78"/>
      <c r="F321" s="78"/>
      <c r="G321" s="73"/>
      <c r="H321" s="73"/>
      <c r="I321" s="243"/>
      <c r="J321" s="243"/>
      <c r="K321" s="241"/>
      <c r="L321" s="241"/>
      <c r="M321" s="241"/>
      <c r="N321" s="241"/>
      <c r="O321" s="241"/>
      <c r="P321" s="241"/>
      <c r="Q321" s="74"/>
      <c r="R321" s="1706"/>
      <c r="S321" s="78"/>
      <c r="T321" s="74"/>
      <c r="U321" s="74"/>
    </row>
    <row r="322" spans="1:21" x14ac:dyDescent="0.2">
      <c r="A322" s="116"/>
      <c r="B322" s="116"/>
      <c r="C322" s="116"/>
      <c r="D322" s="74"/>
      <c r="E322" s="78"/>
      <c r="F322" s="78"/>
      <c r="G322" s="73"/>
      <c r="H322" s="73"/>
      <c r="I322" s="243"/>
      <c r="J322" s="243"/>
      <c r="K322" s="241"/>
      <c r="L322" s="241"/>
      <c r="M322" s="241"/>
      <c r="N322" s="241"/>
      <c r="O322" s="241"/>
      <c r="P322" s="241"/>
      <c r="Q322" s="74"/>
      <c r="R322" s="1706"/>
      <c r="S322" s="78"/>
      <c r="T322" s="74"/>
      <c r="U322" s="74"/>
    </row>
    <row r="323" spans="1:21" x14ac:dyDescent="0.2">
      <c r="A323" s="116"/>
      <c r="B323" s="116"/>
      <c r="C323" s="116"/>
      <c r="D323" s="74"/>
      <c r="E323" s="78"/>
      <c r="F323" s="78"/>
      <c r="G323" s="73"/>
      <c r="H323" s="73"/>
      <c r="I323" s="243"/>
      <c r="J323" s="243"/>
      <c r="K323" s="241"/>
      <c r="L323" s="241"/>
      <c r="M323" s="241"/>
      <c r="N323" s="241"/>
      <c r="O323" s="241"/>
      <c r="P323" s="241"/>
      <c r="Q323" s="74"/>
      <c r="R323" s="1706"/>
      <c r="S323" s="78"/>
      <c r="T323" s="74"/>
      <c r="U323" s="74"/>
    </row>
    <row r="324" spans="1:21" x14ac:dyDescent="0.2">
      <c r="A324" s="116"/>
      <c r="B324" s="116"/>
      <c r="C324" s="116"/>
      <c r="D324" s="74"/>
      <c r="E324" s="78"/>
      <c r="F324" s="78"/>
      <c r="G324" s="73"/>
      <c r="H324" s="73"/>
      <c r="I324" s="243"/>
      <c r="J324" s="243"/>
      <c r="K324" s="241"/>
      <c r="L324" s="241"/>
      <c r="M324" s="241"/>
      <c r="N324" s="241"/>
      <c r="O324" s="241"/>
      <c r="P324" s="241"/>
      <c r="Q324" s="74"/>
      <c r="R324" s="1706"/>
      <c r="S324" s="78"/>
      <c r="T324" s="74"/>
      <c r="U324" s="74"/>
    </row>
    <row r="325" spans="1:21" x14ac:dyDescent="0.2">
      <c r="A325" s="116"/>
      <c r="B325" s="116"/>
      <c r="C325" s="116"/>
      <c r="D325" s="74"/>
      <c r="E325" s="78"/>
      <c r="F325" s="78"/>
      <c r="G325" s="73"/>
      <c r="H325" s="73"/>
      <c r="I325" s="243"/>
      <c r="J325" s="243"/>
      <c r="K325" s="241"/>
      <c r="L325" s="241"/>
      <c r="M325" s="241"/>
      <c r="N325" s="241"/>
      <c r="O325" s="241"/>
      <c r="P325" s="241"/>
      <c r="Q325" s="74"/>
      <c r="R325" s="1706"/>
      <c r="S325" s="78"/>
      <c r="T325" s="74"/>
      <c r="U325" s="74"/>
    </row>
    <row r="326" spans="1:21" x14ac:dyDescent="0.2">
      <c r="A326" s="116"/>
      <c r="B326" s="116"/>
      <c r="C326" s="116"/>
      <c r="D326" s="74"/>
      <c r="E326" s="78"/>
      <c r="F326" s="78"/>
      <c r="G326" s="73"/>
      <c r="H326" s="73"/>
      <c r="I326" s="243"/>
      <c r="J326" s="243"/>
      <c r="K326" s="241"/>
      <c r="L326" s="241"/>
      <c r="M326" s="241"/>
      <c r="N326" s="241"/>
      <c r="O326" s="241"/>
      <c r="P326" s="241"/>
      <c r="Q326" s="74"/>
      <c r="R326" s="1706"/>
      <c r="S326" s="78"/>
      <c r="T326" s="74"/>
      <c r="U326" s="74"/>
    </row>
  </sheetData>
  <mergeCells count="266">
    <mergeCell ref="P68:P69"/>
    <mergeCell ref="E89:H89"/>
    <mergeCell ref="D88:D89"/>
    <mergeCell ref="O68:O69"/>
    <mergeCell ref="K68:K69"/>
    <mergeCell ref="J68:J69"/>
    <mergeCell ref="D80:D81"/>
    <mergeCell ref="Q62:Q63"/>
    <mergeCell ref="G61:G64"/>
    <mergeCell ref="D122:D125"/>
    <mergeCell ref="G164:G165"/>
    <mergeCell ref="D133:D134"/>
    <mergeCell ref="D174:D175"/>
    <mergeCell ref="G126:G128"/>
    <mergeCell ref="G133:G134"/>
    <mergeCell ref="P205:P206"/>
    <mergeCell ref="Z200:Z201"/>
    <mergeCell ref="D142:D143"/>
    <mergeCell ref="D181:D183"/>
    <mergeCell ref="D135:D137"/>
    <mergeCell ref="D159:D161"/>
    <mergeCell ref="Q199:Q200"/>
    <mergeCell ref="D198:D200"/>
    <mergeCell ref="E198:E199"/>
    <mergeCell ref="F198:F199"/>
    <mergeCell ref="E200:H200"/>
    <mergeCell ref="D129:D131"/>
    <mergeCell ref="D126:D128"/>
    <mergeCell ref="D194:D197"/>
    <mergeCell ref="E175:H175"/>
    <mergeCell ref="O205:O206"/>
    <mergeCell ref="L205:L206"/>
    <mergeCell ref="A109:A110"/>
    <mergeCell ref="A106:A108"/>
    <mergeCell ref="C106:C108"/>
    <mergeCell ref="D106:D108"/>
    <mergeCell ref="C116:U116"/>
    <mergeCell ref="Q190:Q191"/>
    <mergeCell ref="E188:E189"/>
    <mergeCell ref="F186:F187"/>
    <mergeCell ref="E194:E197"/>
    <mergeCell ref="F194:F197"/>
    <mergeCell ref="Q174:Q175"/>
    <mergeCell ref="B115:U115"/>
    <mergeCell ref="D117:D119"/>
    <mergeCell ref="G144:G145"/>
    <mergeCell ref="C113:H113"/>
    <mergeCell ref="Q114:U114"/>
    <mergeCell ref="D164:D165"/>
    <mergeCell ref="D179:D180"/>
    <mergeCell ref="G194:G196"/>
    <mergeCell ref="G159:G160"/>
    <mergeCell ref="G146:G148"/>
    <mergeCell ref="B114:H114"/>
    <mergeCell ref="A111:A112"/>
    <mergeCell ref="C111:C112"/>
    <mergeCell ref="Q57:Q59"/>
    <mergeCell ref="Q40:Q41"/>
    <mergeCell ref="Q111:Q112"/>
    <mergeCell ref="D57:D60"/>
    <mergeCell ref="D37:D38"/>
    <mergeCell ref="L68:L69"/>
    <mergeCell ref="M68:M69"/>
    <mergeCell ref="N68:N69"/>
    <mergeCell ref="A285:AC285"/>
    <mergeCell ref="D270:D272"/>
    <mergeCell ref="C214:U214"/>
    <mergeCell ref="Q283:U283"/>
    <mergeCell ref="B284:H284"/>
    <mergeCell ref="Q284:U284"/>
    <mergeCell ref="B275:B276"/>
    <mergeCell ref="D192:D193"/>
    <mergeCell ref="B283:H283"/>
    <mergeCell ref="Q265:Q266"/>
    <mergeCell ref="D215:D216"/>
    <mergeCell ref="E215:E216"/>
    <mergeCell ref="D267:D269"/>
    <mergeCell ref="C238:H238"/>
    <mergeCell ref="D263:D264"/>
    <mergeCell ref="Z191:Z192"/>
    <mergeCell ref="R113:U113"/>
    <mergeCell ref="E106:E108"/>
    <mergeCell ref="F106:F108"/>
    <mergeCell ref="F104:F105"/>
    <mergeCell ref="D111:D112"/>
    <mergeCell ref="E111:E112"/>
    <mergeCell ref="Q104:Q105"/>
    <mergeCell ref="B104:B105"/>
    <mergeCell ref="C104:C105"/>
    <mergeCell ref="D104:D105"/>
    <mergeCell ref="E104:E105"/>
    <mergeCell ref="D109:D110"/>
    <mergeCell ref="C109:C110"/>
    <mergeCell ref="E109:E110"/>
    <mergeCell ref="F109:F110"/>
    <mergeCell ref="F111:F112"/>
    <mergeCell ref="Q282:U282"/>
    <mergeCell ref="D220:D221"/>
    <mergeCell ref="Q236:Q237"/>
    <mergeCell ref="E267:E268"/>
    <mergeCell ref="D224:D225"/>
    <mergeCell ref="D234:D235"/>
    <mergeCell ref="D232:D233"/>
    <mergeCell ref="D217:D218"/>
    <mergeCell ref="E217:E218"/>
    <mergeCell ref="D259:D260"/>
    <mergeCell ref="E259:E260"/>
    <mergeCell ref="D273:D274"/>
    <mergeCell ref="G240:G242"/>
    <mergeCell ref="G270:G272"/>
    <mergeCell ref="Q249:Q251"/>
    <mergeCell ref="Q238:U238"/>
    <mergeCell ref="N220:N221"/>
    <mergeCell ref="G267:G268"/>
    <mergeCell ref="Q280:Q281"/>
    <mergeCell ref="K220:K221"/>
    <mergeCell ref="L220:L221"/>
    <mergeCell ref="M220:M221"/>
    <mergeCell ref="D257:D258"/>
    <mergeCell ref="C213:H213"/>
    <mergeCell ref="Q213:U213"/>
    <mergeCell ref="C239:U239"/>
    <mergeCell ref="D240:D242"/>
    <mergeCell ref="D99:D101"/>
    <mergeCell ref="D92:D93"/>
    <mergeCell ref="Q107:Q108"/>
    <mergeCell ref="G198:G199"/>
    <mergeCell ref="D205:D206"/>
    <mergeCell ref="M205:M206"/>
    <mergeCell ref="N205:N206"/>
    <mergeCell ref="D211:D212"/>
    <mergeCell ref="D95:D96"/>
    <mergeCell ref="E95:E96"/>
    <mergeCell ref="F95:F96"/>
    <mergeCell ref="Q123:Q124"/>
    <mergeCell ref="D140:D141"/>
    <mergeCell ref="E140:E141"/>
    <mergeCell ref="F140:F141"/>
    <mergeCell ref="G140:G141"/>
    <mergeCell ref="K95:K96"/>
    <mergeCell ref="Q157:Q158"/>
    <mergeCell ref="D162:D163"/>
    <mergeCell ref="E212:H212"/>
    <mergeCell ref="A301:H301"/>
    <mergeCell ref="A290:H290"/>
    <mergeCell ref="A292:H292"/>
    <mergeCell ref="A294:H294"/>
    <mergeCell ref="A298:H298"/>
    <mergeCell ref="A297:H297"/>
    <mergeCell ref="A287:P287"/>
    <mergeCell ref="A288:H288"/>
    <mergeCell ref="A289:H289"/>
    <mergeCell ref="A293:H293"/>
    <mergeCell ref="A295:H295"/>
    <mergeCell ref="A291:H291"/>
    <mergeCell ref="A299:H299"/>
    <mergeCell ref="K288:N288"/>
    <mergeCell ref="A300:H300"/>
    <mergeCell ref="A296:H296"/>
    <mergeCell ref="A286:AC286"/>
    <mergeCell ref="A265:A266"/>
    <mergeCell ref="B265:B266"/>
    <mergeCell ref="K205:K206"/>
    <mergeCell ref="D190:D191"/>
    <mergeCell ref="E191:H191"/>
    <mergeCell ref="D157:D158"/>
    <mergeCell ref="C282:H282"/>
    <mergeCell ref="Q99:Q100"/>
    <mergeCell ref="G150:G152"/>
    <mergeCell ref="D170:D171"/>
    <mergeCell ref="D168:D169"/>
    <mergeCell ref="D172:D173"/>
    <mergeCell ref="D176:D178"/>
    <mergeCell ref="D188:D189"/>
    <mergeCell ref="D186:D187"/>
    <mergeCell ref="E186:E187"/>
    <mergeCell ref="D166:D167"/>
    <mergeCell ref="D144:D145"/>
    <mergeCell ref="D275:D276"/>
    <mergeCell ref="D279:D281"/>
    <mergeCell ref="D265:D266"/>
    <mergeCell ref="E265:E266"/>
    <mergeCell ref="F265:F266"/>
    <mergeCell ref="Y45:Y46"/>
    <mergeCell ref="A50:A52"/>
    <mergeCell ref="B50:B52"/>
    <mergeCell ref="C50:C52"/>
    <mergeCell ref="E50:E52"/>
    <mergeCell ref="F50:F52"/>
    <mergeCell ref="A44:A47"/>
    <mergeCell ref="B44:B47"/>
    <mergeCell ref="C44:C47"/>
    <mergeCell ref="D44:D47"/>
    <mergeCell ref="E44:E47"/>
    <mergeCell ref="F44:F47"/>
    <mergeCell ref="S50:S52"/>
    <mergeCell ref="U50:U52"/>
    <mergeCell ref="X45:X46"/>
    <mergeCell ref="T50:T52"/>
    <mergeCell ref="D50:D53"/>
    <mergeCell ref="W45:W46"/>
    <mergeCell ref="Q50:Q52"/>
    <mergeCell ref="R50:R52"/>
    <mergeCell ref="Q46:Q47"/>
    <mergeCell ref="A2:U2"/>
    <mergeCell ref="A3:U3"/>
    <mergeCell ref="A4:U4"/>
    <mergeCell ref="C5:U5"/>
    <mergeCell ref="A25:A28"/>
    <mergeCell ref="F25:F28"/>
    <mergeCell ref="Q25:Q26"/>
    <mergeCell ref="C13:C14"/>
    <mergeCell ref="D13:D14"/>
    <mergeCell ref="E13:E14"/>
    <mergeCell ref="F13:F14"/>
    <mergeCell ref="D15:D18"/>
    <mergeCell ref="C25:C28"/>
    <mergeCell ref="D25:D28"/>
    <mergeCell ref="E25:E28"/>
    <mergeCell ref="C12:U12"/>
    <mergeCell ref="A6:A8"/>
    <mergeCell ref="B6:B8"/>
    <mergeCell ref="C6:C8"/>
    <mergeCell ref="D22:D24"/>
    <mergeCell ref="G25:G28"/>
    <mergeCell ref="H6:H8"/>
    <mergeCell ref="I6:I7"/>
    <mergeCell ref="G6:G8"/>
    <mergeCell ref="D6:D8"/>
    <mergeCell ref="E6:E8"/>
    <mergeCell ref="F6:F8"/>
    <mergeCell ref="Q22:Q23"/>
    <mergeCell ref="J6:J7"/>
    <mergeCell ref="K6:N6"/>
    <mergeCell ref="O6:O8"/>
    <mergeCell ref="P6:P8"/>
    <mergeCell ref="Q6:U6"/>
    <mergeCell ref="K7:K8"/>
    <mergeCell ref="L7:M7"/>
    <mergeCell ref="N7:N8"/>
    <mergeCell ref="Q7:Q8"/>
    <mergeCell ref="R7:U7"/>
    <mergeCell ref="Q1:U1"/>
    <mergeCell ref="D32:D34"/>
    <mergeCell ref="E57:E60"/>
    <mergeCell ref="F57:F60"/>
    <mergeCell ref="D72:D73"/>
    <mergeCell ref="E72:E73"/>
    <mergeCell ref="D65:D66"/>
    <mergeCell ref="D68:D69"/>
    <mergeCell ref="H68:H69"/>
    <mergeCell ref="I68:I69"/>
    <mergeCell ref="D39:D40"/>
    <mergeCell ref="D42:D43"/>
    <mergeCell ref="E61:E64"/>
    <mergeCell ref="F61:F64"/>
    <mergeCell ref="G39:G41"/>
    <mergeCell ref="D54:D56"/>
    <mergeCell ref="D61:D64"/>
    <mergeCell ref="D48:D49"/>
    <mergeCell ref="A9:U9"/>
    <mergeCell ref="A10:U10"/>
    <mergeCell ref="B11:U11"/>
    <mergeCell ref="Q19:Q20"/>
    <mergeCell ref="D19:D21"/>
    <mergeCell ref="D29:D31"/>
  </mergeCells>
  <printOptions horizontalCentered="1"/>
  <pageMargins left="0.31496062992125984" right="0.31496062992125984" top="0.55118110236220474" bottom="0.15748031496062992" header="0.31496062992125984" footer="0.31496062992125984"/>
  <pageSetup paperSize="9" scale="75" orientation="landscape" r:id="rId1"/>
  <rowBreaks count="6" manualBreakCount="6">
    <brk id="41" max="20" man="1"/>
    <brk id="121" max="20" man="1"/>
    <brk id="163" max="20" man="1"/>
    <brk id="235" max="20" man="1"/>
    <brk id="256" max="20" man="1"/>
    <brk id="278"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60"/>
  <sheetViews>
    <sheetView zoomScaleNormal="100" zoomScaleSheetLayoutView="70" workbookViewId="0"/>
  </sheetViews>
  <sheetFormatPr defaultRowHeight="12.75" x14ac:dyDescent="0.2"/>
  <cols>
    <col min="1" max="3" width="2.42578125" style="115" customWidth="1"/>
    <col min="4" max="4" width="31" style="75" customWidth="1"/>
    <col min="5" max="6" width="3" style="85" customWidth="1"/>
    <col min="7" max="7" width="9.7109375" style="206" customWidth="1"/>
    <col min="8" max="10" width="10" style="335" customWidth="1"/>
    <col min="11" max="11" width="8" style="242" customWidth="1"/>
    <col min="12" max="12" width="9.42578125" style="242" customWidth="1"/>
    <col min="13" max="13" width="9.42578125" style="335" customWidth="1"/>
    <col min="14" max="14" width="8" style="242" customWidth="1"/>
    <col min="15" max="15" width="23.5703125" style="75" customWidth="1"/>
    <col min="16" max="17" width="5.5703125" style="85" customWidth="1"/>
    <col min="18" max="18" width="5.5703125" style="78" customWidth="1"/>
    <col min="19" max="19" width="23.5703125" style="85" customWidth="1"/>
    <col min="20" max="20" width="11.140625" style="74" customWidth="1"/>
    <col min="21" max="16384" width="9.140625" style="74"/>
  </cols>
  <sheetData>
    <row r="1" spans="1:20" s="22" customFormat="1" ht="26.25" customHeight="1" x14ac:dyDescent="0.2">
      <c r="A1" s="750"/>
      <c r="B1" s="750"/>
      <c r="C1" s="750"/>
      <c r="D1" s="750"/>
      <c r="E1" s="751"/>
      <c r="F1" s="752"/>
      <c r="G1" s="753"/>
      <c r="H1" s="750"/>
      <c r="I1" s="750"/>
      <c r="J1" s="750"/>
      <c r="K1" s="750"/>
      <c r="L1" s="750"/>
      <c r="M1" s="750"/>
      <c r="N1" s="3311" t="s">
        <v>298</v>
      </c>
      <c r="O1" s="3311"/>
      <c r="P1" s="3311"/>
      <c r="Q1" s="3311"/>
      <c r="R1" s="3311"/>
      <c r="S1" s="3311"/>
    </row>
    <row r="2" spans="1:20" s="264" customFormat="1" ht="15.75" x14ac:dyDescent="0.2">
      <c r="A2" s="2869" t="s">
        <v>249</v>
      </c>
      <c r="B2" s="2869"/>
      <c r="C2" s="2869"/>
      <c r="D2" s="2869"/>
      <c r="E2" s="2869"/>
      <c r="F2" s="2869"/>
      <c r="G2" s="2869"/>
      <c r="H2" s="2869"/>
      <c r="I2" s="2869"/>
      <c r="J2" s="2869"/>
      <c r="K2" s="2869"/>
      <c r="L2" s="2869"/>
      <c r="M2" s="2869"/>
      <c r="N2" s="2869"/>
      <c r="O2" s="2869"/>
      <c r="P2" s="2869"/>
      <c r="Q2" s="2869"/>
      <c r="R2" s="2869"/>
      <c r="S2" s="2869"/>
    </row>
    <row r="3" spans="1:20" s="264" customFormat="1" ht="15.75" x14ac:dyDescent="0.2">
      <c r="A3" s="2870" t="s">
        <v>32</v>
      </c>
      <c r="B3" s="2870"/>
      <c r="C3" s="2870"/>
      <c r="D3" s="2870"/>
      <c r="E3" s="2870"/>
      <c r="F3" s="2870"/>
      <c r="G3" s="2870"/>
      <c r="H3" s="2870"/>
      <c r="I3" s="2870"/>
      <c r="J3" s="2870"/>
      <c r="K3" s="2870"/>
      <c r="L3" s="2870"/>
      <c r="M3" s="2870"/>
      <c r="N3" s="2870"/>
      <c r="O3" s="2870"/>
      <c r="P3" s="2870"/>
      <c r="Q3" s="2870"/>
      <c r="R3" s="2870"/>
      <c r="S3" s="2870"/>
    </row>
    <row r="4" spans="1:20" s="264" customFormat="1" ht="15.75" x14ac:dyDescent="0.2">
      <c r="A4" s="2871" t="s">
        <v>72</v>
      </c>
      <c r="B4" s="2871"/>
      <c r="C4" s="2871"/>
      <c r="D4" s="2871"/>
      <c r="E4" s="2871"/>
      <c r="F4" s="2871"/>
      <c r="G4" s="2871"/>
      <c r="H4" s="2871"/>
      <c r="I4" s="2871"/>
      <c r="J4" s="2871"/>
      <c r="K4" s="2871"/>
      <c r="L4" s="2871"/>
      <c r="M4" s="2871"/>
      <c r="N4" s="2871"/>
      <c r="O4" s="2871"/>
      <c r="P4" s="2871"/>
      <c r="Q4" s="2871"/>
      <c r="R4" s="2871"/>
      <c r="S4" s="2871"/>
    </row>
    <row r="5" spans="1:20" ht="20.25" customHeight="1" thickBot="1" x14ac:dyDescent="0.25">
      <c r="A5" s="205"/>
      <c r="B5" s="205"/>
      <c r="C5" s="2872" t="s">
        <v>149</v>
      </c>
      <c r="D5" s="2872"/>
      <c r="E5" s="2872"/>
      <c r="F5" s="2872"/>
      <c r="G5" s="2872"/>
      <c r="H5" s="2872"/>
      <c r="I5" s="2872"/>
      <c r="J5" s="2872"/>
      <c r="K5" s="2872"/>
      <c r="L5" s="2872"/>
      <c r="M5" s="2872"/>
      <c r="N5" s="2872"/>
      <c r="O5" s="2872"/>
      <c r="P5" s="2872"/>
      <c r="Q5" s="2872"/>
      <c r="R5" s="2872"/>
      <c r="S5" s="2872"/>
    </row>
    <row r="6" spans="1:20" ht="24" customHeight="1" x14ac:dyDescent="0.2">
      <c r="A6" s="3335" t="s">
        <v>9</v>
      </c>
      <c r="B6" s="2879" t="s">
        <v>10</v>
      </c>
      <c r="C6" s="2879" t="s">
        <v>11</v>
      </c>
      <c r="D6" s="3340" t="s">
        <v>25</v>
      </c>
      <c r="E6" s="3312" t="s">
        <v>12</v>
      </c>
      <c r="F6" s="3343" t="s">
        <v>13</v>
      </c>
      <c r="G6" s="3346" t="s">
        <v>14</v>
      </c>
      <c r="H6" s="3349" t="s">
        <v>247</v>
      </c>
      <c r="I6" s="3312" t="s">
        <v>299</v>
      </c>
      <c r="J6" s="3315" t="s">
        <v>300</v>
      </c>
      <c r="K6" s="3352" t="s">
        <v>146</v>
      </c>
      <c r="L6" s="3355" t="s">
        <v>299</v>
      </c>
      <c r="M6" s="3315" t="s">
        <v>300</v>
      </c>
      <c r="N6" s="3325" t="s">
        <v>176</v>
      </c>
      <c r="O6" s="3321" t="s">
        <v>49</v>
      </c>
      <c r="P6" s="3322"/>
      <c r="Q6" s="3322"/>
      <c r="R6" s="3322"/>
      <c r="S6" s="3318" t="s">
        <v>301</v>
      </c>
    </row>
    <row r="7" spans="1:20" ht="24" customHeight="1" x14ac:dyDescent="0.2">
      <c r="A7" s="3336"/>
      <c r="B7" s="2880"/>
      <c r="C7" s="2880"/>
      <c r="D7" s="3341"/>
      <c r="E7" s="3313"/>
      <c r="F7" s="3344"/>
      <c r="G7" s="3347"/>
      <c r="H7" s="3350"/>
      <c r="I7" s="3313"/>
      <c r="J7" s="3316"/>
      <c r="K7" s="3353"/>
      <c r="L7" s="3356"/>
      <c r="M7" s="3316"/>
      <c r="N7" s="3326"/>
      <c r="O7" s="2918" t="s">
        <v>25</v>
      </c>
      <c r="P7" s="3323" t="s">
        <v>86</v>
      </c>
      <c r="Q7" s="3324"/>
      <c r="R7" s="3324"/>
      <c r="S7" s="3319"/>
    </row>
    <row r="8" spans="1:20" ht="21.75" customHeight="1" x14ac:dyDescent="0.2">
      <c r="A8" s="3337"/>
      <c r="B8" s="2881"/>
      <c r="C8" s="2881"/>
      <c r="D8" s="3341"/>
      <c r="E8" s="3313"/>
      <c r="F8" s="3344"/>
      <c r="G8" s="3347"/>
      <c r="H8" s="3350"/>
      <c r="I8" s="3313"/>
      <c r="J8" s="3316"/>
      <c r="K8" s="3353"/>
      <c r="L8" s="3356"/>
      <c r="M8" s="3316"/>
      <c r="N8" s="3326"/>
      <c r="O8" s="3328"/>
      <c r="P8" s="3329" t="s">
        <v>73</v>
      </c>
      <c r="Q8" s="3331" t="s">
        <v>96</v>
      </c>
      <c r="R8" s="3333" t="s">
        <v>179</v>
      </c>
      <c r="S8" s="3319"/>
    </row>
    <row r="9" spans="1:20" ht="63.75" customHeight="1" thickBot="1" x14ac:dyDescent="0.25">
      <c r="A9" s="3338"/>
      <c r="B9" s="3339"/>
      <c r="C9" s="3339"/>
      <c r="D9" s="3342"/>
      <c r="E9" s="3314"/>
      <c r="F9" s="3345"/>
      <c r="G9" s="3348"/>
      <c r="H9" s="3351"/>
      <c r="I9" s="3314"/>
      <c r="J9" s="3317"/>
      <c r="K9" s="3354"/>
      <c r="L9" s="3357"/>
      <c r="M9" s="3317"/>
      <c r="N9" s="3327"/>
      <c r="O9" s="2919"/>
      <c r="P9" s="3330"/>
      <c r="Q9" s="3332"/>
      <c r="R9" s="3334"/>
      <c r="S9" s="3320"/>
    </row>
    <row r="10" spans="1:20" ht="13.5" thickBot="1" x14ac:dyDescent="0.25">
      <c r="A10" s="2891" t="s">
        <v>111</v>
      </c>
      <c r="B10" s="2892"/>
      <c r="C10" s="2892"/>
      <c r="D10" s="2892"/>
      <c r="E10" s="2892"/>
      <c r="F10" s="2892"/>
      <c r="G10" s="2892"/>
      <c r="H10" s="2892"/>
      <c r="I10" s="2892"/>
      <c r="J10" s="2892"/>
      <c r="K10" s="2892"/>
      <c r="L10" s="2892"/>
      <c r="M10" s="2892"/>
      <c r="N10" s="2892"/>
      <c r="O10" s="2892"/>
      <c r="P10" s="2892"/>
      <c r="Q10" s="2892"/>
      <c r="R10" s="2892"/>
      <c r="S10" s="2893"/>
    </row>
    <row r="11" spans="1:20" ht="13.5" thickBot="1" x14ac:dyDescent="0.25">
      <c r="A11" s="2894" t="s">
        <v>33</v>
      </c>
      <c r="B11" s="2895"/>
      <c r="C11" s="2895"/>
      <c r="D11" s="2895"/>
      <c r="E11" s="2895"/>
      <c r="F11" s="2895"/>
      <c r="G11" s="2895"/>
      <c r="H11" s="2895"/>
      <c r="I11" s="2895"/>
      <c r="J11" s="2895"/>
      <c r="K11" s="2895"/>
      <c r="L11" s="2895"/>
      <c r="M11" s="2895"/>
      <c r="N11" s="2895"/>
      <c r="O11" s="2895"/>
      <c r="P11" s="2895"/>
      <c r="Q11" s="2895"/>
      <c r="R11" s="2895"/>
      <c r="S11" s="2896"/>
    </row>
    <row r="12" spans="1:20" ht="13.5" thickBot="1" x14ac:dyDescent="0.25">
      <c r="A12" s="187" t="s">
        <v>16</v>
      </c>
      <c r="B12" s="2897" t="s">
        <v>40</v>
      </c>
      <c r="C12" s="2898"/>
      <c r="D12" s="2898"/>
      <c r="E12" s="2898"/>
      <c r="F12" s="2898"/>
      <c r="G12" s="2898"/>
      <c r="H12" s="2898"/>
      <c r="I12" s="2898"/>
      <c r="J12" s="2898"/>
      <c r="K12" s="2898"/>
      <c r="L12" s="2898"/>
      <c r="M12" s="2898"/>
      <c r="N12" s="2898"/>
      <c r="O12" s="2898"/>
      <c r="P12" s="2898"/>
      <c r="Q12" s="2898"/>
      <c r="R12" s="2898"/>
      <c r="S12" s="2899"/>
    </row>
    <row r="13" spans="1:20" ht="13.5" thickBot="1" x14ac:dyDescent="0.25">
      <c r="A13" s="506" t="s">
        <v>16</v>
      </c>
      <c r="B13" s="13" t="s">
        <v>16</v>
      </c>
      <c r="C13" s="2900" t="s">
        <v>127</v>
      </c>
      <c r="D13" s="2901"/>
      <c r="E13" s="2901"/>
      <c r="F13" s="2901"/>
      <c r="G13" s="2902"/>
      <c r="H13" s="2902"/>
      <c r="I13" s="2902"/>
      <c r="J13" s="2902"/>
      <c r="K13" s="2901"/>
      <c r="L13" s="2901"/>
      <c r="M13" s="2901"/>
      <c r="N13" s="2902"/>
      <c r="O13" s="2902"/>
      <c r="P13" s="2902"/>
      <c r="Q13" s="2902"/>
      <c r="R13" s="2902"/>
      <c r="S13" s="2903"/>
    </row>
    <row r="14" spans="1:20" s="96" customFormat="1" ht="12.75" customHeight="1" x14ac:dyDescent="0.2">
      <c r="A14" s="7" t="s">
        <v>16</v>
      </c>
      <c r="B14" s="4" t="s">
        <v>16</v>
      </c>
      <c r="C14" s="3124" t="s">
        <v>16</v>
      </c>
      <c r="D14" s="2906" t="s">
        <v>53</v>
      </c>
      <c r="E14" s="3308"/>
      <c r="F14" s="2910">
        <v>2</v>
      </c>
      <c r="G14" s="154" t="s">
        <v>17</v>
      </c>
      <c r="H14" s="1161">
        <f>24232.9+10.1</f>
        <v>24243</v>
      </c>
      <c r="I14" s="1246">
        <v>24557</v>
      </c>
      <c r="J14" s="1247">
        <f>I14-H14</f>
        <v>314</v>
      </c>
      <c r="K14" s="1375">
        <v>24085.9</v>
      </c>
      <c r="L14" s="1380">
        <v>24085.9</v>
      </c>
      <c r="M14" s="1190"/>
      <c r="N14" s="1162">
        <v>24054.1</v>
      </c>
      <c r="O14" s="348"/>
      <c r="P14" s="508"/>
      <c r="Q14" s="343"/>
      <c r="R14" s="510"/>
      <c r="S14" s="3310" t="s">
        <v>369</v>
      </c>
      <c r="T14" s="1146"/>
    </row>
    <row r="15" spans="1:20" s="96" customFormat="1" ht="15.75" customHeight="1" x14ac:dyDescent="0.2">
      <c r="A15" s="8"/>
      <c r="B15" s="9"/>
      <c r="C15" s="3125"/>
      <c r="D15" s="2907"/>
      <c r="E15" s="3131"/>
      <c r="F15" s="2911"/>
      <c r="G15" s="27" t="s">
        <v>20</v>
      </c>
      <c r="H15" s="1163">
        <f>34487.1+863.2</f>
        <v>35350.299999999996</v>
      </c>
      <c r="I15" s="1248">
        <v>36006.400000000001</v>
      </c>
      <c r="J15" s="1249">
        <f>I15-H15</f>
        <v>656.10000000000582</v>
      </c>
      <c r="K15" s="321">
        <v>32948.9</v>
      </c>
      <c r="L15" s="758">
        <v>32948.9</v>
      </c>
      <c r="M15" s="1387"/>
      <c r="N15" s="1026">
        <v>32948.9</v>
      </c>
      <c r="O15" s="513"/>
      <c r="P15" s="509"/>
      <c r="Q15" s="350"/>
      <c r="R15" s="511"/>
      <c r="S15" s="3309"/>
    </row>
    <row r="16" spans="1:20" s="96" customFormat="1" x14ac:dyDescent="0.2">
      <c r="A16" s="8"/>
      <c r="B16" s="9"/>
      <c r="C16" s="1081"/>
      <c r="D16" s="568"/>
      <c r="E16" s="97"/>
      <c r="F16" s="1085"/>
      <c r="G16" s="541" t="s">
        <v>52</v>
      </c>
      <c r="H16" s="1164">
        <v>5433.4</v>
      </c>
      <c r="I16" s="760">
        <v>5433.4</v>
      </c>
      <c r="J16" s="1186"/>
      <c r="K16" s="244">
        <v>5358.2</v>
      </c>
      <c r="L16" s="760">
        <v>5358.2</v>
      </c>
      <c r="M16" s="215"/>
      <c r="N16" s="215">
        <v>5358.2</v>
      </c>
      <c r="O16" s="513"/>
      <c r="P16" s="509"/>
      <c r="Q16" s="350"/>
      <c r="R16" s="511"/>
      <c r="S16" s="3309"/>
    </row>
    <row r="17" spans="1:22" s="96" customFormat="1" x14ac:dyDescent="0.2">
      <c r="A17" s="8"/>
      <c r="B17" s="9"/>
      <c r="C17" s="1081"/>
      <c r="D17" s="568"/>
      <c r="E17" s="97"/>
      <c r="F17" s="1085"/>
      <c r="G17" s="852" t="s">
        <v>108</v>
      </c>
      <c r="H17" s="1165">
        <v>592.70000000000005</v>
      </c>
      <c r="I17" s="782">
        <v>592.70000000000005</v>
      </c>
      <c r="J17" s="1186">
        <f t="shared" ref="J17" si="0">I17-H17</f>
        <v>0</v>
      </c>
      <c r="K17" s="1376"/>
      <c r="L17" s="782"/>
      <c r="M17" s="754"/>
      <c r="N17" s="754"/>
      <c r="O17" s="513"/>
      <c r="P17" s="509"/>
      <c r="Q17" s="350"/>
      <c r="R17" s="511"/>
      <c r="S17" s="3309"/>
    </row>
    <row r="18" spans="1:22" s="96" customFormat="1" x14ac:dyDescent="0.2">
      <c r="A18" s="8"/>
      <c r="B18" s="9"/>
      <c r="C18" s="1081"/>
      <c r="D18" s="568"/>
      <c r="E18" s="97"/>
      <c r="F18" s="1085"/>
      <c r="G18" s="628" t="s">
        <v>316</v>
      </c>
      <c r="H18" s="1166">
        <v>57.1</v>
      </c>
      <c r="I18" s="759">
        <v>57.1</v>
      </c>
      <c r="J18" s="375"/>
      <c r="K18" s="1596">
        <v>57.2</v>
      </c>
      <c r="L18" s="759">
        <v>57.2</v>
      </c>
      <c r="M18" s="287"/>
      <c r="N18" s="287"/>
      <c r="O18" s="513"/>
      <c r="P18" s="509"/>
      <c r="Q18" s="350"/>
      <c r="R18" s="511"/>
      <c r="S18" s="3309"/>
    </row>
    <row r="19" spans="1:22" s="96" customFormat="1" ht="16.5" customHeight="1" x14ac:dyDescent="0.2">
      <c r="A19" s="8"/>
      <c r="B19" s="1084"/>
      <c r="C19" s="18"/>
      <c r="D19" s="2925" t="s">
        <v>124</v>
      </c>
      <c r="E19" s="141"/>
      <c r="F19" s="1085"/>
      <c r="G19" s="540"/>
      <c r="H19" s="356"/>
      <c r="I19" s="149"/>
      <c r="K19" s="153"/>
      <c r="L19" s="149"/>
      <c r="M19" s="772"/>
      <c r="N19" s="772"/>
      <c r="O19" s="512" t="s">
        <v>105</v>
      </c>
      <c r="P19" s="143">
        <v>45</v>
      </c>
      <c r="Q19" s="294" t="s">
        <v>106</v>
      </c>
      <c r="R19" s="144" t="s">
        <v>106</v>
      </c>
      <c r="S19" s="3309"/>
      <c r="T19" s="567"/>
      <c r="U19" s="567"/>
      <c r="V19" s="567"/>
    </row>
    <row r="20" spans="1:22" s="96" customFormat="1" ht="15" customHeight="1" x14ac:dyDescent="0.2">
      <c r="A20" s="8"/>
      <c r="B20" s="9"/>
      <c r="C20" s="18"/>
      <c r="D20" s="2925"/>
      <c r="E20" s="141"/>
      <c r="F20" s="1085"/>
      <c r="G20" s="540"/>
      <c r="H20" s="1164"/>
      <c r="I20" s="760"/>
      <c r="J20" s="355"/>
      <c r="K20" s="1377"/>
      <c r="L20" s="1381"/>
      <c r="M20" s="215"/>
      <c r="N20" s="1167"/>
      <c r="O20" s="145" t="s">
        <v>75</v>
      </c>
      <c r="P20" s="514">
        <v>7696</v>
      </c>
      <c r="Q20" s="300" t="s">
        <v>107</v>
      </c>
      <c r="R20" s="146" t="s">
        <v>107</v>
      </c>
      <c r="S20" s="1452"/>
    </row>
    <row r="21" spans="1:22" s="96" customFormat="1" ht="14.25" customHeight="1" x14ac:dyDescent="0.2">
      <c r="A21" s="8"/>
      <c r="B21" s="9"/>
      <c r="C21" s="18"/>
      <c r="D21" s="2925"/>
      <c r="E21" s="1228"/>
      <c r="F21" s="1229"/>
      <c r="G21" s="1230"/>
      <c r="H21" s="1231"/>
      <c r="I21" s="1226"/>
      <c r="J21" s="1227"/>
      <c r="K21" s="1377"/>
      <c r="L21" s="1381"/>
      <c r="M21" s="1384"/>
      <c r="N21" s="1167"/>
      <c r="O21" s="3306" t="s">
        <v>87</v>
      </c>
      <c r="P21" s="147">
        <v>10</v>
      </c>
      <c r="Q21" s="351">
        <v>16</v>
      </c>
      <c r="R21" s="148">
        <v>16</v>
      </c>
      <c r="S21" s="1452"/>
    </row>
    <row r="22" spans="1:22" s="96" customFormat="1" ht="14.25" customHeight="1" x14ac:dyDescent="0.2">
      <c r="A22" s="8"/>
      <c r="B22" s="9"/>
      <c r="C22" s="18"/>
      <c r="D22" s="2925"/>
      <c r="E22" s="1228"/>
      <c r="F22" s="1229"/>
      <c r="G22" s="1232"/>
      <c r="H22" s="1231"/>
      <c r="I22" s="1226"/>
      <c r="J22" s="1227"/>
      <c r="K22" s="244"/>
      <c r="L22" s="760"/>
      <c r="M22" s="1384"/>
      <c r="N22" s="215"/>
      <c r="O22" s="3302"/>
      <c r="P22" s="352"/>
      <c r="Q22" s="353"/>
      <c r="R22" s="354"/>
      <c r="S22" s="1452"/>
    </row>
    <row r="23" spans="1:22" s="96" customFormat="1" ht="15" customHeight="1" x14ac:dyDescent="0.2">
      <c r="A23" s="8"/>
      <c r="B23" s="9"/>
      <c r="C23" s="18"/>
      <c r="D23" s="117"/>
      <c r="E23" s="141"/>
      <c r="F23" s="1085"/>
      <c r="G23" s="571"/>
      <c r="H23" s="1168"/>
      <c r="I23" s="761"/>
      <c r="J23" s="573"/>
      <c r="K23" s="756"/>
      <c r="L23" s="761"/>
      <c r="M23" s="498"/>
      <c r="N23" s="498"/>
      <c r="O23" s="578" t="s">
        <v>76</v>
      </c>
      <c r="P23" s="159">
        <v>336</v>
      </c>
      <c r="Q23" s="183">
        <v>500</v>
      </c>
      <c r="R23" s="197">
        <v>500</v>
      </c>
      <c r="S23" s="1452"/>
    </row>
    <row r="24" spans="1:22" s="96" customFormat="1" ht="30" customHeight="1" x14ac:dyDescent="0.2">
      <c r="A24" s="8"/>
      <c r="B24" s="9"/>
      <c r="C24" s="1233"/>
      <c r="D24" s="1245" t="s">
        <v>332</v>
      </c>
      <c r="E24" s="1238"/>
      <c r="F24" s="1239">
        <v>1</v>
      </c>
      <c r="G24" s="1240" t="s">
        <v>17</v>
      </c>
      <c r="H24" s="1241"/>
      <c r="I24" s="1236">
        <v>38.299999999999997</v>
      </c>
      <c r="J24" s="1237">
        <f>I24-H24</f>
        <v>38.299999999999997</v>
      </c>
      <c r="K24" s="1378"/>
      <c r="L24" s="1382"/>
      <c r="M24" s="1385"/>
      <c r="N24" s="1235"/>
      <c r="O24" s="1242" t="s">
        <v>376</v>
      </c>
      <c r="P24" s="1243">
        <v>34</v>
      </c>
      <c r="Q24" s="1244"/>
      <c r="R24" s="197"/>
      <c r="S24" s="3309" t="s">
        <v>359</v>
      </c>
    </row>
    <row r="25" spans="1:22" s="96" customFormat="1" ht="12.75" customHeight="1" x14ac:dyDescent="0.2">
      <c r="A25" s="2931"/>
      <c r="B25" s="9"/>
      <c r="C25" s="3128"/>
      <c r="D25" s="2929" t="s">
        <v>139</v>
      </c>
      <c r="E25" s="3129"/>
      <c r="F25" s="2938"/>
      <c r="G25" s="570"/>
      <c r="H25" s="1164"/>
      <c r="I25" s="760"/>
      <c r="J25" s="355"/>
      <c r="K25" s="244"/>
      <c r="L25" s="760"/>
      <c r="M25" s="215"/>
      <c r="N25" s="215"/>
      <c r="O25" s="3298" t="s">
        <v>88</v>
      </c>
      <c r="P25" s="159">
        <v>6</v>
      </c>
      <c r="Q25" s="183">
        <v>5</v>
      </c>
      <c r="R25" s="197">
        <v>4</v>
      </c>
      <c r="S25" s="3309"/>
    </row>
    <row r="26" spans="1:22" s="96" customFormat="1" x14ac:dyDescent="0.2">
      <c r="A26" s="2931"/>
      <c r="B26" s="9"/>
      <c r="C26" s="3128"/>
      <c r="D26" s="2934"/>
      <c r="E26" s="3130"/>
      <c r="F26" s="2939"/>
      <c r="G26" s="570"/>
      <c r="H26" s="244"/>
      <c r="I26" s="760"/>
      <c r="J26" s="355"/>
      <c r="K26" s="244"/>
      <c r="L26" s="760"/>
      <c r="M26" s="215"/>
      <c r="N26" s="215"/>
      <c r="O26" s="3307"/>
      <c r="P26" s="509"/>
      <c r="Q26" s="350"/>
      <c r="R26" s="195"/>
      <c r="S26" s="3309"/>
    </row>
    <row r="27" spans="1:22" s="96" customFormat="1" x14ac:dyDescent="0.2">
      <c r="A27" s="2931"/>
      <c r="B27" s="9"/>
      <c r="C27" s="3125"/>
      <c r="D27" s="2934"/>
      <c r="E27" s="3130"/>
      <c r="F27" s="2939"/>
      <c r="G27" s="570"/>
      <c r="H27" s="217"/>
      <c r="I27" s="266"/>
      <c r="J27" s="211"/>
      <c r="K27" s="244"/>
      <c r="L27" s="760"/>
      <c r="M27" s="218"/>
      <c r="N27" s="215"/>
      <c r="O27" s="1082" t="s">
        <v>89</v>
      </c>
      <c r="P27" s="1094">
        <v>1671</v>
      </c>
      <c r="Q27" s="1096">
        <v>1660</v>
      </c>
      <c r="R27" s="113">
        <v>1660</v>
      </c>
      <c r="S27" s="3309"/>
    </row>
    <row r="28" spans="1:22" s="96" customFormat="1" x14ac:dyDescent="0.2">
      <c r="A28" s="2931"/>
      <c r="B28" s="9"/>
      <c r="C28" s="3125"/>
      <c r="D28" s="2924"/>
      <c r="E28" s="3131"/>
      <c r="F28" s="2911"/>
      <c r="G28" s="570"/>
      <c r="H28" s="244"/>
      <c r="I28" s="760"/>
      <c r="J28" s="355"/>
      <c r="K28" s="244"/>
      <c r="L28" s="760"/>
      <c r="M28" s="215"/>
      <c r="N28" s="215"/>
      <c r="O28" s="575" t="s">
        <v>77</v>
      </c>
      <c r="P28" s="54">
        <v>955</v>
      </c>
      <c r="Q28" s="576">
        <v>940</v>
      </c>
      <c r="R28" s="55">
        <v>940</v>
      </c>
      <c r="S28" s="3309"/>
    </row>
    <row r="29" spans="1:22" s="96" customFormat="1" ht="15.75" customHeight="1" x14ac:dyDescent="0.2">
      <c r="A29" s="8"/>
      <c r="B29" s="1084"/>
      <c r="C29" s="20"/>
      <c r="D29" s="2924" t="s">
        <v>125</v>
      </c>
      <c r="E29" s="141"/>
      <c r="F29" s="1035"/>
      <c r="G29" s="570"/>
      <c r="H29" s="217"/>
      <c r="I29" s="266"/>
      <c r="J29" s="211"/>
      <c r="K29" s="244"/>
      <c r="L29" s="760"/>
      <c r="M29" s="218"/>
      <c r="N29" s="215"/>
      <c r="O29" s="359" t="s">
        <v>105</v>
      </c>
      <c r="P29" s="1088">
        <v>32</v>
      </c>
      <c r="Q29" s="362">
        <v>32</v>
      </c>
      <c r="R29" s="429">
        <v>32</v>
      </c>
      <c r="S29" s="3309"/>
    </row>
    <row r="30" spans="1:22" s="96" customFormat="1" ht="15.75" customHeight="1" x14ac:dyDescent="0.2">
      <c r="A30" s="8"/>
      <c r="B30" s="1084"/>
      <c r="C30" s="20"/>
      <c r="D30" s="2925"/>
      <c r="E30" s="141"/>
      <c r="F30" s="596"/>
      <c r="G30" s="570"/>
      <c r="H30" s="244"/>
      <c r="I30" s="760"/>
      <c r="J30" s="355"/>
      <c r="K30" s="244"/>
      <c r="L30" s="760"/>
      <c r="M30" s="215"/>
      <c r="N30" s="215"/>
      <c r="O30" s="359" t="s">
        <v>109</v>
      </c>
      <c r="P30" s="112">
        <f>17120+140</f>
        <v>17260</v>
      </c>
      <c r="Q30" s="306">
        <v>16480</v>
      </c>
      <c r="R30" s="113">
        <v>16480</v>
      </c>
      <c r="S30" s="3309"/>
    </row>
    <row r="31" spans="1:22" s="96" customFormat="1" ht="15.75" customHeight="1" x14ac:dyDescent="0.2">
      <c r="A31" s="8"/>
      <c r="B31" s="1084"/>
      <c r="C31" s="20"/>
      <c r="D31" s="2925"/>
      <c r="E31" s="141"/>
      <c r="F31" s="1035"/>
      <c r="G31" s="570"/>
      <c r="H31" s="244"/>
      <c r="I31" s="760"/>
      <c r="J31" s="355"/>
      <c r="K31" s="244"/>
      <c r="L31" s="760"/>
      <c r="M31" s="215"/>
      <c r="N31" s="215"/>
      <c r="O31" s="3304" t="s">
        <v>110</v>
      </c>
      <c r="P31" s="1141">
        <v>4</v>
      </c>
      <c r="Q31" s="361">
        <v>4</v>
      </c>
      <c r="R31" s="103">
        <v>4</v>
      </c>
      <c r="S31" s="3309"/>
    </row>
    <row r="32" spans="1:22" s="96" customFormat="1" ht="15.75" customHeight="1" x14ac:dyDescent="0.2">
      <c r="A32" s="8"/>
      <c r="B32" s="1084"/>
      <c r="C32" s="20"/>
      <c r="D32" s="2925"/>
      <c r="E32" s="141"/>
      <c r="F32" s="1035"/>
      <c r="G32" s="570"/>
      <c r="H32" s="217"/>
      <c r="I32" s="266"/>
      <c r="J32" s="211"/>
      <c r="K32" s="244"/>
      <c r="L32" s="760"/>
      <c r="M32" s="218"/>
      <c r="N32" s="215"/>
      <c r="O32" s="3305"/>
      <c r="P32" s="1088"/>
      <c r="Q32" s="362"/>
      <c r="R32" s="119"/>
      <c r="S32" s="1134"/>
    </row>
    <row r="33" spans="1:23" s="96" customFormat="1" ht="15.75" customHeight="1" x14ac:dyDescent="0.2">
      <c r="A33" s="8"/>
      <c r="B33" s="1355"/>
      <c r="C33" s="18"/>
      <c r="D33" s="2929"/>
      <c r="E33" s="141"/>
      <c r="F33" s="596"/>
      <c r="G33" s="570"/>
      <c r="H33" s="244"/>
      <c r="I33" s="760"/>
      <c r="J33" s="355"/>
      <c r="K33" s="244"/>
      <c r="L33" s="760"/>
      <c r="M33" s="215"/>
      <c r="N33" s="215"/>
      <c r="O33" s="577" t="s">
        <v>109</v>
      </c>
      <c r="P33" s="363">
        <v>760</v>
      </c>
      <c r="Q33" s="312">
        <v>650</v>
      </c>
      <c r="R33" s="364">
        <v>650</v>
      </c>
      <c r="S33" s="310"/>
    </row>
    <row r="34" spans="1:23" s="96" customFormat="1" ht="15.75" customHeight="1" x14ac:dyDescent="0.2">
      <c r="A34" s="8"/>
      <c r="B34" s="1084"/>
      <c r="C34" s="20"/>
      <c r="D34" s="2925" t="s">
        <v>203</v>
      </c>
      <c r="E34" s="141"/>
      <c r="F34" s="596"/>
      <c r="G34" s="570"/>
      <c r="H34" s="244"/>
      <c r="I34" s="760"/>
      <c r="J34" s="355"/>
      <c r="K34" s="244"/>
      <c r="L34" s="760"/>
      <c r="M34" s="215"/>
      <c r="N34" s="215"/>
      <c r="O34" s="1080" t="s">
        <v>204</v>
      </c>
      <c r="P34" s="365" t="s">
        <v>205</v>
      </c>
      <c r="Q34" s="366">
        <v>100</v>
      </c>
      <c r="R34" s="1036"/>
      <c r="S34" s="855"/>
    </row>
    <row r="35" spans="1:23" s="96" customFormat="1" ht="18" customHeight="1" x14ac:dyDescent="0.2">
      <c r="A35" s="8"/>
      <c r="B35" s="1084"/>
      <c r="C35" s="20"/>
      <c r="D35" s="2929"/>
      <c r="E35" s="141"/>
      <c r="F35" s="1035"/>
      <c r="G35" s="571"/>
      <c r="H35" s="756"/>
      <c r="I35" s="761"/>
      <c r="J35" s="573"/>
      <c r="K35" s="756"/>
      <c r="L35" s="761"/>
      <c r="M35" s="498"/>
      <c r="N35" s="498"/>
      <c r="O35" s="577"/>
      <c r="P35" s="363"/>
      <c r="Q35" s="312"/>
      <c r="R35" s="539"/>
      <c r="S35" s="310"/>
    </row>
    <row r="36" spans="1:23" s="96" customFormat="1" ht="16.5" customHeight="1" x14ac:dyDescent="0.2">
      <c r="A36" s="19"/>
      <c r="B36" s="9"/>
      <c r="C36" s="18"/>
      <c r="D36" s="2924" t="s">
        <v>140</v>
      </c>
      <c r="E36" s="1511"/>
      <c r="F36" s="591"/>
      <c r="G36" s="570"/>
      <c r="H36" s="244"/>
      <c r="I36" s="760"/>
      <c r="J36" s="355"/>
      <c r="K36" s="244"/>
      <c r="L36" s="760"/>
      <c r="M36" s="215"/>
      <c r="N36" s="215"/>
      <c r="O36" s="3301" t="s">
        <v>150</v>
      </c>
      <c r="P36" s="1580">
        <v>6</v>
      </c>
      <c r="Q36" s="362">
        <v>6</v>
      </c>
      <c r="R36" s="119">
        <v>6</v>
      </c>
      <c r="S36" s="1591"/>
    </row>
    <row r="37" spans="1:23" s="96" customFormat="1" ht="16.5" customHeight="1" x14ac:dyDescent="0.2">
      <c r="A37" s="19"/>
      <c r="B37" s="9"/>
      <c r="C37" s="18"/>
      <c r="D37" s="2925"/>
      <c r="E37" s="1511"/>
      <c r="F37" s="591"/>
      <c r="G37" s="570"/>
      <c r="H37" s="244"/>
      <c r="I37" s="760"/>
      <c r="J37" s="355"/>
      <c r="K37" s="244"/>
      <c r="L37" s="760"/>
      <c r="M37" s="215"/>
      <c r="N37" s="215"/>
      <c r="O37" s="3301"/>
      <c r="P37" s="149"/>
      <c r="Q37" s="369"/>
      <c r="R37" s="370"/>
      <c r="S37" s="569"/>
    </row>
    <row r="38" spans="1:23" s="96" customFormat="1" ht="16.5" customHeight="1" x14ac:dyDescent="0.2">
      <c r="A38" s="1055"/>
      <c r="B38" s="1056"/>
      <c r="C38" s="1057"/>
      <c r="D38" s="2929"/>
      <c r="E38" s="1512"/>
      <c r="F38" s="592"/>
      <c r="G38" s="1513"/>
      <c r="H38" s="291"/>
      <c r="I38" s="762"/>
      <c r="J38" s="270"/>
      <c r="K38" s="321"/>
      <c r="L38" s="758"/>
      <c r="M38" s="263"/>
      <c r="N38" s="1026"/>
      <c r="O38" s="1514" t="s">
        <v>76</v>
      </c>
      <c r="P38" s="279">
        <v>5450</v>
      </c>
      <c r="Q38" s="184">
        <v>5400</v>
      </c>
      <c r="R38" s="114">
        <v>5400</v>
      </c>
      <c r="S38" s="856"/>
    </row>
    <row r="39" spans="1:23" s="96" customFormat="1" ht="16.5" customHeight="1" x14ac:dyDescent="0.2">
      <c r="A39" s="19"/>
      <c r="B39" s="9"/>
      <c r="C39" s="18"/>
      <c r="D39" s="117"/>
      <c r="E39" s="1511"/>
      <c r="F39" s="591"/>
      <c r="G39" s="570"/>
      <c r="H39" s="244"/>
      <c r="I39" s="760"/>
      <c r="J39" s="355"/>
      <c r="K39" s="244"/>
      <c r="L39" s="760"/>
      <c r="M39" s="215"/>
      <c r="N39" s="215"/>
      <c r="O39" s="3302" t="s">
        <v>82</v>
      </c>
      <c r="P39" s="509">
        <v>90</v>
      </c>
      <c r="Q39" s="350">
        <v>90</v>
      </c>
      <c r="R39" s="511">
        <v>90</v>
      </c>
      <c r="S39" s="35"/>
    </row>
    <row r="40" spans="1:23" s="96" customFormat="1" ht="14.25" customHeight="1" x14ac:dyDescent="0.2">
      <c r="A40" s="19"/>
      <c r="B40" s="9"/>
      <c r="C40" s="18"/>
      <c r="D40" s="1510"/>
      <c r="E40" s="1511"/>
      <c r="F40" s="591"/>
      <c r="G40" s="571"/>
      <c r="H40" s="756"/>
      <c r="I40" s="761"/>
      <c r="J40" s="573"/>
      <c r="K40" s="756"/>
      <c r="L40" s="761"/>
      <c r="M40" s="498"/>
      <c r="N40" s="498"/>
      <c r="O40" s="3303"/>
      <c r="P40" s="372"/>
      <c r="Q40" s="373"/>
      <c r="R40" s="374"/>
      <c r="S40" s="857"/>
      <c r="U40" s="2941"/>
      <c r="V40" s="2941"/>
      <c r="W40" s="2941"/>
    </row>
    <row r="41" spans="1:23" s="96" customFormat="1" ht="12.75" customHeight="1" x14ac:dyDescent="0.2">
      <c r="A41" s="2931"/>
      <c r="B41" s="2944"/>
      <c r="C41" s="3125"/>
      <c r="D41" s="2956" t="s">
        <v>63</v>
      </c>
      <c r="E41" s="3103"/>
      <c r="F41" s="2940"/>
      <c r="G41" s="570"/>
      <c r="H41" s="244"/>
      <c r="I41" s="760"/>
      <c r="J41" s="355"/>
      <c r="K41" s="244"/>
      <c r="L41" s="760"/>
      <c r="M41" s="215"/>
      <c r="N41" s="215"/>
      <c r="O41" s="3298" t="s">
        <v>112</v>
      </c>
      <c r="P41" s="3299">
        <v>6500</v>
      </c>
      <c r="Q41" s="3299">
        <v>5450</v>
      </c>
      <c r="R41" s="3300">
        <v>6500</v>
      </c>
      <c r="S41" s="46"/>
      <c r="U41" s="2941"/>
      <c r="V41" s="2941"/>
      <c r="W41" s="2941"/>
    </row>
    <row r="42" spans="1:23" s="96" customFormat="1" ht="12.75" customHeight="1" x14ac:dyDescent="0.2">
      <c r="A42" s="2931"/>
      <c r="B42" s="2944"/>
      <c r="C42" s="3125"/>
      <c r="D42" s="2956"/>
      <c r="E42" s="3103"/>
      <c r="F42" s="2940"/>
      <c r="G42" s="570"/>
      <c r="H42" s="244"/>
      <c r="I42" s="760"/>
      <c r="J42" s="355"/>
      <c r="K42" s="244"/>
      <c r="L42" s="760"/>
      <c r="M42" s="215"/>
      <c r="N42" s="215"/>
      <c r="O42" s="3298"/>
      <c r="P42" s="3299"/>
      <c r="Q42" s="3299"/>
      <c r="R42" s="3300"/>
      <c r="S42" s="46"/>
      <c r="U42" s="1130"/>
      <c r="V42" s="1130"/>
      <c r="W42" s="1130"/>
    </row>
    <row r="43" spans="1:23" s="96" customFormat="1" ht="12.75" customHeight="1" x14ac:dyDescent="0.2">
      <c r="A43" s="2931"/>
      <c r="B43" s="2944"/>
      <c r="C43" s="3125"/>
      <c r="D43" s="2956"/>
      <c r="E43" s="3103"/>
      <c r="F43" s="2940"/>
      <c r="G43" s="570"/>
      <c r="H43" s="244"/>
      <c r="I43" s="760"/>
      <c r="J43" s="355"/>
      <c r="K43" s="244"/>
      <c r="L43" s="760"/>
      <c r="M43" s="215"/>
      <c r="N43" s="215"/>
      <c r="O43" s="3298"/>
      <c r="P43" s="3299"/>
      <c r="Q43" s="3299"/>
      <c r="R43" s="3300"/>
      <c r="S43" s="46"/>
      <c r="U43" s="1130"/>
      <c r="V43" s="1130"/>
      <c r="W43" s="1130"/>
    </row>
    <row r="44" spans="1:23" s="96" customFormat="1" x14ac:dyDescent="0.2">
      <c r="A44" s="19"/>
      <c r="B44" s="9"/>
      <c r="C44" s="20"/>
      <c r="D44" s="3367" t="s">
        <v>141</v>
      </c>
      <c r="E44" s="2963"/>
      <c r="F44" s="3370"/>
      <c r="G44" s="570"/>
      <c r="H44" s="244"/>
      <c r="I44" s="760"/>
      <c r="J44" s="355"/>
      <c r="K44" s="244"/>
      <c r="L44" s="760"/>
      <c r="M44" s="215"/>
      <c r="N44" s="215"/>
      <c r="O44" s="579" t="s">
        <v>113</v>
      </c>
      <c r="P44" s="279">
        <f>SUM(P45:P47)</f>
        <v>158</v>
      </c>
      <c r="Q44" s="184">
        <f>SUM(Q45:Q47)</f>
        <v>160</v>
      </c>
      <c r="R44" s="114">
        <f>SUM(R45:R47)</f>
        <v>160</v>
      </c>
      <c r="S44" s="856"/>
    </row>
    <row r="45" spans="1:23" s="96" customFormat="1" x14ac:dyDescent="0.2">
      <c r="A45" s="19"/>
      <c r="B45" s="9"/>
      <c r="C45" s="20"/>
      <c r="D45" s="3368"/>
      <c r="E45" s="2963"/>
      <c r="F45" s="3370"/>
      <c r="G45" s="570"/>
      <c r="H45" s="244"/>
      <c r="I45" s="760"/>
      <c r="J45" s="355"/>
      <c r="K45" s="244"/>
      <c r="L45" s="760"/>
      <c r="M45" s="215"/>
      <c r="N45" s="215"/>
      <c r="O45" s="153" t="s">
        <v>158</v>
      </c>
      <c r="P45" s="1088">
        <f>70+18</f>
        <v>88</v>
      </c>
      <c r="Q45" s="362">
        <v>90</v>
      </c>
      <c r="R45" s="119">
        <v>90</v>
      </c>
      <c r="S45" s="1134"/>
    </row>
    <row r="46" spans="1:23" s="96" customFormat="1" x14ac:dyDescent="0.2">
      <c r="A46" s="19"/>
      <c r="B46" s="9"/>
      <c r="C46" s="20"/>
      <c r="D46" s="3368"/>
      <c r="E46" s="2963"/>
      <c r="F46" s="3370"/>
      <c r="G46" s="570"/>
      <c r="H46" s="244"/>
      <c r="I46" s="760"/>
      <c r="J46" s="355"/>
      <c r="K46" s="244"/>
      <c r="L46" s="760"/>
      <c r="M46" s="215"/>
      <c r="N46" s="215"/>
      <c r="O46" s="121" t="s">
        <v>159</v>
      </c>
      <c r="P46" s="111">
        <v>30</v>
      </c>
      <c r="Q46" s="200">
        <v>30</v>
      </c>
      <c r="R46" s="52">
        <v>30</v>
      </c>
      <c r="S46" s="633"/>
    </row>
    <row r="47" spans="1:23" s="96" customFormat="1" x14ac:dyDescent="0.2">
      <c r="A47" s="19"/>
      <c r="B47" s="9"/>
      <c r="C47" s="20"/>
      <c r="D47" s="3369"/>
      <c r="E47" s="2964"/>
      <c r="F47" s="3371"/>
      <c r="G47" s="570"/>
      <c r="H47" s="244"/>
      <c r="I47" s="760"/>
      <c r="J47" s="355"/>
      <c r="K47" s="244"/>
      <c r="L47" s="760"/>
      <c r="M47" s="215"/>
      <c r="N47" s="215"/>
      <c r="O47" s="580" t="s">
        <v>225</v>
      </c>
      <c r="P47" s="50">
        <v>40</v>
      </c>
      <c r="Q47" s="581">
        <v>40</v>
      </c>
      <c r="R47" s="47">
        <v>40</v>
      </c>
      <c r="S47" s="858"/>
    </row>
    <row r="48" spans="1:23" s="96" customFormat="1" ht="14.25" customHeight="1" x14ac:dyDescent="0.2">
      <c r="A48" s="19"/>
      <c r="B48" s="9"/>
      <c r="C48" s="18"/>
      <c r="D48" s="2955" t="s">
        <v>70</v>
      </c>
      <c r="E48" s="3372"/>
      <c r="F48" s="2938"/>
      <c r="G48" s="570"/>
      <c r="H48" s="244"/>
      <c r="I48" s="760"/>
      <c r="J48" s="355"/>
      <c r="K48" s="244"/>
      <c r="L48" s="760"/>
      <c r="M48" s="215"/>
      <c r="N48" s="215"/>
      <c r="O48" s="3376" t="s">
        <v>54</v>
      </c>
      <c r="P48" s="1095">
        <v>270</v>
      </c>
      <c r="Q48" s="257">
        <v>280</v>
      </c>
      <c r="R48" s="1089">
        <v>280</v>
      </c>
      <c r="S48" s="1138"/>
    </row>
    <row r="49" spans="1:19" s="96" customFormat="1" ht="14.25" customHeight="1" x14ac:dyDescent="0.2">
      <c r="A49" s="19"/>
      <c r="B49" s="9"/>
      <c r="C49" s="18"/>
      <c r="D49" s="2956"/>
      <c r="E49" s="3103"/>
      <c r="F49" s="2940"/>
      <c r="G49" s="570"/>
      <c r="H49" s="244"/>
      <c r="I49" s="760"/>
      <c r="J49" s="355"/>
      <c r="K49" s="244"/>
      <c r="L49" s="760"/>
      <c r="M49" s="215"/>
      <c r="N49" s="215"/>
      <c r="O49" s="3376"/>
      <c r="P49" s="149"/>
      <c r="R49" s="370"/>
      <c r="S49" s="569"/>
    </row>
    <row r="50" spans="1:19" s="96" customFormat="1" ht="14.25" customHeight="1" x14ac:dyDescent="0.2">
      <c r="A50" s="19"/>
      <c r="B50" s="9"/>
      <c r="C50" s="18"/>
      <c r="D50" s="3142"/>
      <c r="E50" s="3103"/>
      <c r="F50" s="2940"/>
      <c r="G50" s="570"/>
      <c r="H50" s="244"/>
      <c r="I50" s="760"/>
      <c r="J50" s="355"/>
      <c r="K50" s="244"/>
      <c r="L50" s="760"/>
      <c r="M50" s="215"/>
      <c r="N50" s="215"/>
      <c r="O50" s="174" t="s">
        <v>114</v>
      </c>
      <c r="P50" s="1094">
        <v>770</v>
      </c>
      <c r="Q50" s="253">
        <v>760</v>
      </c>
      <c r="R50" s="382">
        <v>760</v>
      </c>
      <c r="S50" s="1139"/>
    </row>
    <row r="51" spans="1:19" s="96" customFormat="1" ht="114.75" customHeight="1" x14ac:dyDescent="0.2">
      <c r="A51" s="19"/>
      <c r="B51" s="9"/>
      <c r="C51" s="18"/>
      <c r="D51" s="2928" t="s">
        <v>366</v>
      </c>
      <c r="E51" s="3103"/>
      <c r="F51" s="2940"/>
      <c r="G51" s="574"/>
      <c r="H51" s="244"/>
      <c r="I51" s="760"/>
      <c r="J51" s="355"/>
      <c r="K51" s="244"/>
      <c r="L51" s="760"/>
      <c r="M51" s="215"/>
      <c r="N51" s="215"/>
      <c r="O51" s="1475" t="s">
        <v>384</v>
      </c>
      <c r="P51" s="1476">
        <v>190</v>
      </c>
      <c r="Q51" s="1477"/>
      <c r="R51" s="1478"/>
      <c r="S51" s="3373" t="s">
        <v>371</v>
      </c>
    </row>
    <row r="52" spans="1:19" s="96" customFormat="1" ht="105.75" customHeight="1" x14ac:dyDescent="0.2">
      <c r="A52" s="19"/>
      <c r="B52" s="9"/>
      <c r="C52" s="18"/>
      <c r="D52" s="2928"/>
      <c r="E52" s="3103"/>
      <c r="F52" s="2940"/>
      <c r="G52" s="574"/>
      <c r="H52" s="244"/>
      <c r="I52" s="760"/>
      <c r="J52" s="355"/>
      <c r="K52" s="244"/>
      <c r="L52" s="760"/>
      <c r="M52" s="215"/>
      <c r="N52" s="215"/>
      <c r="O52" s="1471" t="s">
        <v>206</v>
      </c>
      <c r="P52" s="1472">
        <v>2</v>
      </c>
      <c r="Q52" s="1473">
        <v>2</v>
      </c>
      <c r="R52" s="1474">
        <v>2</v>
      </c>
      <c r="S52" s="3309"/>
    </row>
    <row r="53" spans="1:19" ht="31.5" customHeight="1" x14ac:dyDescent="0.2">
      <c r="A53" s="3288"/>
      <c r="B53" s="3290"/>
      <c r="C53" s="3291"/>
      <c r="D53" s="3292" t="s">
        <v>120</v>
      </c>
      <c r="E53" s="3098" t="s">
        <v>56</v>
      </c>
      <c r="F53" s="2938"/>
      <c r="G53" s="570"/>
      <c r="H53" s="244"/>
      <c r="I53" s="760"/>
      <c r="J53" s="355"/>
      <c r="K53" s="244"/>
      <c r="L53" s="760"/>
      <c r="M53" s="215"/>
      <c r="N53" s="215"/>
      <c r="O53" s="584" t="s">
        <v>151</v>
      </c>
      <c r="P53" s="279">
        <v>4</v>
      </c>
      <c r="Q53" s="184">
        <v>4</v>
      </c>
      <c r="R53" s="114">
        <v>4</v>
      </c>
      <c r="S53" s="856"/>
    </row>
    <row r="54" spans="1:19" ht="30" customHeight="1" x14ac:dyDescent="0.2">
      <c r="A54" s="3289"/>
      <c r="B54" s="3054"/>
      <c r="C54" s="3204"/>
      <c r="D54" s="3293"/>
      <c r="E54" s="3294"/>
      <c r="F54" s="2940"/>
      <c r="G54" s="570"/>
      <c r="H54" s="244"/>
      <c r="I54" s="760"/>
      <c r="J54" s="355"/>
      <c r="K54" s="244"/>
      <c r="L54" s="760"/>
      <c r="M54" s="215"/>
      <c r="N54" s="215"/>
      <c r="O54" s="583" t="s">
        <v>119</v>
      </c>
      <c r="P54" s="293">
        <v>57</v>
      </c>
      <c r="Q54" s="295">
        <v>57</v>
      </c>
      <c r="R54" s="283">
        <v>57</v>
      </c>
      <c r="S54" s="636"/>
    </row>
    <row r="55" spans="1:19" ht="31.5" customHeight="1" x14ac:dyDescent="0.2">
      <c r="A55" s="1129"/>
      <c r="B55" s="1115"/>
      <c r="C55" s="1110"/>
      <c r="D55" s="1090" t="s">
        <v>210</v>
      </c>
      <c r="E55" s="1111"/>
      <c r="F55" s="1114"/>
      <c r="G55" s="38"/>
      <c r="H55" s="217"/>
      <c r="I55" s="266"/>
      <c r="J55" s="211"/>
      <c r="K55" s="217"/>
      <c r="L55" s="266"/>
      <c r="M55" s="218"/>
      <c r="N55" s="218"/>
      <c r="O55" s="582" t="s">
        <v>208</v>
      </c>
      <c r="P55" s="1118">
        <v>1800</v>
      </c>
      <c r="Q55" s="1120">
        <v>2000</v>
      </c>
      <c r="R55" s="1122">
        <v>2010</v>
      </c>
      <c r="S55" s="819"/>
    </row>
    <row r="56" spans="1:19" ht="31.5" customHeight="1" x14ac:dyDescent="0.2">
      <c r="A56" s="1584"/>
      <c r="B56" s="1565"/>
      <c r="C56" s="1576"/>
      <c r="D56" s="199"/>
      <c r="E56" s="1577"/>
      <c r="F56" s="1571"/>
      <c r="G56" s="38"/>
      <c r="H56" s="217"/>
      <c r="I56" s="266"/>
      <c r="J56" s="211"/>
      <c r="K56" s="217"/>
      <c r="L56" s="266"/>
      <c r="M56" s="218"/>
      <c r="N56" s="218"/>
      <c r="O56" s="582" t="s">
        <v>209</v>
      </c>
      <c r="P56" s="1566">
        <v>90</v>
      </c>
      <c r="Q56" s="1567">
        <v>90</v>
      </c>
      <c r="R56" s="1568">
        <v>90</v>
      </c>
      <c r="S56" s="819"/>
    </row>
    <row r="57" spans="1:19" ht="30" customHeight="1" x14ac:dyDescent="0.2">
      <c r="A57" s="1583"/>
      <c r="B57" s="1585"/>
      <c r="C57" s="1586"/>
      <c r="D57" s="199" t="s">
        <v>81</v>
      </c>
      <c r="E57" s="1032"/>
      <c r="F57" s="1507"/>
      <c r="G57" s="1037"/>
      <c r="H57" s="291"/>
      <c r="I57" s="762"/>
      <c r="J57" s="270"/>
      <c r="K57" s="291"/>
      <c r="L57" s="762"/>
      <c r="M57" s="263"/>
      <c r="N57" s="263"/>
      <c r="O57" s="1578" t="s">
        <v>90</v>
      </c>
      <c r="P57" s="76">
        <v>17</v>
      </c>
      <c r="Q57" s="304">
        <v>17</v>
      </c>
      <c r="R57" s="77">
        <v>17</v>
      </c>
      <c r="S57" s="463"/>
    </row>
    <row r="58" spans="1:19" ht="41.25" customHeight="1" x14ac:dyDescent="0.2">
      <c r="A58" s="1129"/>
      <c r="B58" s="1115"/>
      <c r="C58" s="655"/>
      <c r="D58" s="269" t="s">
        <v>173</v>
      </c>
      <c r="E58" s="1092"/>
      <c r="F58" s="277"/>
      <c r="G58" s="32"/>
      <c r="H58" s="229"/>
      <c r="I58" s="764"/>
      <c r="J58" s="232"/>
      <c r="K58" s="229"/>
      <c r="L58" s="764"/>
      <c r="M58" s="213"/>
      <c r="N58" s="213"/>
      <c r="O58" s="120" t="s">
        <v>152</v>
      </c>
      <c r="P58" s="523">
        <v>6</v>
      </c>
      <c r="Q58" s="526">
        <v>1</v>
      </c>
      <c r="R58" s="386"/>
      <c r="S58" s="859"/>
    </row>
    <row r="59" spans="1:19" ht="42" customHeight="1" x14ac:dyDescent="0.2">
      <c r="A59" s="1483"/>
      <c r="B59" s="1481"/>
      <c r="C59" s="655"/>
      <c r="D59" s="269"/>
      <c r="E59" s="1482"/>
      <c r="F59" s="285"/>
      <c r="G59" s="543"/>
      <c r="H59" s="229"/>
      <c r="I59" s="764"/>
      <c r="J59" s="232"/>
      <c r="K59" s="229"/>
      <c r="L59" s="764"/>
      <c r="M59" s="213"/>
      <c r="N59" s="213"/>
      <c r="O59" s="173" t="s">
        <v>172</v>
      </c>
      <c r="P59" s="278">
        <v>1</v>
      </c>
      <c r="Q59" s="301"/>
      <c r="R59" s="175"/>
      <c r="S59" s="860"/>
    </row>
    <row r="60" spans="1:19" ht="41.25" customHeight="1" x14ac:dyDescent="0.2">
      <c r="A60" s="1129"/>
      <c r="B60" s="1115"/>
      <c r="C60" s="655"/>
      <c r="D60" s="269"/>
      <c r="E60" s="1092"/>
      <c r="F60" s="285"/>
      <c r="G60" s="543"/>
      <c r="H60" s="217"/>
      <c r="I60" s="266"/>
      <c r="J60" s="211"/>
      <c r="K60" s="217"/>
      <c r="L60" s="266"/>
      <c r="M60" s="218"/>
      <c r="N60" s="218"/>
      <c r="O60" s="251" t="s">
        <v>153</v>
      </c>
      <c r="P60" s="290">
        <v>55</v>
      </c>
      <c r="Q60" s="281">
        <v>20</v>
      </c>
      <c r="R60" s="252"/>
      <c r="S60" s="1136"/>
    </row>
    <row r="61" spans="1:19" ht="55.5" customHeight="1" x14ac:dyDescent="0.2">
      <c r="A61" s="1129"/>
      <c r="B61" s="1115"/>
      <c r="C61" s="655"/>
      <c r="D61" s="269"/>
      <c r="E61" s="1092"/>
      <c r="F61" s="285"/>
      <c r="G61" s="543"/>
      <c r="H61" s="217"/>
      <c r="I61" s="266"/>
      <c r="J61" s="211"/>
      <c r="K61" s="229"/>
      <c r="L61" s="764"/>
      <c r="M61" s="218"/>
      <c r="N61" s="213"/>
      <c r="O61" s="388" t="s">
        <v>160</v>
      </c>
      <c r="P61" s="94">
        <v>400</v>
      </c>
      <c r="Q61" s="245">
        <v>400</v>
      </c>
      <c r="R61" s="95">
        <v>400</v>
      </c>
      <c r="S61" s="1135"/>
    </row>
    <row r="62" spans="1:19" ht="69" customHeight="1" x14ac:dyDescent="0.2">
      <c r="A62" s="1129"/>
      <c r="B62" s="1115"/>
      <c r="C62" s="15"/>
      <c r="D62" s="507" t="s">
        <v>375</v>
      </c>
      <c r="E62" s="178"/>
      <c r="F62" s="186"/>
      <c r="G62" s="543"/>
      <c r="H62" s="217"/>
      <c r="I62" s="266"/>
      <c r="J62" s="211"/>
      <c r="K62" s="217"/>
      <c r="L62" s="266"/>
      <c r="M62" s="218"/>
      <c r="N62" s="218"/>
      <c r="O62" s="182" t="s">
        <v>157</v>
      </c>
      <c r="P62" s="126">
        <v>1168</v>
      </c>
      <c r="Q62" s="305">
        <v>1168</v>
      </c>
      <c r="R62" s="80">
        <v>1168</v>
      </c>
      <c r="S62" s="861"/>
    </row>
    <row r="63" spans="1:19" ht="54" customHeight="1" x14ac:dyDescent="0.2">
      <c r="A63" s="1129"/>
      <c r="B63" s="1115"/>
      <c r="C63" s="15"/>
      <c r="D63" s="1090" t="s">
        <v>231</v>
      </c>
      <c r="E63" s="178"/>
      <c r="F63" s="186"/>
      <c r="G63" s="543"/>
      <c r="H63" s="217"/>
      <c r="I63" s="266"/>
      <c r="J63" s="211"/>
      <c r="K63" s="217"/>
      <c r="L63" s="266"/>
      <c r="M63" s="218"/>
      <c r="N63" s="218"/>
      <c r="O63" s="388" t="s">
        <v>241</v>
      </c>
      <c r="P63" s="266">
        <v>42.3</v>
      </c>
      <c r="Q63" s="266">
        <v>42.3</v>
      </c>
      <c r="R63" s="385">
        <v>42.3</v>
      </c>
      <c r="S63" s="212"/>
    </row>
    <row r="64" spans="1:19" ht="15.75" customHeight="1" x14ac:dyDescent="0.2">
      <c r="A64" s="1129"/>
      <c r="B64" s="1115"/>
      <c r="C64" s="15"/>
      <c r="D64" s="2969" t="s">
        <v>136</v>
      </c>
      <c r="E64" s="178"/>
      <c r="F64" s="186"/>
      <c r="G64" s="543"/>
      <c r="H64" s="217"/>
      <c r="I64" s="266"/>
      <c r="J64" s="211"/>
      <c r="K64" s="217"/>
      <c r="L64" s="266"/>
      <c r="M64" s="218"/>
      <c r="N64" s="218"/>
      <c r="O64" s="3377" t="s">
        <v>137</v>
      </c>
      <c r="P64" s="585">
        <v>1</v>
      </c>
      <c r="Q64" s="585">
        <v>1</v>
      </c>
      <c r="R64" s="586">
        <v>1</v>
      </c>
      <c r="S64" s="862"/>
    </row>
    <row r="65" spans="1:24" ht="24.75" customHeight="1" x14ac:dyDescent="0.2">
      <c r="A65" s="1129"/>
      <c r="B65" s="1115"/>
      <c r="C65" s="15"/>
      <c r="D65" s="2970"/>
      <c r="E65" s="178"/>
      <c r="F65" s="186"/>
      <c r="G65" s="543"/>
      <c r="H65" s="217"/>
      <c r="I65" s="266"/>
      <c r="J65" s="211"/>
      <c r="K65" s="217"/>
      <c r="L65" s="266"/>
      <c r="M65" s="218"/>
      <c r="N65" s="218"/>
      <c r="O65" s="3378"/>
      <c r="P65" s="587">
        <v>50</v>
      </c>
      <c r="Q65" s="587">
        <v>50</v>
      </c>
      <c r="R65" s="588">
        <v>50</v>
      </c>
      <c r="S65" s="863"/>
    </row>
    <row r="66" spans="1:24" ht="27.75" customHeight="1" x14ac:dyDescent="0.2">
      <c r="A66" s="501"/>
      <c r="B66" s="1557"/>
      <c r="C66" s="1553"/>
      <c r="D66" s="1552" t="s">
        <v>221</v>
      </c>
      <c r="E66" s="1554"/>
      <c r="F66" s="1556"/>
      <c r="G66" s="67"/>
      <c r="H66" s="217"/>
      <c r="I66" s="266"/>
      <c r="J66" s="211"/>
      <c r="K66" s="217"/>
      <c r="L66" s="266"/>
      <c r="M66" s="218"/>
      <c r="N66" s="218"/>
      <c r="O66" s="535" t="s">
        <v>267</v>
      </c>
      <c r="P66" s="110">
        <f>30+45+6+6+3</f>
        <v>90</v>
      </c>
      <c r="Q66" s="262">
        <v>90</v>
      </c>
      <c r="R66" s="168">
        <v>90</v>
      </c>
      <c r="S66" s="389"/>
    </row>
    <row r="67" spans="1:24" s="96" customFormat="1" ht="51.75" customHeight="1" x14ac:dyDescent="0.2">
      <c r="A67" s="1551"/>
      <c r="B67" s="1557"/>
      <c r="C67" s="1553"/>
      <c r="D67" s="3067" t="s">
        <v>381</v>
      </c>
      <c r="E67" s="1554"/>
      <c r="F67" s="1555"/>
      <c r="G67" s="67"/>
      <c r="H67" s="387"/>
      <c r="I67" s="769"/>
      <c r="J67" s="617"/>
      <c r="K67" s="217"/>
      <c r="L67" s="266"/>
      <c r="M67" s="617"/>
      <c r="N67" s="211"/>
      <c r="O67" s="3152" t="s">
        <v>382</v>
      </c>
      <c r="P67" s="155">
        <v>7</v>
      </c>
      <c r="Q67" s="390"/>
      <c r="R67" s="156"/>
      <c r="S67" s="1562"/>
    </row>
    <row r="68" spans="1:24" s="96" customFormat="1" ht="15.75" customHeight="1" thickBot="1" x14ac:dyDescent="0.25">
      <c r="A68" s="21"/>
      <c r="B68" s="24"/>
      <c r="C68" s="14"/>
      <c r="D68" s="3251"/>
      <c r="E68" s="3220" t="s">
        <v>71</v>
      </c>
      <c r="F68" s="3221"/>
      <c r="G68" s="3222"/>
      <c r="H68" s="392">
        <f>SUM(H14:H24)</f>
        <v>65676.5</v>
      </c>
      <c r="I68" s="765">
        <f>SUM(I14:I24)</f>
        <v>66684.900000000009</v>
      </c>
      <c r="J68" s="422">
        <f>SUM(J14:J24)</f>
        <v>1008.4000000000058</v>
      </c>
      <c r="K68" s="392">
        <f>SUM(K14:K24)</f>
        <v>62450.2</v>
      </c>
      <c r="L68" s="765">
        <f>SUM(L14:L24)</f>
        <v>62450.2</v>
      </c>
      <c r="M68" s="757"/>
      <c r="N68" s="422">
        <f>SUM(N14:N24)</f>
        <v>62361.2</v>
      </c>
      <c r="O68" s="3162"/>
      <c r="P68" s="393"/>
      <c r="Q68" s="394"/>
      <c r="R68" s="395"/>
      <c r="S68" s="864"/>
      <c r="U68" s="1147"/>
    </row>
    <row r="69" spans="1:24" ht="15" customHeight="1" x14ac:dyDescent="0.2">
      <c r="A69" s="1142" t="s">
        <v>16</v>
      </c>
      <c r="B69" s="1102" t="s">
        <v>16</v>
      </c>
      <c r="C69" s="1104" t="s">
        <v>19</v>
      </c>
      <c r="D69" s="3295" t="s">
        <v>212</v>
      </c>
      <c r="E69" s="165"/>
      <c r="F69" s="169">
        <v>2</v>
      </c>
      <c r="G69" s="542"/>
      <c r="H69" s="209"/>
      <c r="I69" s="766"/>
      <c r="J69" s="313"/>
      <c r="K69" s="209"/>
      <c r="L69" s="766"/>
      <c r="M69" s="219"/>
      <c r="N69" s="219"/>
      <c r="O69" s="203"/>
      <c r="P69" s="109"/>
      <c r="Q69" s="315"/>
      <c r="R69" s="104"/>
      <c r="S69" s="104"/>
    </row>
    <row r="70" spans="1:24" ht="15" customHeight="1" x14ac:dyDescent="0.2">
      <c r="A70" s="1357"/>
      <c r="B70" s="1350"/>
      <c r="C70" s="1353"/>
      <c r="D70" s="3296"/>
      <c r="E70" s="1354"/>
      <c r="F70" s="1349"/>
      <c r="G70" s="1037"/>
      <c r="H70" s="326"/>
      <c r="I70" s="1038"/>
      <c r="J70" s="1033"/>
      <c r="K70" s="326"/>
      <c r="L70" s="1038"/>
      <c r="M70" s="261"/>
      <c r="N70" s="261"/>
      <c r="O70" s="120"/>
      <c r="P70" s="76"/>
      <c r="Q70" s="304"/>
      <c r="R70" s="77"/>
      <c r="S70" s="77"/>
    </row>
    <row r="71" spans="1:24" ht="58.5" customHeight="1" x14ac:dyDescent="0.2">
      <c r="A71" s="1583"/>
      <c r="B71" s="1585"/>
      <c r="C71" s="1586"/>
      <c r="D71" s="1570" t="s">
        <v>226</v>
      </c>
      <c r="E71" s="1593"/>
      <c r="F71" s="1564"/>
      <c r="G71" s="1037" t="s">
        <v>20</v>
      </c>
      <c r="H71" s="700">
        <v>89.8</v>
      </c>
      <c r="I71" s="1038">
        <v>89.8</v>
      </c>
      <c r="J71" s="1033">
        <f>I71-H71</f>
        <v>0</v>
      </c>
      <c r="K71" s="326">
        <v>89.8</v>
      </c>
      <c r="L71" s="1038">
        <v>89.8</v>
      </c>
      <c r="M71" s="261"/>
      <c r="N71" s="1033">
        <v>89.8</v>
      </c>
      <c r="O71" s="120" t="s">
        <v>161</v>
      </c>
      <c r="P71" s="1073">
        <v>2562</v>
      </c>
      <c r="Q71" s="1074">
        <v>2570</v>
      </c>
      <c r="R71" s="1075">
        <v>2570</v>
      </c>
      <c r="S71" s="1068"/>
    </row>
    <row r="72" spans="1:24" ht="42.75" customHeight="1" x14ac:dyDescent="0.2">
      <c r="A72" s="501"/>
      <c r="B72" s="1558"/>
      <c r="C72" s="1560"/>
      <c r="D72" s="199" t="s">
        <v>35</v>
      </c>
      <c r="E72" s="1561"/>
      <c r="F72" s="1559"/>
      <c r="G72" s="525" t="s">
        <v>17</v>
      </c>
      <c r="H72" s="1169">
        <v>148</v>
      </c>
      <c r="I72" s="266">
        <v>148</v>
      </c>
      <c r="J72" s="211"/>
      <c r="K72" s="217">
        <v>93</v>
      </c>
      <c r="L72" s="266">
        <v>93</v>
      </c>
      <c r="M72" s="218"/>
      <c r="N72" s="218">
        <v>93</v>
      </c>
      <c r="O72" s="850" t="s">
        <v>91</v>
      </c>
      <c r="P72" s="497">
        <v>180</v>
      </c>
      <c r="Q72" s="304">
        <v>190</v>
      </c>
      <c r="R72" s="77">
        <v>190</v>
      </c>
      <c r="S72" s="77"/>
    </row>
    <row r="73" spans="1:24" ht="14.25" customHeight="1" x14ac:dyDescent="0.2">
      <c r="A73" s="1129"/>
      <c r="B73" s="1115"/>
      <c r="C73" s="655"/>
      <c r="D73" s="2970" t="s">
        <v>78</v>
      </c>
      <c r="E73" s="3297"/>
      <c r="F73" s="3169"/>
      <c r="G73" s="38"/>
      <c r="H73" s="1169"/>
      <c r="I73" s="266"/>
      <c r="J73" s="211"/>
      <c r="K73" s="217"/>
      <c r="L73" s="266"/>
      <c r="M73" s="218"/>
      <c r="N73" s="218"/>
      <c r="O73" s="1515" t="s">
        <v>116</v>
      </c>
      <c r="P73" s="523">
        <v>25</v>
      </c>
      <c r="Q73" s="526">
        <v>25</v>
      </c>
      <c r="R73" s="386">
        <v>25</v>
      </c>
      <c r="S73" s="386"/>
    </row>
    <row r="74" spans="1:24" ht="27.75" customHeight="1" x14ac:dyDescent="0.2">
      <c r="A74" s="1129"/>
      <c r="B74" s="1115"/>
      <c r="C74" s="1110"/>
      <c r="D74" s="2970"/>
      <c r="E74" s="3297"/>
      <c r="F74" s="3016"/>
      <c r="G74" s="38"/>
      <c r="H74" s="1169"/>
      <c r="I74" s="266"/>
      <c r="J74" s="211"/>
      <c r="K74" s="217"/>
      <c r="L74" s="266"/>
      <c r="M74" s="218"/>
      <c r="N74" s="218"/>
      <c r="O74" s="289" t="s">
        <v>162</v>
      </c>
      <c r="P74" s="278">
        <v>3000</v>
      </c>
      <c r="Q74" s="301">
        <v>3000</v>
      </c>
      <c r="R74" s="175">
        <v>3000</v>
      </c>
      <c r="S74" s="175"/>
      <c r="X74" s="74" t="s">
        <v>178</v>
      </c>
    </row>
    <row r="75" spans="1:24" s="96" customFormat="1" ht="30" customHeight="1" x14ac:dyDescent="0.2">
      <c r="A75" s="1086"/>
      <c r="B75" s="1115"/>
      <c r="C75" s="655"/>
      <c r="D75" s="401" t="s">
        <v>80</v>
      </c>
      <c r="E75" s="1111"/>
      <c r="F75" s="1109"/>
      <c r="G75" s="525"/>
      <c r="H75" s="1169"/>
      <c r="I75" s="266"/>
      <c r="J75" s="211"/>
      <c r="K75" s="217"/>
      <c r="L75" s="266"/>
      <c r="M75" s="218"/>
      <c r="N75" s="218"/>
      <c r="O75" s="402" t="s">
        <v>62</v>
      </c>
      <c r="P75" s="522">
        <v>4500</v>
      </c>
      <c r="Q75" s="527">
        <v>4500</v>
      </c>
      <c r="R75" s="403">
        <v>4500</v>
      </c>
      <c r="S75" s="403"/>
    </row>
    <row r="76" spans="1:24" s="96" customFormat="1" ht="40.5" customHeight="1" x14ac:dyDescent="0.2">
      <c r="A76" s="1086"/>
      <c r="B76" s="1115"/>
      <c r="C76" s="1110"/>
      <c r="D76" s="138" t="s">
        <v>254</v>
      </c>
      <c r="E76" s="1111"/>
      <c r="F76" s="1109"/>
      <c r="G76" s="550"/>
      <c r="H76" s="1170"/>
      <c r="I76" s="762"/>
      <c r="J76" s="270"/>
      <c r="K76" s="291"/>
      <c r="L76" s="762"/>
      <c r="M76" s="263"/>
      <c r="N76" s="263"/>
      <c r="O76" s="273" t="s">
        <v>171</v>
      </c>
      <c r="P76" s="404">
        <v>8</v>
      </c>
      <c r="Q76" s="301"/>
      <c r="R76" s="175"/>
      <c r="S76" s="175"/>
    </row>
    <row r="77" spans="1:24" s="96" customFormat="1" ht="29.25" customHeight="1" x14ac:dyDescent="0.2">
      <c r="A77" s="1086"/>
      <c r="B77" s="1115"/>
      <c r="C77" s="655"/>
      <c r="D77" s="2969" t="s">
        <v>174</v>
      </c>
      <c r="E77" s="1092"/>
      <c r="F77" s="1109"/>
      <c r="G77" s="67" t="s">
        <v>20</v>
      </c>
      <c r="H77" s="1170">
        <v>431</v>
      </c>
      <c r="I77" s="762">
        <v>431</v>
      </c>
      <c r="J77" s="270">
        <f>I77-H77</f>
        <v>0</v>
      </c>
      <c r="K77" s="326">
        <v>536</v>
      </c>
      <c r="L77" s="1038">
        <v>536</v>
      </c>
      <c r="M77" s="263"/>
      <c r="N77" s="261">
        <v>536</v>
      </c>
      <c r="O77" s="274" t="s">
        <v>171</v>
      </c>
      <c r="P77" s="497">
        <f>87+25</f>
        <v>112</v>
      </c>
      <c r="Q77" s="72">
        <v>97</v>
      </c>
      <c r="R77" s="528">
        <v>97</v>
      </c>
      <c r="S77" s="3364"/>
    </row>
    <row r="78" spans="1:24" s="96" customFormat="1" ht="17.25" customHeight="1" x14ac:dyDescent="0.2">
      <c r="A78" s="1086"/>
      <c r="B78" s="1115"/>
      <c r="C78" s="655"/>
      <c r="D78" s="2985"/>
      <c r="E78" s="1092"/>
      <c r="F78" s="1109"/>
      <c r="G78" s="466" t="s">
        <v>5</v>
      </c>
      <c r="H78" s="1169">
        <v>180.9</v>
      </c>
      <c r="I78" s="266">
        <v>180.9</v>
      </c>
      <c r="J78" s="270">
        <f>I78-H78</f>
        <v>0</v>
      </c>
      <c r="K78" s="229"/>
      <c r="L78" s="764"/>
      <c r="M78" s="218"/>
      <c r="N78" s="213"/>
      <c r="O78" s="402" t="s">
        <v>84</v>
      </c>
      <c r="P78" s="399">
        <v>5000</v>
      </c>
      <c r="Q78" s="851">
        <v>5000</v>
      </c>
      <c r="R78" s="663">
        <v>5000</v>
      </c>
      <c r="S78" s="3365"/>
    </row>
    <row r="79" spans="1:24" ht="13.5" thickBot="1" x14ac:dyDescent="0.25">
      <c r="A79" s="502"/>
      <c r="B79" s="1103"/>
      <c r="C79" s="1145"/>
      <c r="D79" s="2986"/>
      <c r="E79" s="1106"/>
      <c r="F79" s="1108"/>
      <c r="G79" s="69" t="s">
        <v>18</v>
      </c>
      <c r="H79" s="223">
        <f>SUM(H69:H78)</f>
        <v>849.69999999999993</v>
      </c>
      <c r="I79" s="768">
        <f>SUM(I69:I78)</f>
        <v>849.69999999999993</v>
      </c>
      <c r="J79" s="840">
        <f>SUM(J69:J78)</f>
        <v>0</v>
      </c>
      <c r="K79" s="223">
        <f>SUM(K69:K77)</f>
        <v>718.8</v>
      </c>
      <c r="L79" s="768">
        <f>SUM(L69:L77)</f>
        <v>718.8</v>
      </c>
      <c r="M79" s="231"/>
      <c r="N79" s="231">
        <f>SUM(N69:N77)</f>
        <v>718.8</v>
      </c>
      <c r="O79" s="850"/>
      <c r="P79" s="497"/>
      <c r="Q79" s="72"/>
      <c r="R79" s="528"/>
      <c r="S79" s="3366"/>
    </row>
    <row r="80" spans="1:24" ht="19.5" customHeight="1" x14ac:dyDescent="0.2">
      <c r="A80" s="1142" t="s">
        <v>16</v>
      </c>
      <c r="B80" s="1102" t="s">
        <v>16</v>
      </c>
      <c r="C80" s="1104" t="s">
        <v>21</v>
      </c>
      <c r="D80" s="3253" t="s">
        <v>115</v>
      </c>
      <c r="E80" s="1092"/>
      <c r="F80" s="1093">
        <v>2</v>
      </c>
      <c r="G80" s="544" t="s">
        <v>17</v>
      </c>
      <c r="H80" s="217">
        <v>3.9</v>
      </c>
      <c r="I80" s="266">
        <v>3.9</v>
      </c>
      <c r="J80" s="218"/>
      <c r="K80" s="217">
        <v>3.9</v>
      </c>
      <c r="L80" s="266">
        <v>3.9</v>
      </c>
      <c r="M80" s="218"/>
      <c r="N80" s="218">
        <v>3.9</v>
      </c>
      <c r="O80" s="409" t="s">
        <v>118</v>
      </c>
      <c r="P80" s="109">
        <v>10</v>
      </c>
      <c r="Q80" s="315">
        <v>10</v>
      </c>
      <c r="R80" s="104">
        <v>10</v>
      </c>
      <c r="S80" s="104"/>
    </row>
    <row r="81" spans="1:19" ht="30.75" customHeight="1" x14ac:dyDescent="0.2">
      <c r="A81" s="1129"/>
      <c r="B81" s="1115"/>
      <c r="C81" s="655"/>
      <c r="D81" s="3277"/>
      <c r="E81" s="1092"/>
      <c r="F81" s="1093"/>
      <c r="G81" s="38"/>
      <c r="H81" s="217"/>
      <c r="I81" s="266"/>
      <c r="J81" s="218"/>
      <c r="K81" s="217"/>
      <c r="L81" s="266"/>
      <c r="M81" s="218"/>
      <c r="N81" s="218"/>
      <c r="O81" s="410" t="s">
        <v>142</v>
      </c>
      <c r="P81" s="171">
        <v>860</v>
      </c>
      <c r="Q81" s="297">
        <v>860</v>
      </c>
      <c r="R81" s="172">
        <v>860</v>
      </c>
      <c r="S81" s="172"/>
    </row>
    <row r="82" spans="1:19" ht="27.75" customHeight="1" x14ac:dyDescent="0.2">
      <c r="A82" s="1129"/>
      <c r="B82" s="1115"/>
      <c r="C82" s="655"/>
      <c r="D82" s="411"/>
      <c r="E82" s="1092"/>
      <c r="F82" s="1093"/>
      <c r="G82" s="38"/>
      <c r="H82" s="217"/>
      <c r="I82" s="266"/>
      <c r="J82" s="218"/>
      <c r="K82" s="217"/>
      <c r="L82" s="266"/>
      <c r="M82" s="218"/>
      <c r="N82" s="263"/>
      <c r="O82" s="3377" t="s">
        <v>163</v>
      </c>
      <c r="P82" s="106">
        <v>40</v>
      </c>
      <c r="Q82" s="299">
        <v>40</v>
      </c>
      <c r="R82" s="82">
        <v>40</v>
      </c>
      <c r="S82" s="82"/>
    </row>
    <row r="83" spans="1:19" ht="15" customHeight="1" thickBot="1" x14ac:dyDescent="0.25">
      <c r="A83" s="1128"/>
      <c r="B83" s="24"/>
      <c r="C83" s="1145"/>
      <c r="D83" s="406"/>
      <c r="E83" s="166"/>
      <c r="F83" s="170"/>
      <c r="G83" s="69" t="s">
        <v>18</v>
      </c>
      <c r="H83" s="223">
        <f t="shared" ref="H83:N83" si="1">H80</f>
        <v>3.9</v>
      </c>
      <c r="I83" s="768">
        <f t="shared" ref="I83" si="2">I80</f>
        <v>3.9</v>
      </c>
      <c r="J83" s="231"/>
      <c r="K83" s="223">
        <f t="shared" ref="K83:L83" si="3">K80</f>
        <v>3.9</v>
      </c>
      <c r="L83" s="768">
        <f t="shared" si="3"/>
        <v>3.9</v>
      </c>
      <c r="M83" s="231"/>
      <c r="N83" s="231">
        <f t="shared" si="1"/>
        <v>3.9</v>
      </c>
      <c r="O83" s="3379"/>
      <c r="P83" s="204"/>
      <c r="Q83" s="316"/>
      <c r="R83" s="105"/>
      <c r="S83" s="105"/>
    </row>
    <row r="84" spans="1:19" s="96" customFormat="1" ht="17.25" customHeight="1" x14ac:dyDescent="0.2">
      <c r="A84" s="506" t="s">
        <v>16</v>
      </c>
      <c r="B84" s="2996" t="s">
        <v>16</v>
      </c>
      <c r="C84" s="3193" t="s">
        <v>23</v>
      </c>
      <c r="D84" s="3250" t="s">
        <v>117</v>
      </c>
      <c r="E84" s="3038"/>
      <c r="F84" s="3191">
        <v>2</v>
      </c>
      <c r="G84" s="65" t="s">
        <v>17</v>
      </c>
      <c r="H84" s="387">
        <v>27.7</v>
      </c>
      <c r="I84" s="769">
        <v>27.7</v>
      </c>
      <c r="J84" s="617"/>
      <c r="K84" s="209">
        <v>27.7</v>
      </c>
      <c r="L84" s="766">
        <v>27.7</v>
      </c>
      <c r="M84" s="617"/>
      <c r="N84" s="313">
        <v>27.7</v>
      </c>
      <c r="O84" s="742" t="s">
        <v>79</v>
      </c>
      <c r="P84" s="413">
        <v>13</v>
      </c>
      <c r="Q84" s="414">
        <v>10</v>
      </c>
      <c r="R84" s="415">
        <v>10</v>
      </c>
      <c r="S84" s="415"/>
    </row>
    <row r="85" spans="1:19" s="96" customFormat="1" ht="27.75" customHeight="1" thickBot="1" x14ac:dyDescent="0.25">
      <c r="A85" s="502"/>
      <c r="B85" s="2997"/>
      <c r="C85" s="3194"/>
      <c r="D85" s="3251"/>
      <c r="E85" s="3039"/>
      <c r="F85" s="3192"/>
      <c r="G85" s="69" t="s">
        <v>18</v>
      </c>
      <c r="H85" s="223">
        <f t="shared" ref="H85:N85" si="4">SUM(H84)</f>
        <v>27.7</v>
      </c>
      <c r="I85" s="768">
        <f t="shared" ref="I85" si="5">SUM(I84)</f>
        <v>27.7</v>
      </c>
      <c r="J85" s="231"/>
      <c r="K85" s="223">
        <f t="shared" ref="K85:L85" si="6">SUM(K84)</f>
        <v>27.7</v>
      </c>
      <c r="L85" s="768">
        <f t="shared" si="6"/>
        <v>27.7</v>
      </c>
      <c r="M85" s="231"/>
      <c r="N85" s="231">
        <f t="shared" si="4"/>
        <v>27.7</v>
      </c>
      <c r="O85" s="517" t="s">
        <v>55</v>
      </c>
      <c r="P85" s="416">
        <v>36</v>
      </c>
      <c r="Q85" s="417">
        <v>36</v>
      </c>
      <c r="R85" s="418">
        <v>36</v>
      </c>
      <c r="S85" s="418"/>
    </row>
    <row r="86" spans="1:19" ht="43.5" customHeight="1" x14ac:dyDescent="0.2">
      <c r="A86" s="2979" t="s">
        <v>16</v>
      </c>
      <c r="B86" s="1487" t="s">
        <v>16</v>
      </c>
      <c r="C86" s="3193" t="s">
        <v>24</v>
      </c>
      <c r="D86" s="3253" t="s">
        <v>83</v>
      </c>
      <c r="E86" s="3038" t="s">
        <v>59</v>
      </c>
      <c r="F86" s="3191">
        <v>2</v>
      </c>
      <c r="G86" s="425" t="s">
        <v>17</v>
      </c>
      <c r="H86" s="1516">
        <v>167.9</v>
      </c>
      <c r="I86" s="1517">
        <v>167.9</v>
      </c>
      <c r="J86" s="1518">
        <f>I86-H86</f>
        <v>0</v>
      </c>
      <c r="K86" s="325">
        <v>15.3</v>
      </c>
      <c r="L86" s="779">
        <v>15.3</v>
      </c>
      <c r="M86" s="1519"/>
      <c r="N86" s="230">
        <v>8.4</v>
      </c>
      <c r="O86" s="249" t="s">
        <v>214</v>
      </c>
      <c r="P86" s="420">
        <v>40</v>
      </c>
      <c r="Q86" s="318"/>
      <c r="R86" s="250"/>
      <c r="S86" s="3227"/>
    </row>
    <row r="87" spans="1:19" ht="43.5" customHeight="1" x14ac:dyDescent="0.2">
      <c r="A87" s="2931"/>
      <c r="B87" s="1495"/>
      <c r="C87" s="3204"/>
      <c r="D87" s="3277"/>
      <c r="E87" s="3061"/>
      <c r="F87" s="3278"/>
      <c r="G87" s="471" t="s">
        <v>304</v>
      </c>
      <c r="H87" s="1172">
        <v>75</v>
      </c>
      <c r="I87" s="839">
        <v>75</v>
      </c>
      <c r="J87" s="1148">
        <f>I87-H87</f>
        <v>0</v>
      </c>
      <c r="K87" s="221"/>
      <c r="L87" s="767"/>
      <c r="M87" s="1386"/>
      <c r="N87" s="216"/>
      <c r="O87" s="535" t="s">
        <v>268</v>
      </c>
      <c r="P87" s="94">
        <v>6211</v>
      </c>
      <c r="Q87" s="262"/>
      <c r="R87" s="168"/>
      <c r="S87" s="3228"/>
    </row>
    <row r="88" spans="1:19" ht="18" customHeight="1" x14ac:dyDescent="0.2">
      <c r="A88" s="2931"/>
      <c r="B88" s="1495"/>
      <c r="C88" s="3204"/>
      <c r="D88" s="3277"/>
      <c r="E88" s="3061"/>
      <c r="F88" s="3278"/>
      <c r="G88" s="1493"/>
      <c r="H88" s="387"/>
      <c r="I88" s="769"/>
      <c r="J88" s="243"/>
      <c r="K88" s="229"/>
      <c r="L88" s="764"/>
      <c r="M88" s="617"/>
      <c r="N88" s="213"/>
      <c r="O88" s="3066" t="s">
        <v>253</v>
      </c>
      <c r="P88" s="155">
        <v>68</v>
      </c>
      <c r="Q88" s="299">
        <v>68</v>
      </c>
      <c r="R88" s="82">
        <v>68</v>
      </c>
      <c r="S88" s="32"/>
    </row>
    <row r="89" spans="1:19" ht="13.5" thickBot="1" x14ac:dyDescent="0.25">
      <c r="A89" s="2980"/>
      <c r="B89" s="1488"/>
      <c r="C89" s="3194"/>
      <c r="D89" s="3254"/>
      <c r="E89" s="3039"/>
      <c r="F89" s="3192"/>
      <c r="G89" s="1494" t="s">
        <v>18</v>
      </c>
      <c r="H89" s="223">
        <f>SUM(H86:H88)</f>
        <v>242.9</v>
      </c>
      <c r="I89" s="768">
        <f>SUM(I86:I87)</f>
        <v>242.9</v>
      </c>
      <c r="J89" s="840">
        <f>SUM(J86:J87)</f>
        <v>0</v>
      </c>
      <c r="K89" s="223">
        <f>SUM(K86:K88)</f>
        <v>15.3</v>
      </c>
      <c r="L89" s="768">
        <f>SUM(L86:L88)</f>
        <v>15.3</v>
      </c>
      <c r="M89" s="231"/>
      <c r="N89" s="231">
        <f>SUM(N86:N88)</f>
        <v>8.4</v>
      </c>
      <c r="O89" s="3178"/>
      <c r="P89" s="408"/>
      <c r="Q89" s="316"/>
      <c r="R89" s="1501"/>
      <c r="S89" s="1501"/>
    </row>
    <row r="90" spans="1:19" ht="144.75" customHeight="1" x14ac:dyDescent="0.2">
      <c r="A90" s="2979" t="s">
        <v>16</v>
      </c>
      <c r="B90" s="1211" t="s">
        <v>16</v>
      </c>
      <c r="C90" s="3193" t="s">
        <v>282</v>
      </c>
      <c r="D90" s="3286" t="s">
        <v>333</v>
      </c>
      <c r="E90" s="3038"/>
      <c r="F90" s="3191">
        <v>1</v>
      </c>
      <c r="G90" s="425" t="s">
        <v>17</v>
      </c>
      <c r="H90" s="1171"/>
      <c r="I90" s="769"/>
      <c r="J90" s="243"/>
      <c r="K90" s="1379"/>
      <c r="L90" s="1383">
        <v>45</v>
      </c>
      <c r="M90" s="1444">
        <f>L90-K90</f>
        <v>45</v>
      </c>
      <c r="N90" s="208"/>
      <c r="O90" s="3279" t="s">
        <v>334</v>
      </c>
      <c r="P90" s="3280"/>
      <c r="Q90" s="3282">
        <v>1</v>
      </c>
      <c r="R90" s="3284"/>
      <c r="S90" s="3272" t="s">
        <v>358</v>
      </c>
    </row>
    <row r="91" spans="1:19" ht="13.5" thickBot="1" x14ac:dyDescent="0.25">
      <c r="A91" s="2980"/>
      <c r="B91" s="1212"/>
      <c r="C91" s="3194"/>
      <c r="D91" s="3287"/>
      <c r="E91" s="3039"/>
      <c r="F91" s="3192"/>
      <c r="G91" s="1213" t="s">
        <v>18</v>
      </c>
      <c r="H91" s="223">
        <f t="shared" ref="H91:N91" si="7">SUM(H90:H90)</f>
        <v>0</v>
      </c>
      <c r="I91" s="768">
        <f t="shared" si="7"/>
        <v>0</v>
      </c>
      <c r="J91" s="840">
        <f t="shared" si="7"/>
        <v>0</v>
      </c>
      <c r="K91" s="223">
        <f t="shared" si="7"/>
        <v>0</v>
      </c>
      <c r="L91" s="768">
        <f t="shared" si="7"/>
        <v>45</v>
      </c>
      <c r="M91" s="840">
        <f t="shared" si="7"/>
        <v>45</v>
      </c>
      <c r="N91" s="225">
        <f t="shared" si="7"/>
        <v>0</v>
      </c>
      <c r="O91" s="3276"/>
      <c r="P91" s="3281"/>
      <c r="Q91" s="3283"/>
      <c r="R91" s="3285"/>
      <c r="S91" s="3034"/>
    </row>
    <row r="92" spans="1:19" ht="13.5" thickBot="1" x14ac:dyDescent="0.25">
      <c r="A92" s="3" t="s">
        <v>16</v>
      </c>
      <c r="B92" s="2" t="s">
        <v>16</v>
      </c>
      <c r="C92" s="2999" t="s">
        <v>22</v>
      </c>
      <c r="D92" s="2999"/>
      <c r="E92" s="2999"/>
      <c r="F92" s="2999"/>
      <c r="G92" s="2999"/>
      <c r="H92" s="233">
        <f>H89+H85+H83+H79+H68</f>
        <v>66800.7</v>
      </c>
      <c r="I92" s="770">
        <f>I89+I85+I83+I79+I68</f>
        <v>67809.100000000006</v>
      </c>
      <c r="J92" s="841">
        <f>J89+J85+J83+J79+J68</f>
        <v>1008.4000000000058</v>
      </c>
      <c r="K92" s="233">
        <f>K89+K85+K83+K79+K68</f>
        <v>63215.899999999994</v>
      </c>
      <c r="L92" s="770">
        <f>L89+L85+L83+L79+L68+L91</f>
        <v>63260.899999999994</v>
      </c>
      <c r="M92" s="841">
        <f>M89+M85+M83+M79+M68+M91</f>
        <v>45</v>
      </c>
      <c r="N92" s="234">
        <f>N89+N85+N83+N79+N68</f>
        <v>63120</v>
      </c>
      <c r="O92" s="1112"/>
      <c r="P92" s="3001"/>
      <c r="Q92" s="3001"/>
      <c r="R92" s="3001"/>
      <c r="S92" s="3002"/>
    </row>
    <row r="93" spans="1:19" ht="13.5" thickBot="1" x14ac:dyDescent="0.25">
      <c r="A93" s="3" t="s">
        <v>16</v>
      </c>
      <c r="B93" s="3003" t="s">
        <v>7</v>
      </c>
      <c r="C93" s="3004"/>
      <c r="D93" s="3004"/>
      <c r="E93" s="3004"/>
      <c r="F93" s="3004"/>
      <c r="G93" s="3004"/>
      <c r="H93" s="319">
        <f t="shared" ref="H93:N93" si="8">H92</f>
        <v>66800.7</v>
      </c>
      <c r="I93" s="771">
        <f t="shared" ref="I93:M93" si="9">I92</f>
        <v>67809.100000000006</v>
      </c>
      <c r="J93" s="842">
        <f t="shared" si="9"/>
        <v>1008.4000000000058</v>
      </c>
      <c r="K93" s="319">
        <f t="shared" si="9"/>
        <v>63215.899999999994</v>
      </c>
      <c r="L93" s="771">
        <f t="shared" si="9"/>
        <v>63260.899999999994</v>
      </c>
      <c r="M93" s="842">
        <f t="shared" si="9"/>
        <v>45</v>
      </c>
      <c r="N93" s="423">
        <f t="shared" si="8"/>
        <v>63120</v>
      </c>
      <c r="O93" s="3005"/>
      <c r="P93" s="3006"/>
      <c r="Q93" s="3006"/>
      <c r="R93" s="3006"/>
      <c r="S93" s="3007"/>
    </row>
    <row r="94" spans="1:19" ht="13.5" customHeight="1" thickBot="1" x14ac:dyDescent="0.25">
      <c r="A94" s="1127" t="s">
        <v>19</v>
      </c>
      <c r="B94" s="3008" t="s">
        <v>41</v>
      </c>
      <c r="C94" s="3009"/>
      <c r="D94" s="3009"/>
      <c r="E94" s="3009"/>
      <c r="F94" s="3009"/>
      <c r="G94" s="3009"/>
      <c r="H94" s="3009"/>
      <c r="I94" s="3009"/>
      <c r="J94" s="3009"/>
      <c r="K94" s="3009"/>
      <c r="L94" s="3009"/>
      <c r="M94" s="3009"/>
      <c r="N94" s="3009"/>
      <c r="O94" s="3009"/>
      <c r="P94" s="3009"/>
      <c r="Q94" s="3009"/>
      <c r="R94" s="3009"/>
      <c r="S94" s="3010"/>
    </row>
    <row r="95" spans="1:19" ht="13.5" thickBot="1" x14ac:dyDescent="0.25">
      <c r="A95" s="6" t="s">
        <v>19</v>
      </c>
      <c r="B95" s="5" t="s">
        <v>16</v>
      </c>
      <c r="C95" s="3017" t="s">
        <v>37</v>
      </c>
      <c r="D95" s="3018"/>
      <c r="E95" s="3018"/>
      <c r="F95" s="3018"/>
      <c r="G95" s="3018"/>
      <c r="H95" s="3018"/>
      <c r="I95" s="3018"/>
      <c r="J95" s="3018"/>
      <c r="K95" s="3018"/>
      <c r="L95" s="3018"/>
      <c r="M95" s="3018"/>
      <c r="N95" s="3018"/>
      <c r="O95" s="3018"/>
      <c r="P95" s="3018"/>
      <c r="Q95" s="3018"/>
      <c r="R95" s="3018"/>
      <c r="S95" s="3019"/>
    </row>
    <row r="96" spans="1:19" ht="18" customHeight="1" x14ac:dyDescent="0.2">
      <c r="A96" s="1142" t="s">
        <v>19</v>
      </c>
      <c r="B96" s="1102" t="s">
        <v>16</v>
      </c>
      <c r="C96" s="1104" t="s">
        <v>16</v>
      </c>
      <c r="D96" s="3050" t="s">
        <v>235</v>
      </c>
      <c r="E96" s="424"/>
      <c r="F96" s="160"/>
      <c r="G96" s="1281" t="s">
        <v>17</v>
      </c>
      <c r="H96" s="1282">
        <f>SUMIF(G101:G135,G101,H101:H135)</f>
        <v>803.3</v>
      </c>
      <c r="I96" s="1282">
        <f>SUMIF(G101:G135,G101,I101:I135)</f>
        <v>936.2</v>
      </c>
      <c r="J96" s="1319">
        <f>I96-H96</f>
        <v>132.90000000000009</v>
      </c>
      <c r="K96" s="1343">
        <v>1932.5</v>
      </c>
      <c r="L96" s="1418">
        <f>1932.5+100.4+40</f>
        <v>2072.9</v>
      </c>
      <c r="M96" s="1419">
        <f>L96-K96</f>
        <v>140.40000000000009</v>
      </c>
      <c r="N96" s="1284">
        <v>4142.8999999999996</v>
      </c>
      <c r="O96" s="426"/>
      <c r="P96" s="107"/>
      <c r="Q96" s="79"/>
      <c r="R96" s="104"/>
      <c r="S96" s="3225"/>
    </row>
    <row r="97" spans="1:22" ht="18" customHeight="1" x14ac:dyDescent="0.2">
      <c r="A97" s="501"/>
      <c r="B97" s="1115"/>
      <c r="C97" s="1110"/>
      <c r="D97" s="3161"/>
      <c r="E97" s="833"/>
      <c r="F97" s="834"/>
      <c r="G97" s="1285" t="s">
        <v>304</v>
      </c>
      <c r="H97" s="1316">
        <f>SUMIF(G102:G137,G102,H102:H137)</f>
        <v>42</v>
      </c>
      <c r="I97" s="1286">
        <f>SUMIF(G102:G137,G102,I102:I137)</f>
        <v>42</v>
      </c>
      <c r="J97" s="1320">
        <f>SUMIF(G102:G137,G102,J102:J137)</f>
        <v>0</v>
      </c>
      <c r="K97" s="1289"/>
      <c r="L97" s="1286"/>
      <c r="M97" s="1287"/>
      <c r="N97" s="1288"/>
      <c r="O97" s="835"/>
      <c r="P97" s="110"/>
      <c r="Q97" s="41"/>
      <c r="R97" s="168"/>
      <c r="S97" s="3226"/>
    </row>
    <row r="98" spans="1:22" ht="18" customHeight="1" x14ac:dyDescent="0.2">
      <c r="A98" s="501"/>
      <c r="B98" s="1115"/>
      <c r="C98" s="1110"/>
      <c r="D98" s="3161"/>
      <c r="E98" s="833"/>
      <c r="F98" s="1318"/>
      <c r="G98" s="1285" t="s">
        <v>5</v>
      </c>
      <c r="H98" s="1289">
        <f>SUMIF(G103:G138,G104,H103:H138)</f>
        <v>562.5</v>
      </c>
      <c r="I98" s="1286">
        <f>SUMIF(G103:G138,G104,I103:I138)</f>
        <v>477.5</v>
      </c>
      <c r="J98" s="1287">
        <f>I98-H98</f>
        <v>-85</v>
      </c>
      <c r="K98" s="1289">
        <v>1014.3</v>
      </c>
      <c r="L98" s="1286">
        <v>1014.3</v>
      </c>
      <c r="M98" s="1287"/>
      <c r="N98" s="1288">
        <v>295.7</v>
      </c>
      <c r="O98" s="835"/>
      <c r="P98" s="110"/>
      <c r="Q98" s="41"/>
      <c r="R98" s="168"/>
      <c r="S98" s="3226"/>
    </row>
    <row r="99" spans="1:22" ht="18" customHeight="1" x14ac:dyDescent="0.2">
      <c r="A99" s="501"/>
      <c r="B99" s="1215"/>
      <c r="C99" s="655"/>
      <c r="D99" s="1217"/>
      <c r="E99" s="833"/>
      <c r="F99" s="834"/>
      <c r="G99" s="1285" t="s">
        <v>20</v>
      </c>
      <c r="H99" s="1289">
        <f>SUMIF(G103:G139,G135,H103:H139)</f>
        <v>0</v>
      </c>
      <c r="I99" s="1286">
        <f>SUMIF(G103:G135,G131,I103:I135)</f>
        <v>160</v>
      </c>
      <c r="J99" s="1287">
        <f>I99-H99</f>
        <v>160</v>
      </c>
      <c r="K99" s="1289">
        <f>SUMIF(E103:E135,E135,K103:K135)</f>
        <v>0</v>
      </c>
      <c r="L99" s="1420">
        <v>602.9</v>
      </c>
      <c r="M99" s="1421">
        <f>L99-K99</f>
        <v>602.9</v>
      </c>
      <c r="N99" s="1464">
        <f>+N136</f>
        <v>602.9</v>
      </c>
      <c r="O99" s="835"/>
      <c r="P99" s="110"/>
      <c r="Q99" s="41"/>
      <c r="R99" s="168"/>
      <c r="S99" s="1317"/>
    </row>
    <row r="100" spans="1:22" ht="18" customHeight="1" x14ac:dyDescent="0.2">
      <c r="A100" s="501"/>
      <c r="B100" s="1466"/>
      <c r="C100" s="655"/>
      <c r="D100" s="1465"/>
      <c r="E100" s="833"/>
      <c r="F100" s="834"/>
      <c r="G100" s="1285" t="s">
        <v>4</v>
      </c>
      <c r="H100" s="1289"/>
      <c r="I100" s="1286">
        <f>SUMIF(G104:G136,G135,I104:I136)</f>
        <v>184</v>
      </c>
      <c r="J100" s="1287">
        <f>I100-H100</f>
        <v>184</v>
      </c>
      <c r="K100" s="1289"/>
      <c r="L100" s="1420">
        <v>128</v>
      </c>
      <c r="M100" s="1421">
        <f>L100-K100</f>
        <v>128</v>
      </c>
      <c r="N100" s="1464"/>
      <c r="O100" s="835"/>
      <c r="P100" s="110"/>
      <c r="Q100" s="41"/>
      <c r="R100" s="168"/>
      <c r="S100" s="1317"/>
    </row>
    <row r="101" spans="1:22" ht="84.75" customHeight="1" x14ac:dyDescent="0.2">
      <c r="A101" s="501"/>
      <c r="B101" s="1565"/>
      <c r="C101" s="1582"/>
      <c r="D101" s="2958" t="s">
        <v>342</v>
      </c>
      <c r="E101" s="254" t="s">
        <v>3</v>
      </c>
      <c r="F101" s="1579">
        <v>5</v>
      </c>
      <c r="G101" s="1280" t="s">
        <v>251</v>
      </c>
      <c r="H101" s="1257">
        <v>22.2</v>
      </c>
      <c r="I101" s="1258">
        <v>22.2</v>
      </c>
      <c r="J101" s="1592"/>
      <c r="K101" s="244"/>
      <c r="L101" s="760"/>
      <c r="M101" s="1592"/>
      <c r="N101" s="360"/>
      <c r="O101" s="1594" t="s">
        <v>180</v>
      </c>
      <c r="P101" s="112">
        <v>1</v>
      </c>
      <c r="Q101" s="306"/>
      <c r="R101" s="113"/>
      <c r="S101" s="3373" t="s">
        <v>352</v>
      </c>
      <c r="T101" s="241"/>
      <c r="U101" s="241"/>
      <c r="V101" s="241"/>
    </row>
    <row r="102" spans="1:22" ht="84.75" customHeight="1" x14ac:dyDescent="0.2">
      <c r="A102" s="1029"/>
      <c r="B102" s="1585"/>
      <c r="C102" s="1508"/>
      <c r="D102" s="2959"/>
      <c r="E102" s="1525"/>
      <c r="F102" s="592"/>
      <c r="G102" s="1526" t="s">
        <v>338</v>
      </c>
      <c r="H102" s="1292">
        <v>12</v>
      </c>
      <c r="I102" s="1527">
        <v>12</v>
      </c>
      <c r="J102" s="1528"/>
      <c r="K102" s="1376"/>
      <c r="L102" s="782"/>
      <c r="M102" s="1529"/>
      <c r="N102" s="344"/>
      <c r="O102" s="1348" t="s">
        <v>273</v>
      </c>
      <c r="P102" s="293"/>
      <c r="Q102" s="295">
        <v>30</v>
      </c>
      <c r="R102" s="283">
        <v>100</v>
      </c>
      <c r="S102" s="3123"/>
      <c r="T102" s="241"/>
      <c r="U102" s="241"/>
      <c r="V102" s="241"/>
    </row>
    <row r="103" spans="1:22" s="158" customFormat="1" ht="25.5" customHeight="1" x14ac:dyDescent="0.2">
      <c r="A103" s="501"/>
      <c r="B103" s="1115"/>
      <c r="C103" s="531"/>
      <c r="D103" s="3229" t="s">
        <v>330</v>
      </c>
      <c r="E103" s="1192"/>
      <c r="F103" s="1193"/>
      <c r="G103" s="1520" t="s">
        <v>251</v>
      </c>
      <c r="H103" s="1361">
        <v>7.5</v>
      </c>
      <c r="I103" s="1362">
        <v>0</v>
      </c>
      <c r="J103" s="1521">
        <v>7.5</v>
      </c>
      <c r="K103" s="1522"/>
      <c r="L103" s="1523"/>
      <c r="M103" s="1521"/>
      <c r="N103" s="1524"/>
      <c r="O103" s="1194" t="s">
        <v>154</v>
      </c>
      <c r="P103" s="1195">
        <v>15</v>
      </c>
      <c r="Q103" s="1196">
        <v>100</v>
      </c>
      <c r="R103" s="1197"/>
      <c r="S103" s="3309" t="s">
        <v>360</v>
      </c>
    </row>
    <row r="104" spans="1:22" s="158" customFormat="1" ht="25.5" customHeight="1" x14ac:dyDescent="0.2">
      <c r="A104" s="501"/>
      <c r="B104" s="1115"/>
      <c r="C104" s="531"/>
      <c r="D104" s="3229"/>
      <c r="E104" s="1192"/>
      <c r="F104" s="1193"/>
      <c r="G104" s="1294" t="s">
        <v>339</v>
      </c>
      <c r="H104" s="1277">
        <v>42.5</v>
      </c>
      <c r="I104" s="1295">
        <v>0</v>
      </c>
      <c r="J104" s="1296">
        <v>42.5</v>
      </c>
      <c r="K104" s="1389"/>
      <c r="L104" s="1398"/>
      <c r="M104" s="1296"/>
      <c r="N104" s="1263"/>
      <c r="O104" s="3230"/>
      <c r="P104" s="1195"/>
      <c r="Q104" s="1196"/>
      <c r="R104" s="1197"/>
      <c r="S104" s="3309"/>
    </row>
    <row r="105" spans="1:22" s="158" customFormat="1" ht="25.5" customHeight="1" x14ac:dyDescent="0.2">
      <c r="A105" s="501"/>
      <c r="B105" s="1115"/>
      <c r="C105" s="532"/>
      <c r="D105" s="3229"/>
      <c r="E105" s="1192"/>
      <c r="F105" s="1193"/>
      <c r="G105" s="1198"/>
      <c r="H105" s="1199"/>
      <c r="I105" s="1200"/>
      <c r="J105" s="1262"/>
      <c r="K105" s="1199"/>
      <c r="L105" s="1200"/>
      <c r="M105" s="1262"/>
      <c r="N105" s="1264"/>
      <c r="O105" s="3231"/>
      <c r="P105" s="1201"/>
      <c r="Q105" s="1202"/>
      <c r="R105" s="1203"/>
      <c r="S105" s="3309"/>
    </row>
    <row r="106" spans="1:22" s="158" customFormat="1" ht="14.25" customHeight="1" x14ac:dyDescent="0.2">
      <c r="A106" s="501"/>
      <c r="B106" s="1115"/>
      <c r="C106" s="531"/>
      <c r="D106" s="3384" t="s">
        <v>331</v>
      </c>
      <c r="E106" s="1192"/>
      <c r="F106" s="1193"/>
      <c r="G106" s="1294" t="s">
        <v>251</v>
      </c>
      <c r="H106" s="1277">
        <v>7.5</v>
      </c>
      <c r="I106" s="1295">
        <v>0</v>
      </c>
      <c r="J106" s="1321">
        <f>I106-H106</f>
        <v>-7.5</v>
      </c>
      <c r="K106" s="1388"/>
      <c r="L106" s="1397"/>
      <c r="M106" s="1270"/>
      <c r="N106" s="1290"/>
      <c r="O106" s="1204" t="s">
        <v>154</v>
      </c>
      <c r="P106" s="1205">
        <v>15</v>
      </c>
      <c r="Q106" s="1206">
        <v>100</v>
      </c>
      <c r="R106" s="1207"/>
      <c r="S106" s="3309"/>
    </row>
    <row r="107" spans="1:22" s="158" customFormat="1" ht="14.25" customHeight="1" x14ac:dyDescent="0.2">
      <c r="A107" s="501"/>
      <c r="B107" s="1115"/>
      <c r="C107" s="531"/>
      <c r="D107" s="3229"/>
      <c r="E107" s="1192"/>
      <c r="F107" s="1193"/>
      <c r="G107" s="1294" t="s">
        <v>339</v>
      </c>
      <c r="H107" s="1277">
        <v>42.5</v>
      </c>
      <c r="I107" s="1295">
        <v>0</v>
      </c>
      <c r="J107" s="1296">
        <f>I107-H107</f>
        <v>-42.5</v>
      </c>
      <c r="K107" s="1389"/>
      <c r="L107" s="1398"/>
      <c r="M107" s="1296"/>
      <c r="N107" s="1263"/>
      <c r="O107" s="3230"/>
      <c r="P107" s="1195"/>
      <c r="Q107" s="1196"/>
      <c r="R107" s="1197"/>
      <c r="S107" s="3309"/>
    </row>
    <row r="108" spans="1:22" s="158" customFormat="1" ht="14.25" customHeight="1" x14ac:dyDescent="0.2">
      <c r="A108" s="501"/>
      <c r="B108" s="1115"/>
      <c r="C108" s="532"/>
      <c r="D108" s="3385"/>
      <c r="E108" s="1192"/>
      <c r="F108" s="1193"/>
      <c r="G108" s="1297"/>
      <c r="H108" s="1298"/>
      <c r="I108" s="1299"/>
      <c r="J108" s="1300"/>
      <c r="K108" s="1298"/>
      <c r="L108" s="1299"/>
      <c r="M108" s="1300"/>
      <c r="N108" s="1301"/>
      <c r="O108" s="3231"/>
      <c r="P108" s="1208"/>
      <c r="Q108" s="1209"/>
      <c r="R108" s="1210"/>
      <c r="S108" s="3309"/>
    </row>
    <row r="109" spans="1:22" ht="29.25" customHeight="1" x14ac:dyDescent="0.2">
      <c r="A109" s="501"/>
      <c r="B109" s="1115"/>
      <c r="C109" s="655"/>
      <c r="D109" s="2958" t="s">
        <v>383</v>
      </c>
      <c r="E109" s="604"/>
      <c r="F109" s="591"/>
      <c r="G109" s="1312" t="s">
        <v>251</v>
      </c>
      <c r="H109" s="1257">
        <v>15</v>
      </c>
      <c r="I109" s="1302">
        <v>4.2</v>
      </c>
      <c r="J109" s="1296">
        <f>I109-H109</f>
        <v>-10.8</v>
      </c>
      <c r="K109" s="244"/>
      <c r="L109" s="760"/>
      <c r="M109" s="1296"/>
      <c r="N109" s="360"/>
      <c r="O109" s="1252" t="s">
        <v>181</v>
      </c>
      <c r="P109" s="1253">
        <v>1</v>
      </c>
      <c r="Q109" s="306"/>
      <c r="R109" s="113"/>
      <c r="S109" s="3309"/>
      <c r="V109" s="74" t="s">
        <v>102</v>
      </c>
    </row>
    <row r="110" spans="1:22" ht="111.75" customHeight="1" x14ac:dyDescent="0.2">
      <c r="A110" s="501"/>
      <c r="B110" s="1187"/>
      <c r="C110" s="655"/>
      <c r="D110" s="2959"/>
      <c r="E110" s="604"/>
      <c r="F110" s="591"/>
      <c r="G110" s="1291" t="s">
        <v>339</v>
      </c>
      <c r="H110" s="1292">
        <v>85</v>
      </c>
      <c r="I110" s="1293">
        <f>85+42.5</f>
        <v>127.5</v>
      </c>
      <c r="J110" s="1321">
        <f>I110-H110</f>
        <v>42.5</v>
      </c>
      <c r="K110" s="1376"/>
      <c r="L110" s="782"/>
      <c r="M110" s="1270"/>
      <c r="N110" s="344"/>
      <c r="O110" s="1191" t="s">
        <v>329</v>
      </c>
      <c r="P110" s="1250"/>
      <c r="Q110" s="1250" t="s">
        <v>335</v>
      </c>
      <c r="R110" s="1251">
        <v>4</v>
      </c>
      <c r="S110" s="3123"/>
    </row>
    <row r="111" spans="1:22" ht="30.75" customHeight="1" x14ac:dyDescent="0.2">
      <c r="A111" s="501"/>
      <c r="B111" s="1115"/>
      <c r="C111" s="1087"/>
      <c r="D111" s="3233" t="s">
        <v>255</v>
      </c>
      <c r="E111" s="604"/>
      <c r="F111" s="591"/>
      <c r="G111" s="1280" t="s">
        <v>251</v>
      </c>
      <c r="H111" s="1257">
        <v>4</v>
      </c>
      <c r="I111" s="1302">
        <f>4.5-0.5-1.5</f>
        <v>2.5</v>
      </c>
      <c r="J111" s="1307">
        <f>I111-H111</f>
        <v>-1.5</v>
      </c>
      <c r="K111" s="244"/>
      <c r="L111" s="760"/>
      <c r="M111" s="1307"/>
      <c r="N111" s="360"/>
      <c r="O111" s="1097" t="s">
        <v>181</v>
      </c>
      <c r="P111" s="194">
        <v>1</v>
      </c>
      <c r="Q111" s="200"/>
      <c r="R111" s="52"/>
      <c r="S111" s="3241" t="s">
        <v>353</v>
      </c>
    </row>
    <row r="112" spans="1:22" ht="17.25" customHeight="1" x14ac:dyDescent="0.2">
      <c r="A112" s="501"/>
      <c r="B112" s="1115"/>
      <c r="C112" s="1087"/>
      <c r="D112" s="3233"/>
      <c r="E112" s="604"/>
      <c r="F112" s="591"/>
      <c r="G112" s="634"/>
      <c r="H112" s="776"/>
      <c r="I112" s="781"/>
      <c r="J112" s="1224"/>
      <c r="K112" s="244"/>
      <c r="L112" s="760"/>
      <c r="M112" s="1359"/>
      <c r="N112" s="360"/>
      <c r="O112" s="621" t="s">
        <v>182</v>
      </c>
      <c r="P112" s="194"/>
      <c r="Q112" s="111">
        <v>1</v>
      </c>
      <c r="R112" s="195"/>
      <c r="S112" s="3242"/>
    </row>
    <row r="113" spans="1:19" ht="13.5" customHeight="1" x14ac:dyDescent="0.2">
      <c r="A113" s="501"/>
      <c r="B113" s="1115"/>
      <c r="C113" s="1087"/>
      <c r="D113" s="3233"/>
      <c r="E113" s="604"/>
      <c r="F113" s="591"/>
      <c r="G113" s="634"/>
      <c r="H113" s="776"/>
      <c r="I113" s="781"/>
      <c r="J113" s="1224"/>
      <c r="K113" s="244"/>
      <c r="L113" s="760"/>
      <c r="M113" s="1359"/>
      <c r="N113" s="360"/>
      <c r="O113" s="3144" t="s">
        <v>184</v>
      </c>
      <c r="P113" s="194"/>
      <c r="Q113" s="200"/>
      <c r="R113" s="195">
        <v>100</v>
      </c>
      <c r="S113" s="3242"/>
    </row>
    <row r="114" spans="1:19" ht="19.5" customHeight="1" x14ac:dyDescent="0.2">
      <c r="A114" s="501"/>
      <c r="B114" s="1115"/>
      <c r="C114" s="1081"/>
      <c r="D114" s="3234"/>
      <c r="E114" s="604"/>
      <c r="F114" s="591"/>
      <c r="G114" s="635"/>
      <c r="H114" s="756"/>
      <c r="I114" s="761"/>
      <c r="J114" s="573"/>
      <c r="K114" s="756"/>
      <c r="L114" s="761"/>
      <c r="M114" s="573"/>
      <c r="N114" s="572"/>
      <c r="O114" s="3195"/>
      <c r="P114" s="33"/>
      <c r="Q114" s="194"/>
      <c r="R114" s="195"/>
      <c r="S114" s="3243"/>
    </row>
    <row r="115" spans="1:19" ht="35.25" customHeight="1" x14ac:dyDescent="0.2">
      <c r="A115" s="501"/>
      <c r="B115" s="1115"/>
      <c r="C115" s="655"/>
      <c r="D115" s="1137" t="s">
        <v>232</v>
      </c>
      <c r="E115" s="604"/>
      <c r="F115" s="591"/>
      <c r="G115" s="1223"/>
      <c r="H115" s="776"/>
      <c r="I115" s="781"/>
      <c r="J115" s="1224"/>
      <c r="K115" s="244"/>
      <c r="L115" s="760"/>
      <c r="M115" s="1359"/>
      <c r="N115" s="360"/>
      <c r="O115" s="1097" t="s">
        <v>144</v>
      </c>
      <c r="P115" s="112">
        <v>70</v>
      </c>
      <c r="Q115" s="112">
        <v>100</v>
      </c>
      <c r="R115" s="103"/>
      <c r="S115" s="113"/>
    </row>
    <row r="116" spans="1:19" ht="67.5" customHeight="1" x14ac:dyDescent="0.2">
      <c r="A116" s="501"/>
      <c r="B116" s="1115"/>
      <c r="C116" s="655"/>
      <c r="D116" s="437" t="s">
        <v>328</v>
      </c>
      <c r="E116" s="604"/>
      <c r="F116" s="591"/>
      <c r="G116" s="1313" t="s">
        <v>339</v>
      </c>
      <c r="H116" s="1277">
        <v>350</v>
      </c>
      <c r="I116" s="1278">
        <v>350</v>
      </c>
      <c r="J116" s="1324">
        <f>I116-H116</f>
        <v>0</v>
      </c>
      <c r="K116" s="1376"/>
      <c r="L116" s="782"/>
      <c r="M116" s="1324"/>
      <c r="N116" s="344"/>
      <c r="O116" s="1097"/>
      <c r="P116" s="33"/>
      <c r="Q116" s="33"/>
      <c r="R116" s="511"/>
      <c r="S116" s="195"/>
    </row>
    <row r="117" spans="1:19" ht="21" customHeight="1" x14ac:dyDescent="0.2">
      <c r="A117" s="501"/>
      <c r="B117" s="1115"/>
      <c r="C117" s="655"/>
      <c r="D117" s="3382" t="s">
        <v>189</v>
      </c>
      <c r="E117" s="604"/>
      <c r="F117" s="591"/>
      <c r="G117" s="1267" t="s">
        <v>251</v>
      </c>
      <c r="H117" s="1292">
        <v>7.5</v>
      </c>
      <c r="I117" s="1293">
        <v>0</v>
      </c>
      <c r="J117" s="1322">
        <f t="shared" ref="J117:J118" si="10">I117-H117</f>
        <v>-7.5</v>
      </c>
      <c r="K117" s="1273"/>
      <c r="L117" s="1274"/>
      <c r="M117" s="1323"/>
      <c r="N117" s="360"/>
      <c r="O117" s="1097"/>
      <c r="P117" s="33"/>
      <c r="Q117" s="33"/>
      <c r="R117" s="511"/>
      <c r="S117" s="1222"/>
    </row>
    <row r="118" spans="1:19" ht="21" customHeight="1" x14ac:dyDescent="0.2">
      <c r="A118" s="1221"/>
      <c r="B118" s="1215"/>
      <c r="C118" s="655"/>
      <c r="D118" s="3383"/>
      <c r="E118" s="604"/>
      <c r="F118" s="591"/>
      <c r="G118" s="1267" t="s">
        <v>339</v>
      </c>
      <c r="H118" s="1292">
        <v>42.5</v>
      </c>
      <c r="I118" s="1293">
        <v>0</v>
      </c>
      <c r="J118" s="1323">
        <f t="shared" si="10"/>
        <v>-42.5</v>
      </c>
      <c r="K118" s="1268"/>
      <c r="L118" s="1272"/>
      <c r="M118" s="1344"/>
      <c r="N118" s="344"/>
      <c r="O118" s="1218"/>
      <c r="P118" s="194"/>
      <c r="Q118" s="33"/>
      <c r="R118" s="511"/>
      <c r="S118" s="1308"/>
    </row>
    <row r="119" spans="1:19" ht="21.75" customHeight="1" x14ac:dyDescent="0.2">
      <c r="A119" s="1584"/>
      <c r="B119" s="1565"/>
      <c r="C119" s="655"/>
      <c r="D119" s="3235" t="s">
        <v>256</v>
      </c>
      <c r="E119" s="604"/>
      <c r="F119" s="591"/>
      <c r="G119" s="1314" t="s">
        <v>251</v>
      </c>
      <c r="H119" s="1309">
        <v>2.5</v>
      </c>
      <c r="I119" s="1310">
        <f>2+0.5</f>
        <v>2.5</v>
      </c>
      <c r="J119" s="1275"/>
      <c r="K119" s="1273"/>
      <c r="L119" s="1274"/>
      <c r="M119" s="1275"/>
      <c r="N119" s="360"/>
      <c r="O119" s="3237" t="s">
        <v>269</v>
      </c>
      <c r="P119" s="486">
        <v>1</v>
      </c>
      <c r="Q119" s="25"/>
      <c r="R119" s="197"/>
      <c r="S119" s="1597"/>
    </row>
    <row r="120" spans="1:19" ht="21.75" customHeight="1" x14ac:dyDescent="0.2">
      <c r="A120" s="1029"/>
      <c r="B120" s="1585"/>
      <c r="C120" s="1531"/>
      <c r="D120" s="3236"/>
      <c r="E120" s="1525"/>
      <c r="F120" s="592"/>
      <c r="G120" s="1532"/>
      <c r="H120" s="1533"/>
      <c r="I120" s="1534"/>
      <c r="J120" s="1535"/>
      <c r="K120" s="1533"/>
      <c r="L120" s="1534"/>
      <c r="M120" s="1535"/>
      <c r="N120" s="1265"/>
      <c r="O120" s="3238"/>
      <c r="P120" s="529"/>
      <c r="Q120" s="530"/>
      <c r="R120" s="198"/>
      <c r="S120" s="773"/>
    </row>
    <row r="121" spans="1:19" ht="58.5" customHeight="1" x14ac:dyDescent="0.2">
      <c r="A121" s="501"/>
      <c r="B121" s="1115"/>
      <c r="C121" s="130"/>
      <c r="D121" s="3374" t="s">
        <v>336</v>
      </c>
      <c r="E121" s="604"/>
      <c r="F121" s="1085">
        <v>5</v>
      </c>
      <c r="G121" s="1315" t="s">
        <v>251</v>
      </c>
      <c r="H121" s="1303">
        <v>43.5</v>
      </c>
      <c r="I121" s="1530">
        <v>79.2</v>
      </c>
      <c r="J121" s="1521">
        <f>I121-H121</f>
        <v>35.700000000000003</v>
      </c>
      <c r="K121" s="1303"/>
      <c r="L121" s="1304"/>
      <c r="M121" s="1521"/>
      <c r="N121" s="349"/>
      <c r="O121" s="621" t="s">
        <v>143</v>
      </c>
      <c r="P121" s="1502">
        <v>1</v>
      </c>
      <c r="Q121" s="362"/>
      <c r="R121" s="119"/>
      <c r="S121" s="3239" t="s">
        <v>362</v>
      </c>
    </row>
    <row r="122" spans="1:19" ht="58.5" customHeight="1" x14ac:dyDescent="0.2">
      <c r="A122" s="501"/>
      <c r="B122" s="1115"/>
      <c r="C122" s="130"/>
      <c r="D122" s="3375"/>
      <c r="E122" s="604"/>
      <c r="F122" s="591"/>
      <c r="G122" s="1315" t="s">
        <v>338</v>
      </c>
      <c r="H122" s="1303">
        <v>30</v>
      </c>
      <c r="I122" s="1304">
        <v>30</v>
      </c>
      <c r="J122" s="1305"/>
      <c r="K122" s="1378"/>
      <c r="L122" s="1382"/>
      <c r="M122" s="1370"/>
      <c r="N122" s="1234"/>
      <c r="O122" s="537"/>
      <c r="P122" s="436"/>
      <c r="Q122" s="538"/>
      <c r="R122" s="539"/>
      <c r="S122" s="3240"/>
    </row>
    <row r="123" spans="1:19" ht="27.75" customHeight="1" x14ac:dyDescent="0.2">
      <c r="A123" s="1129"/>
      <c r="B123" s="1115"/>
      <c r="C123" s="655"/>
      <c r="D123" s="439" t="s">
        <v>155</v>
      </c>
      <c r="E123" s="604"/>
      <c r="F123" s="591"/>
      <c r="G123" s="1314" t="s">
        <v>251</v>
      </c>
      <c r="H123" s="1309">
        <v>146</v>
      </c>
      <c r="I123" s="1310">
        <v>146</v>
      </c>
      <c r="J123" s="355"/>
      <c r="K123" s="244"/>
      <c r="L123" s="760"/>
      <c r="M123" s="355"/>
      <c r="N123" s="360"/>
      <c r="O123" s="1140" t="s">
        <v>99</v>
      </c>
      <c r="P123" s="112"/>
      <c r="Q123" s="180">
        <v>1</v>
      </c>
      <c r="R123" s="197"/>
      <c r="S123" s="197"/>
    </row>
    <row r="124" spans="1:19" x14ac:dyDescent="0.2">
      <c r="A124" s="501"/>
      <c r="B124" s="1115"/>
      <c r="C124" s="1081"/>
      <c r="D124" s="1043"/>
      <c r="E124" s="604"/>
      <c r="F124" s="592"/>
      <c r="G124" s="1039"/>
      <c r="H124" s="1040"/>
      <c r="I124" s="1041"/>
      <c r="J124" s="1044"/>
      <c r="K124" s="1040"/>
      <c r="L124" s="1041"/>
      <c r="M124" s="1044"/>
      <c r="N124" s="1265"/>
      <c r="O124" s="1098" t="s">
        <v>100</v>
      </c>
      <c r="P124" s="177"/>
      <c r="Q124" s="255">
        <v>30</v>
      </c>
      <c r="R124" s="198">
        <v>80</v>
      </c>
      <c r="S124" s="198"/>
    </row>
    <row r="125" spans="1:19" ht="30" customHeight="1" x14ac:dyDescent="0.2">
      <c r="A125" s="501"/>
      <c r="B125" s="1115"/>
      <c r="C125" s="116"/>
      <c r="D125" s="2958" t="s">
        <v>368</v>
      </c>
      <c r="E125" s="1117"/>
      <c r="F125" s="1004">
        <v>6</v>
      </c>
      <c r="G125" s="1313" t="s">
        <v>251</v>
      </c>
      <c r="H125" s="1467">
        <v>413.4</v>
      </c>
      <c r="I125" s="1468">
        <v>413.4</v>
      </c>
      <c r="J125" s="1469"/>
      <c r="K125" s="1467">
        <v>596.20000000000005</v>
      </c>
      <c r="L125" s="1468">
        <v>596.20000000000005</v>
      </c>
      <c r="M125" s="1469"/>
      <c r="N125" s="1470">
        <v>437.5</v>
      </c>
      <c r="O125" s="1042" t="s">
        <v>327</v>
      </c>
      <c r="P125" s="1027" t="s">
        <v>186</v>
      </c>
      <c r="Q125" s="1027" t="s">
        <v>187</v>
      </c>
      <c r="R125" s="1028" t="s">
        <v>175</v>
      </c>
      <c r="S125" s="3244"/>
    </row>
    <row r="126" spans="1:19" ht="30" customHeight="1" x14ac:dyDescent="0.2">
      <c r="A126" s="501"/>
      <c r="B126" s="1215"/>
      <c r="C126" s="1311"/>
      <c r="D126" s="2985"/>
      <c r="E126" s="1216"/>
      <c r="F126" s="1004"/>
      <c r="G126" s="1256"/>
      <c r="H126" s="217"/>
      <c r="I126" s="1417"/>
      <c r="J126" s="1296"/>
      <c r="K126" s="217"/>
      <c r="L126" s="266"/>
      <c r="M126" s="1296"/>
      <c r="N126" s="212"/>
      <c r="O126" s="829" t="s">
        <v>311</v>
      </c>
      <c r="P126" s="1030" t="s">
        <v>313</v>
      </c>
      <c r="Q126" s="1030"/>
      <c r="R126" s="1031"/>
      <c r="S126" s="3244"/>
    </row>
    <row r="127" spans="1:19" ht="27.75" customHeight="1" x14ac:dyDescent="0.2">
      <c r="A127" s="501"/>
      <c r="B127" s="1115"/>
      <c r="C127" s="116"/>
      <c r="D127" s="2970"/>
      <c r="E127" s="1119"/>
      <c r="F127" s="1004"/>
      <c r="G127" s="1225"/>
      <c r="H127" s="217"/>
      <c r="I127" s="266"/>
      <c r="J127" s="211"/>
      <c r="K127" s="217"/>
      <c r="L127" s="266"/>
      <c r="M127" s="211"/>
      <c r="N127" s="212"/>
      <c r="O127" s="828" t="s">
        <v>314</v>
      </c>
      <c r="P127" s="1030"/>
      <c r="Q127" s="1030" t="s">
        <v>175</v>
      </c>
      <c r="R127" s="1031"/>
      <c r="S127" s="3245"/>
    </row>
    <row r="128" spans="1:19" ht="30.75" customHeight="1" x14ac:dyDescent="0.2">
      <c r="A128" s="501"/>
      <c r="B128" s="1115"/>
      <c r="C128" s="1087"/>
      <c r="D128" s="1260" t="s">
        <v>257</v>
      </c>
      <c r="E128" s="440"/>
      <c r="F128" s="1279">
        <v>6</v>
      </c>
      <c r="G128" s="1267" t="s">
        <v>251</v>
      </c>
      <c r="H128" s="1268">
        <v>134.19999999999999</v>
      </c>
      <c r="I128" s="1272">
        <v>134.19999999999999</v>
      </c>
      <c r="J128" s="853"/>
      <c r="K128" s="1390"/>
      <c r="L128" s="1399"/>
      <c r="M128" s="853"/>
      <c r="N128" s="1266"/>
      <c r="O128" s="1259" t="s">
        <v>341</v>
      </c>
      <c r="P128" s="638">
        <v>100</v>
      </c>
      <c r="Q128" s="639"/>
      <c r="R128" s="197"/>
      <c r="S128" s="774"/>
    </row>
    <row r="129" spans="1:23" ht="48" customHeight="1" x14ac:dyDescent="0.2">
      <c r="A129" s="501"/>
      <c r="B129" s="1350"/>
      <c r="C129" s="1356"/>
      <c r="D129" s="1245" t="s">
        <v>377</v>
      </c>
      <c r="E129" s="1402"/>
      <c r="F129" s="1403">
        <v>6</v>
      </c>
      <c r="G129" s="1404" t="s">
        <v>345</v>
      </c>
      <c r="H129" s="1391" t="s">
        <v>102</v>
      </c>
      <c r="I129" s="1269">
        <v>80</v>
      </c>
      <c r="J129" s="1270">
        <v>80</v>
      </c>
      <c r="K129" s="1405"/>
      <c r="L129" s="1406"/>
      <c r="M129" s="1237"/>
      <c r="N129" s="1407"/>
      <c r="O129" s="1408" t="s">
        <v>344</v>
      </c>
      <c r="P129" s="1409">
        <v>100</v>
      </c>
      <c r="Q129" s="1410"/>
      <c r="R129" s="1411"/>
      <c r="S129" s="3359" t="s">
        <v>354</v>
      </c>
    </row>
    <row r="130" spans="1:23" ht="38.25" customHeight="1" x14ac:dyDescent="0.2">
      <c r="A130" s="501"/>
      <c r="B130" s="1350"/>
      <c r="C130" s="116"/>
      <c r="D130" s="3246" t="s">
        <v>378</v>
      </c>
      <c r="E130" s="1351"/>
      <c r="F130" s="1261">
        <v>6</v>
      </c>
      <c r="G130" s="1412" t="s">
        <v>251</v>
      </c>
      <c r="H130" s="1413"/>
      <c r="I130" s="1417">
        <v>74</v>
      </c>
      <c r="J130" s="1270">
        <f>I130-H130</f>
        <v>74</v>
      </c>
      <c r="K130" s="1273"/>
      <c r="L130" s="1274"/>
      <c r="M130" s="1275"/>
      <c r="N130" s="1276"/>
      <c r="O130" s="3360" t="s">
        <v>355</v>
      </c>
      <c r="P130" s="1416" t="s">
        <v>175</v>
      </c>
      <c r="Q130" s="605"/>
      <c r="R130" s="606"/>
      <c r="S130" s="3248"/>
    </row>
    <row r="131" spans="1:23" ht="42.75" customHeight="1" x14ac:dyDescent="0.2">
      <c r="A131" s="501"/>
      <c r="B131" s="1350"/>
      <c r="C131" s="1311"/>
      <c r="D131" s="3358"/>
      <c r="E131" s="1352"/>
      <c r="F131" s="1261"/>
      <c r="G131" s="1415" t="s">
        <v>345</v>
      </c>
      <c r="H131" s="1414"/>
      <c r="I131" s="1271">
        <v>80</v>
      </c>
      <c r="J131" s="1270">
        <f>I131-H131</f>
        <v>80</v>
      </c>
      <c r="K131" s="396"/>
      <c r="L131" s="763"/>
      <c r="M131" s="1347"/>
      <c r="N131" s="400"/>
      <c r="O131" s="3361"/>
      <c r="P131" s="1027"/>
      <c r="Q131" s="1027"/>
      <c r="R131" s="1028"/>
      <c r="S131" s="3248"/>
    </row>
    <row r="132" spans="1:23" ht="42.75" customHeight="1" x14ac:dyDescent="0.2">
      <c r="A132" s="501"/>
      <c r="B132" s="1495"/>
      <c r="C132" s="116"/>
      <c r="D132" s="3246" t="s">
        <v>379</v>
      </c>
      <c r="E132" s="1498"/>
      <c r="F132" s="3387">
        <v>6</v>
      </c>
      <c r="G132" s="1415" t="s">
        <v>251</v>
      </c>
      <c r="H132" s="1414"/>
      <c r="I132" s="1271"/>
      <c r="J132" s="1270"/>
      <c r="K132" s="396"/>
      <c r="L132" s="1271">
        <v>40</v>
      </c>
      <c r="M132" s="1347">
        <f>L132-K132</f>
        <v>40</v>
      </c>
      <c r="N132" s="400"/>
      <c r="O132" s="1503" t="s">
        <v>367</v>
      </c>
      <c r="P132" s="1416" t="s">
        <v>175</v>
      </c>
      <c r="Q132" s="605"/>
      <c r="R132" s="606"/>
      <c r="S132" s="3359" t="s">
        <v>370</v>
      </c>
    </row>
    <row r="133" spans="1:23" ht="49.5" customHeight="1" x14ac:dyDescent="0.2">
      <c r="A133" s="1029"/>
      <c r="B133" s="1496"/>
      <c r="C133" s="1545"/>
      <c r="D133" s="3389"/>
      <c r="E133" s="1499"/>
      <c r="F133" s="3388"/>
      <c r="G133" s="1404" t="s">
        <v>363</v>
      </c>
      <c r="H133" s="1546"/>
      <c r="I133" s="1269">
        <v>80</v>
      </c>
      <c r="J133" s="1270">
        <f>I133-H133</f>
        <v>80</v>
      </c>
      <c r="K133" s="1396"/>
      <c r="L133" s="987"/>
      <c r="M133" s="1270"/>
      <c r="N133" s="710"/>
      <c r="O133" s="1547"/>
      <c r="P133" s="1078"/>
      <c r="Q133" s="1078"/>
      <c r="R133" s="1079"/>
      <c r="S133" s="3390"/>
    </row>
    <row r="134" spans="1:23" ht="27" customHeight="1" x14ac:dyDescent="0.2">
      <c r="A134" s="501"/>
      <c r="B134" s="1215"/>
      <c r="C134" s="1220"/>
      <c r="D134" s="1457" t="s">
        <v>347</v>
      </c>
      <c r="E134" s="440"/>
      <c r="F134" s="1540">
        <v>5</v>
      </c>
      <c r="G134" s="1541" t="s">
        <v>251</v>
      </c>
      <c r="H134" s="1542"/>
      <c r="I134" s="1530">
        <v>58</v>
      </c>
      <c r="J134" s="1521">
        <f>I134-H134</f>
        <v>58</v>
      </c>
      <c r="K134" s="1542"/>
      <c r="L134" s="1530">
        <v>100.4</v>
      </c>
      <c r="M134" s="1521">
        <f>L134-K134</f>
        <v>100.4</v>
      </c>
      <c r="N134" s="1543"/>
      <c r="O134" s="577" t="s">
        <v>99</v>
      </c>
      <c r="P134" s="1544">
        <v>1</v>
      </c>
      <c r="Q134" s="534"/>
      <c r="R134" s="198"/>
      <c r="S134" s="3248" t="s">
        <v>356</v>
      </c>
    </row>
    <row r="135" spans="1:23" ht="141" customHeight="1" x14ac:dyDescent="0.2">
      <c r="A135" s="501"/>
      <c r="B135" s="1215"/>
      <c r="C135" s="1220"/>
      <c r="D135" s="1457"/>
      <c r="E135" s="440"/>
      <c r="F135" s="1261"/>
      <c r="G135" s="1415" t="s">
        <v>363</v>
      </c>
      <c r="H135" s="1392"/>
      <c r="I135" s="1271">
        <v>104</v>
      </c>
      <c r="J135" s="1270">
        <f>I135-H135</f>
        <v>104</v>
      </c>
      <c r="K135" s="1392"/>
      <c r="L135" s="1271">
        <v>128</v>
      </c>
      <c r="M135" s="1270">
        <f>L135-K135</f>
        <v>128</v>
      </c>
      <c r="N135" s="1401"/>
      <c r="O135" s="359" t="s">
        <v>340</v>
      </c>
      <c r="P135" s="1219"/>
      <c r="Q135" s="1345">
        <v>100</v>
      </c>
      <c r="R135" s="195"/>
      <c r="S135" s="3248"/>
    </row>
    <row r="136" spans="1:23" ht="80.25" customHeight="1" x14ac:dyDescent="0.2">
      <c r="A136" s="501"/>
      <c r="B136" s="1456"/>
      <c r="C136" s="1455"/>
      <c r="D136" s="3246" t="s">
        <v>380</v>
      </c>
      <c r="E136" s="1458"/>
      <c r="F136" s="1459">
        <v>5</v>
      </c>
      <c r="G136" s="1404" t="s">
        <v>345</v>
      </c>
      <c r="H136" s="1392"/>
      <c r="I136" s="1271"/>
      <c r="J136" s="1347"/>
      <c r="K136" s="1392"/>
      <c r="L136" s="1271">
        <v>602.9</v>
      </c>
      <c r="M136" s="1270">
        <f>L136-K136</f>
        <v>602.9</v>
      </c>
      <c r="N136" s="1460">
        <v>602.9</v>
      </c>
      <c r="O136" s="1461" t="s">
        <v>361</v>
      </c>
      <c r="P136" s="1462">
        <v>50</v>
      </c>
      <c r="Q136" s="1463">
        <v>100</v>
      </c>
      <c r="R136" s="197"/>
      <c r="S136" s="3359" t="s">
        <v>372</v>
      </c>
    </row>
    <row r="137" spans="1:23" ht="14.25" customHeight="1" thickBot="1" x14ac:dyDescent="0.25">
      <c r="A137" s="1143"/>
      <c r="B137" s="1103"/>
      <c r="C137" s="637"/>
      <c r="D137" s="3247"/>
      <c r="E137" s="3029" t="s">
        <v>71</v>
      </c>
      <c r="F137" s="3030"/>
      <c r="G137" s="3232"/>
      <c r="H137" s="777">
        <f>SUM(H96:H100)</f>
        <v>1407.8</v>
      </c>
      <c r="I137" s="1480">
        <f>SUM(I96:I100)</f>
        <v>1799.7</v>
      </c>
      <c r="J137" s="1479">
        <f t="shared" ref="J137:N137" si="11">SUM(J96:J100)</f>
        <v>391.90000000000009</v>
      </c>
      <c r="K137" s="777">
        <f t="shared" si="11"/>
        <v>2946.8</v>
      </c>
      <c r="L137" s="1480">
        <f t="shared" si="11"/>
        <v>3818.1</v>
      </c>
      <c r="M137" s="1479">
        <f>SUM(M96:M100)</f>
        <v>871.30000000000007</v>
      </c>
      <c r="N137" s="777">
        <f t="shared" si="11"/>
        <v>5041.4999999999991</v>
      </c>
      <c r="O137" s="367"/>
      <c r="P137" s="442"/>
      <c r="Q137" s="443"/>
      <c r="R137" s="380"/>
      <c r="S137" s="3386"/>
    </row>
    <row r="138" spans="1:23" ht="18" customHeight="1" x14ac:dyDescent="0.2">
      <c r="A138" s="1142" t="s">
        <v>19</v>
      </c>
      <c r="B138" s="1102" t="s">
        <v>16</v>
      </c>
      <c r="C138" s="1083" t="s">
        <v>19</v>
      </c>
      <c r="D138" s="3028" t="s">
        <v>156</v>
      </c>
      <c r="E138" s="161" t="s">
        <v>3</v>
      </c>
      <c r="F138" s="101">
        <v>5</v>
      </c>
      <c r="G138" s="202" t="s">
        <v>17</v>
      </c>
      <c r="H138" s="1149">
        <v>41.8</v>
      </c>
      <c r="I138" s="1254">
        <f>41.8+48</f>
        <v>89.8</v>
      </c>
      <c r="J138" s="1255">
        <f>I138-H138</f>
        <v>48</v>
      </c>
      <c r="K138" s="272">
        <v>564.20000000000005</v>
      </c>
      <c r="L138" s="1149">
        <v>564.20000000000005</v>
      </c>
      <c r="M138" s="1400"/>
      <c r="N138" s="259">
        <v>1869.8</v>
      </c>
      <c r="O138" s="1325"/>
      <c r="P138" s="607"/>
      <c r="Q138" s="315"/>
      <c r="R138" s="315"/>
      <c r="S138" s="3227"/>
    </row>
    <row r="139" spans="1:23" ht="18" customHeight="1" x14ac:dyDescent="0.2">
      <c r="A139" s="501"/>
      <c r="B139" s="1115"/>
      <c r="C139" s="1087"/>
      <c r="D139" s="2953"/>
      <c r="E139" s="97"/>
      <c r="F139" s="86"/>
      <c r="G139" s="1134" t="s">
        <v>304</v>
      </c>
      <c r="H139" s="1150">
        <v>2056</v>
      </c>
      <c r="I139" s="1150">
        <v>2056</v>
      </c>
      <c r="J139" s="815">
        <f>I139-H139</f>
        <v>0</v>
      </c>
      <c r="K139" s="816"/>
      <c r="L139" s="1150"/>
      <c r="M139" s="816"/>
      <c r="N139" s="720"/>
      <c r="O139" s="1326"/>
      <c r="P139" s="520"/>
      <c r="Q139" s="262"/>
      <c r="R139" s="262"/>
      <c r="S139" s="3228"/>
    </row>
    <row r="140" spans="1:23" ht="18" customHeight="1" x14ac:dyDescent="0.2">
      <c r="A140" s="501"/>
      <c r="B140" s="1115"/>
      <c r="C140" s="1087"/>
      <c r="D140" s="2954"/>
      <c r="E140" s="97"/>
      <c r="F140" s="86"/>
      <c r="G140" s="1133" t="s">
        <v>67</v>
      </c>
      <c r="H140" s="763">
        <v>125</v>
      </c>
      <c r="I140" s="763">
        <v>125</v>
      </c>
      <c r="J140" s="246"/>
      <c r="K140" s="849">
        <v>1300</v>
      </c>
      <c r="L140" s="763">
        <v>1300</v>
      </c>
      <c r="M140" s="849"/>
      <c r="N140" s="400">
        <v>1000</v>
      </c>
      <c r="O140" s="1326"/>
      <c r="P140" s="520"/>
      <c r="Q140" s="262"/>
      <c r="R140" s="262"/>
      <c r="S140" s="3228"/>
    </row>
    <row r="141" spans="1:23" ht="29.25" customHeight="1" x14ac:dyDescent="0.2">
      <c r="A141" s="501"/>
      <c r="B141" s="1115"/>
      <c r="C141" s="655"/>
      <c r="D141" s="2969" t="s">
        <v>258</v>
      </c>
      <c r="E141" s="1125"/>
      <c r="F141" s="262"/>
      <c r="G141" s="34"/>
      <c r="H141" s="217"/>
      <c r="I141" s="266"/>
      <c r="J141" s="218"/>
      <c r="K141" s="211"/>
      <c r="L141" s="266"/>
      <c r="M141" s="211"/>
      <c r="N141" s="212"/>
      <c r="O141" s="1327" t="s">
        <v>270</v>
      </c>
      <c r="P141" s="30">
        <v>4</v>
      </c>
      <c r="Q141" s="298">
        <v>5</v>
      </c>
      <c r="R141" s="298"/>
      <c r="S141" s="3228"/>
      <c r="T141" s="241"/>
      <c r="U141" s="241"/>
      <c r="V141" s="241"/>
    </row>
    <row r="142" spans="1:23" ht="29.25" customHeight="1" x14ac:dyDescent="0.2">
      <c r="A142" s="501"/>
      <c r="B142" s="1115"/>
      <c r="C142" s="655"/>
      <c r="D142" s="2985"/>
      <c r="E142" s="1125"/>
      <c r="F142" s="262"/>
      <c r="G142" s="34"/>
      <c r="H142" s="217"/>
      <c r="I142" s="266"/>
      <c r="J142" s="218"/>
      <c r="K142" s="211"/>
      <c r="L142" s="266"/>
      <c r="M142" s="211"/>
      <c r="N142" s="212"/>
      <c r="O142" s="1328" t="s">
        <v>166</v>
      </c>
      <c r="P142" s="1117">
        <v>1</v>
      </c>
      <c r="Q142" s="1119">
        <v>4</v>
      </c>
      <c r="R142" s="1119">
        <v>4</v>
      </c>
      <c r="S142" s="34"/>
    </row>
    <row r="143" spans="1:23" ht="30" customHeight="1" x14ac:dyDescent="0.2">
      <c r="A143" s="1129"/>
      <c r="B143" s="1115"/>
      <c r="C143" s="655"/>
      <c r="D143" s="2970"/>
      <c r="E143" s="1125"/>
      <c r="F143" s="262"/>
      <c r="G143" s="810"/>
      <c r="H143" s="778"/>
      <c r="I143" s="783"/>
      <c r="J143" s="610"/>
      <c r="K143" s="1393"/>
      <c r="L143" s="783"/>
      <c r="M143" s="1393"/>
      <c r="N143" s="609"/>
      <c r="O143" s="1329" t="s">
        <v>103</v>
      </c>
      <c r="P143" s="1118"/>
      <c r="Q143" s="1120">
        <v>15</v>
      </c>
      <c r="R143" s="1120">
        <v>100</v>
      </c>
      <c r="S143" s="34"/>
    </row>
    <row r="144" spans="1:23" ht="65.25" customHeight="1" x14ac:dyDescent="0.2">
      <c r="A144" s="501"/>
      <c r="B144" s="1495"/>
      <c r="C144" s="655"/>
      <c r="D144" s="2969" t="s">
        <v>183</v>
      </c>
      <c r="E144" s="3223" t="s">
        <v>58</v>
      </c>
      <c r="F144" s="1491"/>
      <c r="G144" s="1412" t="s">
        <v>251</v>
      </c>
      <c r="H144" s="1453"/>
      <c r="I144" s="1302">
        <v>48</v>
      </c>
      <c r="J144" s="1454">
        <f>I144-H144</f>
        <v>48</v>
      </c>
      <c r="K144" s="1394"/>
      <c r="L144" s="784"/>
      <c r="M144" s="1306"/>
      <c r="N144" s="445"/>
      <c r="O144" s="1328" t="s">
        <v>274</v>
      </c>
      <c r="P144" s="1497">
        <v>100</v>
      </c>
      <c r="Q144" s="303"/>
      <c r="R144" s="303"/>
      <c r="S144" s="3380" t="s">
        <v>337</v>
      </c>
      <c r="U144" s="1151"/>
      <c r="V144" s="533"/>
      <c r="W144" s="533"/>
    </row>
    <row r="145" spans="1:24" ht="69" customHeight="1" x14ac:dyDescent="0.2">
      <c r="A145" s="1029"/>
      <c r="B145" s="1496"/>
      <c r="C145" s="1536"/>
      <c r="D145" s="2970"/>
      <c r="E145" s="3224"/>
      <c r="F145" s="1507"/>
      <c r="G145" s="1504"/>
      <c r="H145" s="1537"/>
      <c r="I145" s="1538"/>
      <c r="J145" s="1539"/>
      <c r="K145" s="450"/>
      <c r="L145" s="1538"/>
      <c r="M145" s="450"/>
      <c r="N145" s="554"/>
      <c r="O145" s="1329"/>
      <c r="P145" s="137"/>
      <c r="Q145" s="296"/>
      <c r="R145" s="296"/>
      <c r="S145" s="3381"/>
      <c r="U145" s="1151"/>
      <c r="V145" s="533"/>
      <c r="W145" s="533"/>
    </row>
    <row r="146" spans="1:24" ht="30" customHeight="1" x14ac:dyDescent="0.2">
      <c r="A146" s="1129"/>
      <c r="B146" s="1115"/>
      <c r="C146" s="655"/>
      <c r="D146" s="2985" t="s">
        <v>98</v>
      </c>
      <c r="E146" s="812"/>
      <c r="F146" s="814"/>
      <c r="G146" s="1135"/>
      <c r="H146" s="217"/>
      <c r="I146" s="266"/>
      <c r="J146" s="218"/>
      <c r="K146" s="211"/>
      <c r="L146" s="266"/>
      <c r="M146" s="211"/>
      <c r="N146" s="212"/>
      <c r="O146" s="1328" t="s">
        <v>99</v>
      </c>
      <c r="P146" s="94">
        <v>1</v>
      </c>
      <c r="Q146" s="1498"/>
      <c r="R146" s="1498"/>
      <c r="S146" s="34"/>
    </row>
    <row r="147" spans="1:24" ht="18.75" customHeight="1" x14ac:dyDescent="0.2">
      <c r="A147" s="1129"/>
      <c r="B147" s="1115"/>
      <c r="C147" s="1110"/>
      <c r="D147" s="2970"/>
      <c r="E147" s="812"/>
      <c r="F147" s="813"/>
      <c r="G147" s="1135"/>
      <c r="H147" s="217"/>
      <c r="I147" s="266"/>
      <c r="J147" s="218"/>
      <c r="K147" s="211"/>
      <c r="L147" s="266"/>
      <c r="M147" s="211"/>
      <c r="N147" s="212"/>
      <c r="O147" s="1329" t="s">
        <v>100</v>
      </c>
      <c r="P147" s="137"/>
      <c r="Q147" s="1120">
        <v>50</v>
      </c>
      <c r="R147" s="1120">
        <v>80</v>
      </c>
      <c r="S147" s="819"/>
    </row>
    <row r="148" spans="1:24" ht="55.5" customHeight="1" x14ac:dyDescent="0.2">
      <c r="A148" s="1129"/>
      <c r="B148" s="1115"/>
      <c r="C148" s="655"/>
      <c r="D148" s="2985" t="s">
        <v>303</v>
      </c>
      <c r="E148" s="1126"/>
      <c r="F148" s="813"/>
      <c r="G148" s="1136"/>
      <c r="H148" s="217"/>
      <c r="I148" s="266"/>
      <c r="J148" s="218"/>
      <c r="K148" s="211"/>
      <c r="L148" s="266"/>
      <c r="M148" s="211"/>
      <c r="N148" s="212"/>
      <c r="O148" s="1152" t="s">
        <v>305</v>
      </c>
      <c r="P148" s="167">
        <v>1</v>
      </c>
      <c r="Q148" s="74"/>
      <c r="R148" s="1045"/>
      <c r="S148" s="3252"/>
    </row>
    <row r="149" spans="1:24" ht="15" customHeight="1" thickBot="1" x14ac:dyDescent="0.25">
      <c r="A149" s="1143"/>
      <c r="B149" s="1103"/>
      <c r="C149" s="1145"/>
      <c r="D149" s="2986"/>
      <c r="E149" s="3024" t="s">
        <v>71</v>
      </c>
      <c r="F149" s="3025"/>
      <c r="G149" s="3151"/>
      <c r="H149" s="392">
        <f>SUM(H138:H140)</f>
        <v>2222.8000000000002</v>
      </c>
      <c r="I149" s="392">
        <f t="shared" ref="I149:N149" si="12">SUM(I138:I140)</f>
        <v>2270.8000000000002</v>
      </c>
      <c r="J149" s="392">
        <f t="shared" si="12"/>
        <v>48</v>
      </c>
      <c r="K149" s="392">
        <f t="shared" ref="K149:L149" si="13">SUM(K138:K140)</f>
        <v>1864.2</v>
      </c>
      <c r="L149" s="765">
        <f t="shared" si="13"/>
        <v>1864.2</v>
      </c>
      <c r="M149" s="422"/>
      <c r="N149" s="320">
        <f t="shared" si="12"/>
        <v>2869.8</v>
      </c>
      <c r="O149" s="74"/>
      <c r="P149" s="818"/>
      <c r="Q149" s="74"/>
      <c r="R149" s="817"/>
      <c r="S149" s="3034"/>
    </row>
    <row r="150" spans="1:24" ht="14.25" customHeight="1" x14ac:dyDescent="0.2">
      <c r="A150" s="1142" t="s">
        <v>19</v>
      </c>
      <c r="B150" s="1102" t="s">
        <v>16</v>
      </c>
      <c r="C150" s="1144" t="s">
        <v>21</v>
      </c>
      <c r="D150" s="3050" t="s">
        <v>275</v>
      </c>
      <c r="E150" s="122"/>
      <c r="F150" s="160"/>
      <c r="G150" s="548" t="s">
        <v>17</v>
      </c>
      <c r="H150" s="325">
        <v>68.3</v>
      </c>
      <c r="I150" s="779">
        <v>68.3</v>
      </c>
      <c r="J150" s="230"/>
      <c r="K150" s="207">
        <v>604.29999999999995</v>
      </c>
      <c r="L150" s="779">
        <v>604.29999999999995</v>
      </c>
      <c r="M150" s="207"/>
      <c r="N150" s="208">
        <v>57</v>
      </c>
      <c r="O150" s="1123"/>
      <c r="P150" s="107"/>
      <c r="Q150" s="315"/>
      <c r="R150" s="104"/>
      <c r="S150" s="104"/>
    </row>
    <row r="151" spans="1:24" ht="14.25" customHeight="1" x14ac:dyDescent="0.2">
      <c r="A151" s="501"/>
      <c r="B151" s="1115"/>
      <c r="C151" s="1110"/>
      <c r="D151" s="3051"/>
      <c r="E151" s="624"/>
      <c r="F151" s="452"/>
      <c r="G151" s="625" t="s">
        <v>67</v>
      </c>
      <c r="H151" s="327"/>
      <c r="I151" s="780"/>
      <c r="J151" s="214"/>
      <c r="K151" s="1395">
        <v>377.8</v>
      </c>
      <c r="L151" s="780">
        <v>377.8</v>
      </c>
      <c r="M151" s="1395"/>
      <c r="N151" s="228">
        <v>170</v>
      </c>
      <c r="O151" s="626"/>
      <c r="P151" s="28"/>
      <c r="Q151" s="304"/>
      <c r="R151" s="77"/>
      <c r="S151" s="77"/>
    </row>
    <row r="152" spans="1:24" ht="19.5" customHeight="1" x14ac:dyDescent="0.2">
      <c r="A152" s="501"/>
      <c r="B152" s="1115"/>
      <c r="C152" s="655"/>
      <c r="D152" s="3262" t="s">
        <v>250</v>
      </c>
      <c r="E152" s="3015" t="s">
        <v>3</v>
      </c>
      <c r="F152" s="3016">
        <v>5</v>
      </c>
      <c r="G152" s="525"/>
      <c r="H152" s="464"/>
      <c r="I152" s="784"/>
      <c r="J152" s="446"/>
      <c r="K152" s="211"/>
      <c r="L152" s="266"/>
      <c r="M152" s="1394"/>
      <c r="N152" s="212"/>
      <c r="O152" s="275" t="s">
        <v>101</v>
      </c>
      <c r="P152" s="94">
        <v>1</v>
      </c>
      <c r="Q152" s="245"/>
      <c r="R152" s="95"/>
      <c r="S152" s="95"/>
      <c r="T152" s="241"/>
      <c r="U152" s="241"/>
      <c r="V152" s="241"/>
      <c r="W152" s="611"/>
      <c r="X152" s="3027"/>
    </row>
    <row r="153" spans="1:24" ht="31.5" customHeight="1" x14ac:dyDescent="0.2">
      <c r="A153" s="1129"/>
      <c r="B153" s="1115"/>
      <c r="C153" s="125"/>
      <c r="D153" s="3262"/>
      <c r="E153" s="3015"/>
      <c r="F153" s="3016"/>
      <c r="G153" s="525"/>
      <c r="H153" s="464"/>
      <c r="I153" s="784"/>
      <c r="J153" s="446"/>
      <c r="K153" s="211"/>
      <c r="L153" s="266"/>
      <c r="M153" s="1394"/>
      <c r="N153" s="212"/>
      <c r="O153" s="275" t="s">
        <v>271</v>
      </c>
      <c r="P153" s="94"/>
      <c r="Q153" s="245">
        <v>100</v>
      </c>
      <c r="R153" s="95"/>
      <c r="S153" s="95"/>
      <c r="U153" s="611"/>
      <c r="V153" s="611"/>
      <c r="W153" s="611"/>
      <c r="X153" s="3027"/>
    </row>
    <row r="154" spans="1:24" ht="19.5" customHeight="1" x14ac:dyDescent="0.2">
      <c r="A154" s="1129"/>
      <c r="B154" s="1115"/>
      <c r="C154" s="500"/>
      <c r="D154" s="3263"/>
      <c r="E154" s="3015"/>
      <c r="F154" s="3016"/>
      <c r="G154" s="608"/>
      <c r="H154" s="778"/>
      <c r="I154" s="783"/>
      <c r="J154" s="610"/>
      <c r="K154" s="1393"/>
      <c r="L154" s="783"/>
      <c r="M154" s="1393"/>
      <c r="N154" s="609"/>
      <c r="O154" s="292" t="s">
        <v>154</v>
      </c>
      <c r="P154" s="1118"/>
      <c r="Q154" s="1120"/>
      <c r="R154" s="1122">
        <v>100</v>
      </c>
      <c r="S154" s="1122"/>
      <c r="U154" s="1153"/>
      <c r="V154" s="1124"/>
      <c r="W154" s="1124"/>
      <c r="X154" s="1124"/>
    </row>
    <row r="155" spans="1:24" ht="15.75" customHeight="1" x14ac:dyDescent="0.2">
      <c r="A155" s="501"/>
      <c r="B155" s="1115"/>
      <c r="C155" s="655"/>
      <c r="D155" s="3262" t="s">
        <v>259</v>
      </c>
      <c r="E155" s="3015"/>
      <c r="F155" s="3016"/>
      <c r="G155" s="525"/>
      <c r="H155" s="217"/>
      <c r="I155" s="266"/>
      <c r="J155" s="218"/>
      <c r="K155" s="211"/>
      <c r="L155" s="266"/>
      <c r="M155" s="211"/>
      <c r="N155" s="212"/>
      <c r="O155" s="276" t="s">
        <v>101</v>
      </c>
      <c r="P155" s="155">
        <v>1</v>
      </c>
      <c r="Q155" s="155"/>
      <c r="R155" s="156"/>
      <c r="S155" s="156"/>
      <c r="U155" s="1153"/>
      <c r="V155" s="1124"/>
      <c r="W155" s="1124"/>
      <c r="X155" s="1124"/>
    </row>
    <row r="156" spans="1:24" ht="15.75" customHeight="1" x14ac:dyDescent="0.2">
      <c r="A156" s="1129"/>
      <c r="B156" s="1115"/>
      <c r="C156" s="125"/>
      <c r="D156" s="3262"/>
      <c r="E156" s="3015"/>
      <c r="F156" s="3016"/>
      <c r="G156" s="525"/>
      <c r="H156" s="217"/>
      <c r="I156" s="266"/>
      <c r="J156" s="218"/>
      <c r="K156" s="211"/>
      <c r="L156" s="266"/>
      <c r="M156" s="211"/>
      <c r="N156" s="212"/>
      <c r="O156" s="3170" t="s">
        <v>272</v>
      </c>
      <c r="P156" s="1117"/>
      <c r="Q156" s="1119">
        <v>100</v>
      </c>
      <c r="R156" s="95"/>
      <c r="S156" s="1121"/>
      <c r="U156" s="1153"/>
      <c r="V156" s="1124"/>
      <c r="W156" s="1124"/>
      <c r="X156" s="1124"/>
    </row>
    <row r="157" spans="1:24" ht="15.75" customHeight="1" x14ac:dyDescent="0.2">
      <c r="A157" s="1129"/>
      <c r="B157" s="1115"/>
      <c r="C157" s="125"/>
      <c r="D157" s="3263"/>
      <c r="E157" s="3015"/>
      <c r="F157" s="3016"/>
      <c r="G157" s="608"/>
      <c r="H157" s="778"/>
      <c r="I157" s="783"/>
      <c r="J157" s="610"/>
      <c r="K157" s="1393"/>
      <c r="L157" s="783"/>
      <c r="M157" s="1393"/>
      <c r="N157" s="609"/>
      <c r="O157" s="3153"/>
      <c r="P157" s="28"/>
      <c r="Q157" s="76"/>
      <c r="R157" s="168"/>
      <c r="S157" s="168"/>
      <c r="U157" s="1153"/>
      <c r="V157" s="1124"/>
      <c r="W157" s="1124"/>
      <c r="X157" s="1124"/>
    </row>
    <row r="158" spans="1:24" ht="28.5" customHeight="1" x14ac:dyDescent="0.2">
      <c r="A158" s="501"/>
      <c r="B158" s="1115"/>
      <c r="C158" s="655"/>
      <c r="D158" s="3067" t="s">
        <v>260</v>
      </c>
      <c r="E158" s="3015"/>
      <c r="F158" s="3016"/>
      <c r="G158" s="525"/>
      <c r="H158" s="217"/>
      <c r="I158" s="266"/>
      <c r="J158" s="218"/>
      <c r="K158" s="211"/>
      <c r="L158" s="266"/>
      <c r="M158" s="211"/>
      <c r="N158" s="212"/>
      <c r="O158" s="1132" t="s">
        <v>181</v>
      </c>
      <c r="P158" s="155"/>
      <c r="Q158" s="390">
        <v>1</v>
      </c>
      <c r="R158" s="156"/>
      <c r="S158" s="156"/>
      <c r="U158" s="1153"/>
      <c r="V158" s="1124"/>
      <c r="W158" s="1124"/>
      <c r="X158" s="1124"/>
    </row>
    <row r="159" spans="1:24" ht="25.5" x14ac:dyDescent="0.2">
      <c r="A159" s="1129"/>
      <c r="B159" s="1115"/>
      <c r="C159" s="125"/>
      <c r="D159" s="3262"/>
      <c r="E159" s="3172"/>
      <c r="F159" s="3169"/>
      <c r="G159" s="608"/>
      <c r="H159" s="778"/>
      <c r="I159" s="783"/>
      <c r="J159" s="610"/>
      <c r="K159" s="1393"/>
      <c r="L159" s="783"/>
      <c r="M159" s="1393"/>
      <c r="N159" s="609"/>
      <c r="O159" s="801" t="s">
        <v>270</v>
      </c>
      <c r="P159" s="1117"/>
      <c r="Q159" s="1119">
        <v>1</v>
      </c>
      <c r="R159" s="1121"/>
      <c r="S159" s="1121"/>
    </row>
    <row r="160" spans="1:24" ht="29.25" customHeight="1" thickBot="1" x14ac:dyDescent="0.25">
      <c r="A160" s="1128"/>
      <c r="B160" s="1103"/>
      <c r="C160" s="1145"/>
      <c r="D160" s="3251"/>
      <c r="E160" s="3024" t="s">
        <v>71</v>
      </c>
      <c r="F160" s="3025"/>
      <c r="G160" s="3025"/>
      <c r="H160" s="392">
        <f>SUM(H150:H159)</f>
        <v>68.3</v>
      </c>
      <c r="I160" s="765">
        <f>SUM(I150:I159)</f>
        <v>68.3</v>
      </c>
      <c r="J160" s="757"/>
      <c r="K160" s="392">
        <f t="shared" ref="K160:L160" si="14">SUM(K150:K159)</f>
        <v>982.09999999999991</v>
      </c>
      <c r="L160" s="765">
        <f t="shared" si="14"/>
        <v>982.09999999999991</v>
      </c>
      <c r="M160" s="422"/>
      <c r="N160" s="320">
        <f t="shared" ref="N160" si="15">SUM(N150:N159)</f>
        <v>227</v>
      </c>
      <c r="O160" s="454" t="s">
        <v>99</v>
      </c>
      <c r="P160" s="455"/>
      <c r="Q160" s="456"/>
      <c r="R160" s="457">
        <v>1</v>
      </c>
      <c r="S160" s="775"/>
    </row>
    <row r="161" spans="1:24" ht="14.25" customHeight="1" x14ac:dyDescent="0.2">
      <c r="A161" s="1589" t="s">
        <v>19</v>
      </c>
      <c r="B161" s="1574" t="s">
        <v>16</v>
      </c>
      <c r="C161" s="1573" t="s">
        <v>23</v>
      </c>
      <c r="D161" s="3050" t="s">
        <v>276</v>
      </c>
      <c r="E161" s="645"/>
      <c r="F161" s="645"/>
      <c r="G161" s="1342" t="s">
        <v>17</v>
      </c>
      <c r="H161" s="1343">
        <v>43</v>
      </c>
      <c r="I161" s="1282">
        <f>43+44.8</f>
        <v>87.8</v>
      </c>
      <c r="J161" s="1283">
        <f>I161-H161</f>
        <v>44.8</v>
      </c>
      <c r="K161" s="325"/>
      <c r="L161" s="779"/>
      <c r="M161" s="1283"/>
      <c r="N161" s="208"/>
      <c r="O161" s="1569"/>
      <c r="P161" s="107"/>
      <c r="Q161" s="315"/>
      <c r="R161" s="1587"/>
      <c r="S161" s="1587"/>
    </row>
    <row r="162" spans="1:24" ht="14.25" customHeight="1" x14ac:dyDescent="0.2">
      <c r="A162" s="501"/>
      <c r="B162" s="1565"/>
      <c r="C162" s="1576"/>
      <c r="D162" s="3051"/>
      <c r="E162" s="646"/>
      <c r="F162" s="1330">
        <v>2</v>
      </c>
      <c r="G162" s="1591"/>
      <c r="H162" s="229"/>
      <c r="I162" s="764"/>
      <c r="J162" s="232"/>
      <c r="K162" s="229"/>
      <c r="L162" s="764"/>
      <c r="M162" s="232"/>
      <c r="N162" s="227"/>
      <c r="O162" s="626"/>
      <c r="P162" s="28"/>
      <c r="Q162" s="304"/>
      <c r="R162" s="77"/>
      <c r="S162" s="77"/>
    </row>
    <row r="163" spans="1:24" ht="43.5" customHeight="1" x14ac:dyDescent="0.2">
      <c r="A163" s="501"/>
      <c r="B163" s="1565"/>
      <c r="C163" s="655"/>
      <c r="D163" s="196" t="s">
        <v>138</v>
      </c>
      <c r="E163" s="646"/>
      <c r="F163" s="646"/>
      <c r="G163" s="1267" t="s">
        <v>251</v>
      </c>
      <c r="H163" s="1336">
        <v>25</v>
      </c>
      <c r="I163" s="1337">
        <v>25</v>
      </c>
      <c r="J163" s="1340"/>
      <c r="K163" s="1396"/>
      <c r="L163" s="987"/>
      <c r="M163" s="1371"/>
      <c r="N163" s="710"/>
      <c r="O163" s="273" t="s">
        <v>277</v>
      </c>
      <c r="P163" s="132">
        <v>1</v>
      </c>
      <c r="Q163" s="281"/>
      <c r="R163" s="252"/>
      <c r="S163" s="252"/>
      <c r="T163" s="241"/>
      <c r="U163" s="241"/>
      <c r="V163" s="241"/>
      <c r="W163" s="611"/>
      <c r="X163" s="3027"/>
    </row>
    <row r="164" spans="1:24" ht="29.25" customHeight="1" x14ac:dyDescent="0.2">
      <c r="A164" s="1584"/>
      <c r="B164" s="1565"/>
      <c r="C164" s="125"/>
      <c r="D164" s="642" t="s">
        <v>307</v>
      </c>
      <c r="E164" s="646"/>
      <c r="F164" s="646"/>
      <c r="G164" s="1267" t="s">
        <v>251</v>
      </c>
      <c r="H164" s="1338">
        <v>18</v>
      </c>
      <c r="I164" s="1339">
        <v>18</v>
      </c>
      <c r="J164" s="1306"/>
      <c r="K164" s="217"/>
      <c r="L164" s="266"/>
      <c r="M164" s="1306"/>
      <c r="N164" s="212"/>
      <c r="O164" s="1332" t="s">
        <v>278</v>
      </c>
      <c r="P164" s="118">
        <v>1</v>
      </c>
      <c r="Q164" s="245"/>
      <c r="R164" s="95"/>
      <c r="S164" s="95"/>
      <c r="U164" s="611"/>
      <c r="V164" s="611"/>
      <c r="W164" s="611"/>
      <c r="X164" s="3027"/>
    </row>
    <row r="165" spans="1:24" ht="63.75" customHeight="1" x14ac:dyDescent="0.2">
      <c r="A165" s="1584"/>
      <c r="B165" s="1565"/>
      <c r="C165" s="125"/>
      <c r="D165" s="3273" t="s">
        <v>343</v>
      </c>
      <c r="E165" s="646"/>
      <c r="F165" s="646"/>
      <c r="G165" s="1256" t="s">
        <v>251</v>
      </c>
      <c r="H165" s="1292"/>
      <c r="I165" s="1293">
        <v>44.8</v>
      </c>
      <c r="J165" s="1344">
        <f>I165-H165</f>
        <v>44.8</v>
      </c>
      <c r="K165" s="1396"/>
      <c r="L165" s="987"/>
      <c r="M165" s="1344"/>
      <c r="N165" s="710"/>
      <c r="O165" s="3275" t="s">
        <v>278</v>
      </c>
      <c r="P165" s="1333">
        <v>4</v>
      </c>
      <c r="Q165" s="390"/>
      <c r="R165" s="156"/>
      <c r="S165" s="3033" t="s">
        <v>373</v>
      </c>
      <c r="U165" s="611"/>
      <c r="V165" s="611"/>
      <c r="W165" s="611"/>
      <c r="X165" s="1214"/>
    </row>
    <row r="166" spans="1:24" ht="16.5" customHeight="1" thickBot="1" x14ac:dyDescent="0.25">
      <c r="A166" s="1563"/>
      <c r="B166" s="1575"/>
      <c r="C166" s="1599"/>
      <c r="D166" s="3274"/>
      <c r="E166" s="3024" t="s">
        <v>71</v>
      </c>
      <c r="F166" s="3025"/>
      <c r="G166" s="3026"/>
      <c r="H166" s="223">
        <f>SUM(H161:H162)</f>
        <v>43</v>
      </c>
      <c r="I166" s="768">
        <f t="shared" ref="I166:J166" si="16">SUM(I161:I162)</f>
        <v>87.8</v>
      </c>
      <c r="J166" s="224">
        <f t="shared" si="16"/>
        <v>44.8</v>
      </c>
      <c r="K166" s="223"/>
      <c r="L166" s="768"/>
      <c r="M166" s="224"/>
      <c r="N166" s="225"/>
      <c r="O166" s="3276"/>
      <c r="P166" s="108"/>
      <c r="Q166" s="1334"/>
      <c r="R166" s="342"/>
      <c r="S166" s="3034"/>
      <c r="U166" s="1153"/>
      <c r="V166" s="1124"/>
      <c r="W166" s="1124"/>
      <c r="X166" s="1124"/>
    </row>
    <row r="167" spans="1:24" ht="13.5" thickBot="1" x14ac:dyDescent="0.25">
      <c r="A167" s="188" t="s">
        <v>19</v>
      </c>
      <c r="B167" s="11" t="s">
        <v>16</v>
      </c>
      <c r="C167" s="3040" t="s">
        <v>22</v>
      </c>
      <c r="D167" s="2999"/>
      <c r="E167" s="2999"/>
      <c r="F167" s="2999"/>
      <c r="G167" s="2999"/>
      <c r="H167" s="233">
        <f>H160+H149+H137+H166</f>
        <v>3741.9000000000005</v>
      </c>
      <c r="I167" s="770">
        <f>I160+I149+I137+I166</f>
        <v>4226.6000000000004</v>
      </c>
      <c r="J167" s="1341">
        <f>J166+J160+J149+J137</f>
        <v>484.7000000000001</v>
      </c>
      <c r="K167" s="233">
        <f>K160+K149+K137</f>
        <v>5793.1</v>
      </c>
      <c r="L167" s="770">
        <f>L160+L149+L137</f>
        <v>6664.4</v>
      </c>
      <c r="M167" s="770">
        <f>M160+M149+M137</f>
        <v>871.30000000000007</v>
      </c>
      <c r="N167" s="234">
        <f>N160+N149+N137</f>
        <v>8138.2999999999993</v>
      </c>
      <c r="O167" s="3037"/>
      <c r="P167" s="3001"/>
      <c r="Q167" s="3001"/>
      <c r="R167" s="3001"/>
      <c r="S167" s="3002"/>
    </row>
    <row r="168" spans="1:24" ht="13.5" thickBot="1" x14ac:dyDescent="0.25">
      <c r="A168" s="1129" t="s">
        <v>19</v>
      </c>
      <c r="B168" s="2" t="s">
        <v>19</v>
      </c>
      <c r="C168" s="3041" t="s">
        <v>134</v>
      </c>
      <c r="D168" s="3042"/>
      <c r="E168" s="3042"/>
      <c r="F168" s="3042"/>
      <c r="G168" s="3042"/>
      <c r="H168" s="3042"/>
      <c r="I168" s="3042"/>
      <c r="J168" s="3042"/>
      <c r="K168" s="3042"/>
      <c r="L168" s="3042"/>
      <c r="M168" s="3042"/>
      <c r="N168" s="3042"/>
      <c r="O168" s="3042"/>
      <c r="P168" s="3042"/>
      <c r="Q168" s="3042"/>
      <c r="R168" s="3042"/>
      <c r="S168" s="3043"/>
    </row>
    <row r="169" spans="1:24" ht="18.75" customHeight="1" x14ac:dyDescent="0.2">
      <c r="A169" s="189" t="s">
        <v>19</v>
      </c>
      <c r="B169" s="190" t="s">
        <v>19</v>
      </c>
      <c r="C169" s="1104" t="s">
        <v>16</v>
      </c>
      <c r="D169" s="3250" t="s">
        <v>85</v>
      </c>
      <c r="E169" s="3038"/>
      <c r="F169" s="1107">
        <v>2</v>
      </c>
      <c r="G169" s="542" t="s">
        <v>17</v>
      </c>
      <c r="H169" s="1047">
        <f>36.3+40.3</f>
        <v>76.599999999999994</v>
      </c>
      <c r="I169" s="786">
        <f>36.3+40.3</f>
        <v>76.599999999999994</v>
      </c>
      <c r="J169" s="1048"/>
      <c r="K169" s="1047"/>
      <c r="L169" s="786"/>
      <c r="M169" s="1048"/>
      <c r="N169" s="340"/>
      <c r="O169" s="203" t="s">
        <v>47</v>
      </c>
      <c r="P169" s="109">
        <v>20</v>
      </c>
      <c r="Q169" s="315"/>
      <c r="R169" s="104"/>
      <c r="S169" s="104"/>
    </row>
    <row r="170" spans="1:24" ht="15.75" customHeight="1" thickBot="1" x14ac:dyDescent="0.25">
      <c r="A170" s="286"/>
      <c r="B170" s="24"/>
      <c r="C170" s="1145"/>
      <c r="D170" s="3251"/>
      <c r="E170" s="3039"/>
      <c r="F170" s="1108"/>
      <c r="G170" s="1049" t="s">
        <v>18</v>
      </c>
      <c r="H170" s="223">
        <f t="shared" ref="H170:I170" si="17">H169</f>
        <v>76.599999999999994</v>
      </c>
      <c r="I170" s="768">
        <f t="shared" si="17"/>
        <v>76.599999999999994</v>
      </c>
      <c r="J170" s="224"/>
      <c r="K170" s="223"/>
      <c r="L170" s="768"/>
      <c r="M170" s="224"/>
      <c r="N170" s="225"/>
      <c r="O170" s="135" t="s">
        <v>135</v>
      </c>
      <c r="P170" s="163">
        <f>310+413</f>
        <v>723</v>
      </c>
      <c r="Q170" s="317"/>
      <c r="R170" s="87"/>
      <c r="S170" s="87"/>
    </row>
    <row r="171" spans="1:24" ht="29.25" customHeight="1" x14ac:dyDescent="0.2">
      <c r="A171" s="189" t="s">
        <v>19</v>
      </c>
      <c r="B171" s="190" t="s">
        <v>19</v>
      </c>
      <c r="C171" s="1104" t="s">
        <v>19</v>
      </c>
      <c r="D171" s="3250" t="s">
        <v>216</v>
      </c>
      <c r="E171" s="3038"/>
      <c r="F171" s="1107">
        <v>2</v>
      </c>
      <c r="G171" s="63" t="s">
        <v>17</v>
      </c>
      <c r="H171" s="328">
        <v>65.599999999999994</v>
      </c>
      <c r="I171" s="787">
        <v>65.599999999999994</v>
      </c>
      <c r="J171" s="314"/>
      <c r="K171" s="328"/>
      <c r="L171" s="787"/>
      <c r="M171" s="314"/>
      <c r="N171" s="341"/>
      <c r="O171" s="157" t="s">
        <v>217</v>
      </c>
      <c r="P171" s="106">
        <v>1</v>
      </c>
      <c r="Q171" s="315"/>
      <c r="R171" s="104"/>
      <c r="S171" s="104"/>
    </row>
    <row r="172" spans="1:24" ht="15.75" customHeight="1" thickBot="1" x14ac:dyDescent="0.25">
      <c r="A172" s="286"/>
      <c r="B172" s="24"/>
      <c r="C172" s="1145"/>
      <c r="D172" s="3251"/>
      <c r="E172" s="3039"/>
      <c r="F172" s="1108"/>
      <c r="G172" s="42" t="s">
        <v>18</v>
      </c>
      <c r="H172" s="223">
        <f t="shared" ref="H172" si="18">H171</f>
        <v>65.599999999999994</v>
      </c>
      <c r="I172" s="768">
        <f t="shared" ref="I172" si="19">I171</f>
        <v>65.599999999999994</v>
      </c>
      <c r="J172" s="224"/>
      <c r="K172" s="223">
        <f t="shared" ref="K172:L172" si="20">K171</f>
        <v>0</v>
      </c>
      <c r="L172" s="768">
        <f t="shared" si="20"/>
        <v>0</v>
      </c>
      <c r="M172" s="224"/>
      <c r="N172" s="225"/>
      <c r="O172" s="339"/>
      <c r="P172" s="204"/>
      <c r="Q172" s="316"/>
      <c r="R172" s="105"/>
      <c r="S172" s="105"/>
    </row>
    <row r="173" spans="1:24" ht="17.25" customHeight="1" x14ac:dyDescent="0.2">
      <c r="A173" s="1142" t="s">
        <v>19</v>
      </c>
      <c r="B173" s="1102" t="s">
        <v>19</v>
      </c>
      <c r="C173" s="129" t="s">
        <v>21</v>
      </c>
      <c r="D173" s="488" t="s">
        <v>238</v>
      </c>
      <c r="E173" s="1105"/>
      <c r="F173" s="1107">
        <v>2</v>
      </c>
      <c r="G173" s="63" t="s">
        <v>17</v>
      </c>
      <c r="H173" s="1154">
        <f>52.7+12.6+110</f>
        <v>175.3</v>
      </c>
      <c r="I173" s="1154">
        <f>52.7+12.6+110</f>
        <v>175.3</v>
      </c>
      <c r="J173" s="1155">
        <f>I173-H173</f>
        <v>0</v>
      </c>
      <c r="K173" s="1424">
        <f>56.6+2.5</f>
        <v>59.1</v>
      </c>
      <c r="L173" s="1426">
        <f>56.6+2.5</f>
        <v>59.1</v>
      </c>
      <c r="M173" s="1155"/>
      <c r="N173" s="208"/>
      <c r="O173" s="330"/>
      <c r="P173" s="331"/>
      <c r="Q173" s="318"/>
      <c r="R173" s="250"/>
      <c r="S173" s="3227"/>
    </row>
    <row r="174" spans="1:24" ht="16.5" customHeight="1" x14ac:dyDescent="0.2">
      <c r="A174" s="501"/>
      <c r="B174" s="1115"/>
      <c r="C174" s="15"/>
      <c r="D174" s="1099" t="s">
        <v>218</v>
      </c>
      <c r="E174" s="1111"/>
      <c r="F174" s="1109"/>
      <c r="G174" s="32"/>
      <c r="H174" s="229"/>
      <c r="I174" s="764"/>
      <c r="J174" s="232"/>
      <c r="K174" s="229"/>
      <c r="L174" s="764"/>
      <c r="M174" s="232"/>
      <c r="N174" s="227"/>
      <c r="O174" s="173" t="s">
        <v>219</v>
      </c>
      <c r="P174" s="1156">
        <v>661</v>
      </c>
      <c r="Q174" s="297">
        <v>362</v>
      </c>
      <c r="R174" s="168"/>
      <c r="S174" s="3249"/>
    </row>
    <row r="175" spans="1:24" ht="28.5" customHeight="1" x14ac:dyDescent="0.2">
      <c r="A175" s="501"/>
      <c r="B175" s="1115"/>
      <c r="C175" s="15"/>
      <c r="D175" s="1113"/>
      <c r="E175" s="1111"/>
      <c r="F175" s="1109"/>
      <c r="G175" s="32"/>
      <c r="H175" s="229"/>
      <c r="I175" s="764"/>
      <c r="J175" s="232"/>
      <c r="K175" s="229"/>
      <c r="L175" s="764"/>
      <c r="M175" s="232"/>
      <c r="N175" s="227"/>
      <c r="O175" s="435" t="s">
        <v>326</v>
      </c>
      <c r="P175" s="438">
        <v>223</v>
      </c>
      <c r="Q175" s="305"/>
      <c r="R175" s="80"/>
      <c r="S175" s="1077"/>
    </row>
    <row r="176" spans="1:24" ht="53.25" customHeight="1" x14ac:dyDescent="0.2">
      <c r="A176" s="501"/>
      <c r="B176" s="1115"/>
      <c r="C176" s="130"/>
      <c r="D176" s="1071" t="s">
        <v>223</v>
      </c>
      <c r="E176" s="1111"/>
      <c r="F176" s="1109"/>
      <c r="G176" s="32"/>
      <c r="H176" s="229"/>
      <c r="I176" s="764"/>
      <c r="J176" s="232"/>
      <c r="K176" s="229"/>
      <c r="L176" s="764"/>
      <c r="M176" s="232"/>
      <c r="N176" s="227"/>
      <c r="O176" s="173" t="s">
        <v>242</v>
      </c>
      <c r="P176" s="71">
        <v>50</v>
      </c>
      <c r="Q176" s="297">
        <v>25</v>
      </c>
      <c r="R176" s="172"/>
      <c r="S176" s="172"/>
    </row>
    <row r="177" spans="1:19" ht="27" customHeight="1" x14ac:dyDescent="0.2">
      <c r="A177" s="501"/>
      <c r="B177" s="1115"/>
      <c r="C177" s="15"/>
      <c r="D177" s="1100" t="s">
        <v>261</v>
      </c>
      <c r="E177" s="1111"/>
      <c r="F177" s="1109"/>
      <c r="G177" s="32"/>
      <c r="H177" s="229"/>
      <c r="I177" s="764"/>
      <c r="J177" s="232"/>
      <c r="K177" s="1425"/>
      <c r="L177" s="1427"/>
      <c r="M177" s="232"/>
      <c r="N177" s="465"/>
      <c r="O177" s="388" t="s">
        <v>262</v>
      </c>
      <c r="P177" s="1118">
        <v>10</v>
      </c>
      <c r="Q177" s="1120">
        <v>9</v>
      </c>
      <c r="R177" s="1122"/>
      <c r="S177" s="1122"/>
    </row>
    <row r="178" spans="1:19" ht="15.75" customHeight="1" thickBot="1" x14ac:dyDescent="0.25">
      <c r="A178" s="1143"/>
      <c r="B178" s="1103"/>
      <c r="C178" s="14"/>
      <c r="D178" s="1101"/>
      <c r="E178" s="1106"/>
      <c r="F178" s="1108"/>
      <c r="G178" s="64" t="s">
        <v>18</v>
      </c>
      <c r="H178" s="223">
        <f>SUM(H173:H177)</f>
        <v>175.3</v>
      </c>
      <c r="I178" s="768">
        <f>SUM(I173:I177)</f>
        <v>175.3</v>
      </c>
      <c r="J178" s="768">
        <f>SUM(J173:J177)</f>
        <v>0</v>
      </c>
      <c r="K178" s="223">
        <f>SUM(K173:K177)</f>
        <v>59.1</v>
      </c>
      <c r="L178" s="768">
        <f>SUM(L173:L177)</f>
        <v>59.1</v>
      </c>
      <c r="M178" s="224"/>
      <c r="N178" s="225"/>
      <c r="O178" s="1050" t="s">
        <v>123</v>
      </c>
      <c r="P178" s="1051">
        <v>10</v>
      </c>
      <c r="Q178" s="1052">
        <v>9</v>
      </c>
      <c r="R178" s="342"/>
      <c r="S178" s="342"/>
    </row>
    <row r="179" spans="1:19" ht="26.25" customHeight="1" x14ac:dyDescent="0.2">
      <c r="A179" s="1142" t="s">
        <v>19</v>
      </c>
      <c r="B179" s="1102" t="s">
        <v>19</v>
      </c>
      <c r="C179" s="16" t="s">
        <v>23</v>
      </c>
      <c r="D179" s="627" t="s">
        <v>145</v>
      </c>
      <c r="E179" s="165"/>
      <c r="F179" s="503">
        <v>2</v>
      </c>
      <c r="G179" s="65" t="s">
        <v>17</v>
      </c>
      <c r="H179" s="325">
        <v>9</v>
      </c>
      <c r="I179" s="779">
        <v>9</v>
      </c>
      <c r="J179" s="230"/>
      <c r="K179" s="207"/>
      <c r="L179" s="779"/>
      <c r="M179" s="207"/>
      <c r="N179" s="208"/>
      <c r="O179" s="3177" t="s">
        <v>215</v>
      </c>
      <c r="P179" s="107">
        <v>9</v>
      </c>
      <c r="Q179" s="315"/>
      <c r="R179" s="104"/>
      <c r="S179" s="104"/>
    </row>
    <row r="180" spans="1:19" ht="15.75" customHeight="1" thickBot="1" x14ac:dyDescent="0.25">
      <c r="A180" s="1143"/>
      <c r="B180" s="1103"/>
      <c r="C180" s="14"/>
      <c r="D180" s="1101"/>
      <c r="E180" s="1106"/>
      <c r="F180" s="1108"/>
      <c r="G180" s="64" t="s">
        <v>18</v>
      </c>
      <c r="H180" s="223">
        <f>H179</f>
        <v>9</v>
      </c>
      <c r="I180" s="768">
        <f>I179</f>
        <v>9</v>
      </c>
      <c r="J180" s="224"/>
      <c r="K180" s="223"/>
      <c r="L180" s="768"/>
      <c r="M180" s="224"/>
      <c r="N180" s="225"/>
      <c r="O180" s="3178"/>
      <c r="P180" s="1069"/>
      <c r="Q180" s="1070"/>
      <c r="R180" s="1121"/>
      <c r="S180" s="1121"/>
    </row>
    <row r="181" spans="1:19" ht="13.5" thickBot="1" x14ac:dyDescent="0.25">
      <c r="A181" s="1128" t="s">
        <v>19</v>
      </c>
      <c r="B181" s="1103" t="s">
        <v>19</v>
      </c>
      <c r="C181" s="3036" t="s">
        <v>22</v>
      </c>
      <c r="D181" s="3000"/>
      <c r="E181" s="3000"/>
      <c r="F181" s="3000"/>
      <c r="G181" s="3000"/>
      <c r="H181" s="785">
        <f>H180+H178+H172+H170</f>
        <v>326.5</v>
      </c>
      <c r="I181" s="788">
        <f>I180+I178+I172+I170</f>
        <v>326.5</v>
      </c>
      <c r="J181" s="788">
        <f>J180+J178+J172+J170</f>
        <v>0</v>
      </c>
      <c r="K181" s="785">
        <f t="shared" ref="K181" si="21">K180+K178+K172+K170</f>
        <v>59.1</v>
      </c>
      <c r="L181" s="788">
        <f t="shared" ref="L181" si="22">L180+L178+L172+L170</f>
        <v>59.1</v>
      </c>
      <c r="M181" s="1372"/>
      <c r="N181" s="555"/>
      <c r="O181" s="3037"/>
      <c r="P181" s="3001"/>
      <c r="Q181" s="3001"/>
      <c r="R181" s="3001"/>
      <c r="S181" s="3002"/>
    </row>
    <row r="182" spans="1:19" ht="13.5" thickBot="1" x14ac:dyDescent="0.25">
      <c r="A182" s="3" t="s">
        <v>19</v>
      </c>
      <c r="B182" s="17" t="s">
        <v>21</v>
      </c>
      <c r="C182" s="3018" t="s">
        <v>38</v>
      </c>
      <c r="D182" s="3018"/>
      <c r="E182" s="3018"/>
      <c r="F182" s="3018"/>
      <c r="G182" s="3018"/>
      <c r="H182" s="3018"/>
      <c r="I182" s="3018"/>
      <c r="J182" s="3018"/>
      <c r="K182" s="3018"/>
      <c r="L182" s="3018"/>
      <c r="M182" s="3018"/>
      <c r="N182" s="3018"/>
      <c r="O182" s="3018"/>
      <c r="P182" s="3018"/>
      <c r="Q182" s="3018"/>
      <c r="R182" s="3018"/>
      <c r="S182" s="3019"/>
    </row>
    <row r="183" spans="1:19" ht="15.75" customHeight="1" x14ac:dyDescent="0.2">
      <c r="A183" s="1142" t="s">
        <v>19</v>
      </c>
      <c r="B183" s="1102" t="s">
        <v>21</v>
      </c>
      <c r="C183" s="1144" t="s">
        <v>16</v>
      </c>
      <c r="D183" s="3050" t="s">
        <v>39</v>
      </c>
      <c r="E183" s="165"/>
      <c r="F183" s="90">
        <v>6</v>
      </c>
      <c r="G183" s="65" t="s">
        <v>17</v>
      </c>
      <c r="H183" s="1173">
        <f>2335.9+170-35.4+170</f>
        <v>2640.5</v>
      </c>
      <c r="I183" s="1446">
        <f>2640.5+10+7.9-3.6-33.6</f>
        <v>2621.2000000000003</v>
      </c>
      <c r="J183" s="1447">
        <f>I183-H183</f>
        <v>-19.299999999999727</v>
      </c>
      <c r="K183" s="1428">
        <f>2175.9-170</f>
        <v>2005.9</v>
      </c>
      <c r="L183" s="1157">
        <f>2175.9-170</f>
        <v>2005.9</v>
      </c>
      <c r="M183" s="323"/>
      <c r="N183" s="323">
        <v>1660.9</v>
      </c>
      <c r="O183" s="91"/>
      <c r="P183" s="66"/>
      <c r="Q183" s="58"/>
      <c r="R183" s="104"/>
      <c r="S183" s="3272"/>
    </row>
    <row r="184" spans="1:19" ht="15.75" customHeight="1" x14ac:dyDescent="0.2">
      <c r="A184" s="501"/>
      <c r="B184" s="1115"/>
      <c r="C184" s="655"/>
      <c r="D184" s="3161"/>
      <c r="E184" s="1092"/>
      <c r="F184" s="1114"/>
      <c r="G184" s="466" t="s">
        <v>304</v>
      </c>
      <c r="H184" s="1174">
        <v>35.4</v>
      </c>
      <c r="I184" s="1158">
        <v>35.4</v>
      </c>
      <c r="J184" s="824">
        <f>I184-H184</f>
        <v>0</v>
      </c>
      <c r="K184" s="1429"/>
      <c r="L184" s="1158"/>
      <c r="M184" s="824"/>
      <c r="N184" s="824"/>
      <c r="O184" s="134"/>
      <c r="P184" s="823"/>
      <c r="Q184" s="59"/>
      <c r="R184" s="168"/>
      <c r="S184" s="3252"/>
    </row>
    <row r="185" spans="1:19" ht="15.75" customHeight="1" x14ac:dyDescent="0.2">
      <c r="A185" s="501"/>
      <c r="B185" s="1115"/>
      <c r="C185" s="655"/>
      <c r="D185" s="3051"/>
      <c r="E185" s="1092"/>
      <c r="F185" s="1114"/>
      <c r="G185" s="133" t="s">
        <v>20</v>
      </c>
      <c r="H185" s="396">
        <v>7.4</v>
      </c>
      <c r="I185" s="763">
        <f>7.4</f>
        <v>7.4</v>
      </c>
      <c r="J185" s="246">
        <f>I185-H185</f>
        <v>0</v>
      </c>
      <c r="K185" s="396">
        <v>7.4</v>
      </c>
      <c r="L185" s="763">
        <v>7.4</v>
      </c>
      <c r="M185" s="246"/>
      <c r="N185" s="400">
        <v>7.4</v>
      </c>
      <c r="O185" s="134"/>
      <c r="P185" s="88"/>
      <c r="Q185" s="59"/>
      <c r="R185" s="168"/>
      <c r="S185" s="3252"/>
    </row>
    <row r="186" spans="1:19" ht="30.75" customHeight="1" x14ac:dyDescent="0.2">
      <c r="A186" s="501"/>
      <c r="B186" s="1115"/>
      <c r="C186" s="1110"/>
      <c r="D186" s="136" t="s">
        <v>51</v>
      </c>
      <c r="E186" s="1111"/>
      <c r="F186" s="1114"/>
      <c r="G186" s="67"/>
      <c r="H186" s="217"/>
      <c r="I186" s="266"/>
      <c r="J186" s="218"/>
      <c r="K186" s="217"/>
      <c r="L186" s="266"/>
      <c r="M186" s="218"/>
      <c r="N186" s="218"/>
      <c r="O186" s="1131" t="s">
        <v>92</v>
      </c>
      <c r="P186" s="280">
        <v>14</v>
      </c>
      <c r="Q186" s="305">
        <v>14</v>
      </c>
      <c r="R186" s="80">
        <v>14</v>
      </c>
      <c r="S186" s="3252"/>
    </row>
    <row r="187" spans="1:19" ht="40.5" customHeight="1" x14ac:dyDescent="0.2">
      <c r="A187" s="501"/>
      <c r="B187" s="1115"/>
      <c r="C187" s="1110"/>
      <c r="D187" s="136" t="s">
        <v>252</v>
      </c>
      <c r="E187" s="1111"/>
      <c r="F187" s="1114"/>
      <c r="G187" s="67"/>
      <c r="H187" s="217"/>
      <c r="I187" s="266"/>
      <c r="J187" s="218"/>
      <c r="K187" s="217"/>
      <c r="L187" s="266"/>
      <c r="M187" s="218"/>
      <c r="N187" s="218"/>
      <c r="O187" s="1131" t="s">
        <v>169</v>
      </c>
      <c r="P187" s="127">
        <v>93</v>
      </c>
      <c r="Q187" s="640">
        <v>93</v>
      </c>
      <c r="R187" s="470">
        <v>93</v>
      </c>
      <c r="S187" s="1121"/>
    </row>
    <row r="188" spans="1:19" s="83" customFormat="1" ht="30.75" customHeight="1" x14ac:dyDescent="0.2">
      <c r="A188" s="501"/>
      <c r="B188" s="1115"/>
      <c r="C188" s="655"/>
      <c r="D188" s="93" t="s">
        <v>45</v>
      </c>
      <c r="E188" s="1111"/>
      <c r="F188" s="1114"/>
      <c r="G188" s="67"/>
      <c r="H188" s="217"/>
      <c r="I188" s="266"/>
      <c r="J188" s="218"/>
      <c r="K188" s="217"/>
      <c r="L188" s="266"/>
      <c r="M188" s="218"/>
      <c r="N188" s="218"/>
      <c r="O188" s="1116" t="s">
        <v>168</v>
      </c>
      <c r="P188" s="88">
        <v>30</v>
      </c>
      <c r="Q188" s="468">
        <v>30</v>
      </c>
      <c r="R188" s="60">
        <v>30</v>
      </c>
      <c r="S188" s="34"/>
    </row>
    <row r="189" spans="1:19" ht="29.25" customHeight="1" x14ac:dyDescent="0.2">
      <c r="A189" s="501"/>
      <c r="B189" s="1565"/>
      <c r="C189" s="1576"/>
      <c r="D189" s="136" t="s">
        <v>48</v>
      </c>
      <c r="E189" s="1577"/>
      <c r="F189" s="1571"/>
      <c r="G189" s="67"/>
      <c r="H189" s="217"/>
      <c r="I189" s="266"/>
      <c r="J189" s="218"/>
      <c r="K189" s="217"/>
      <c r="L189" s="266"/>
      <c r="M189" s="218"/>
      <c r="N189" s="218"/>
      <c r="O189" s="1595" t="s">
        <v>93</v>
      </c>
      <c r="P189" s="127">
        <v>3</v>
      </c>
      <c r="Q189" s="469">
        <v>3</v>
      </c>
      <c r="R189" s="470">
        <v>3</v>
      </c>
      <c r="S189" s="34"/>
    </row>
    <row r="190" spans="1:19" s="83" customFormat="1" ht="16.5" customHeight="1" x14ac:dyDescent="0.2">
      <c r="A190" s="1029"/>
      <c r="B190" s="1585"/>
      <c r="C190" s="1586"/>
      <c r="D190" s="136" t="s">
        <v>44</v>
      </c>
      <c r="E190" s="1593"/>
      <c r="F190" s="1507"/>
      <c r="G190" s="467"/>
      <c r="H190" s="291"/>
      <c r="I190" s="762"/>
      <c r="J190" s="263"/>
      <c r="K190" s="291"/>
      <c r="L190" s="762"/>
      <c r="M190" s="263"/>
      <c r="N190" s="263"/>
      <c r="O190" s="1595" t="s">
        <v>50</v>
      </c>
      <c r="P190" s="280">
        <v>32.9</v>
      </c>
      <c r="Q190" s="305">
        <v>32.9</v>
      </c>
      <c r="R190" s="80">
        <v>33</v>
      </c>
      <c r="S190" s="819"/>
    </row>
    <row r="191" spans="1:19" ht="14.25" customHeight="1" x14ac:dyDescent="0.2">
      <c r="A191" s="501"/>
      <c r="B191" s="1115"/>
      <c r="C191" s="655"/>
      <c r="D191" s="3262" t="s">
        <v>46</v>
      </c>
      <c r="E191" s="1092"/>
      <c r="F191" s="1114"/>
      <c r="G191" s="67"/>
      <c r="H191" s="217"/>
      <c r="I191" s="266"/>
      <c r="J191" s="218"/>
      <c r="K191" s="217"/>
      <c r="L191" s="266"/>
      <c r="M191" s="218"/>
      <c r="N191" s="218"/>
      <c r="O191" s="3264" t="s">
        <v>201</v>
      </c>
      <c r="P191" s="3266">
        <v>101</v>
      </c>
      <c r="Q191" s="3268">
        <v>101</v>
      </c>
      <c r="R191" s="3270">
        <v>101</v>
      </c>
      <c r="S191" s="34"/>
    </row>
    <row r="192" spans="1:19" ht="14.25" customHeight="1" x14ac:dyDescent="0.2">
      <c r="A192" s="501"/>
      <c r="B192" s="1115"/>
      <c r="C192" s="1110"/>
      <c r="D192" s="3263"/>
      <c r="E192" s="1092"/>
      <c r="F192" s="1114"/>
      <c r="G192" s="38"/>
      <c r="H192" s="387"/>
      <c r="I192" s="769"/>
      <c r="J192" s="617"/>
      <c r="K192" s="217"/>
      <c r="L192" s="266"/>
      <c r="M192" s="617"/>
      <c r="N192" s="218"/>
      <c r="O192" s="3265"/>
      <c r="P192" s="3267"/>
      <c r="Q192" s="3269"/>
      <c r="R192" s="3271"/>
      <c r="S192" s="1121"/>
    </row>
    <row r="193" spans="1:22" ht="30" customHeight="1" x14ac:dyDescent="0.2">
      <c r="A193" s="501"/>
      <c r="B193" s="1115"/>
      <c r="C193" s="1110"/>
      <c r="D193" s="138" t="s">
        <v>61</v>
      </c>
      <c r="E193" s="94"/>
      <c r="F193" s="245"/>
      <c r="G193" s="38"/>
      <c r="H193" s="217"/>
      <c r="I193" s="266"/>
      <c r="J193" s="218"/>
      <c r="K193" s="217"/>
      <c r="L193" s="266"/>
      <c r="M193" s="218"/>
      <c r="N193" s="218"/>
      <c r="O193" s="182" t="s">
        <v>94</v>
      </c>
      <c r="P193" s="280">
        <v>16</v>
      </c>
      <c r="Q193" s="126">
        <v>16</v>
      </c>
      <c r="R193" s="80">
        <v>16</v>
      </c>
      <c r="S193" s="34"/>
      <c r="T193" s="83"/>
      <c r="V193" s="139"/>
    </row>
    <row r="194" spans="1:22" ht="57.75" customHeight="1" x14ac:dyDescent="0.2">
      <c r="A194" s="501"/>
      <c r="B194" s="1115"/>
      <c r="C194" s="1110"/>
      <c r="D194" s="507" t="s">
        <v>263</v>
      </c>
      <c r="E194" s="94"/>
      <c r="F194" s="245"/>
      <c r="G194" s="38"/>
      <c r="H194" s="217"/>
      <c r="I194" s="266"/>
      <c r="J194" s="218"/>
      <c r="K194" s="217"/>
      <c r="L194" s="266"/>
      <c r="M194" s="218"/>
      <c r="N194" s="218"/>
      <c r="O194" s="1131" t="s">
        <v>131</v>
      </c>
      <c r="P194" s="127">
        <v>1</v>
      </c>
      <c r="Q194" s="469">
        <v>1</v>
      </c>
      <c r="R194" s="470"/>
      <c r="S194" s="623"/>
      <c r="T194" s="83"/>
      <c r="V194" s="139"/>
    </row>
    <row r="195" spans="1:22" ht="42.75" customHeight="1" x14ac:dyDescent="0.2">
      <c r="A195" s="501"/>
      <c r="B195" s="1115"/>
      <c r="C195" s="1110"/>
      <c r="D195" s="1091" t="s">
        <v>97</v>
      </c>
      <c r="E195" s="94"/>
      <c r="F195" s="245"/>
      <c r="G195" s="38"/>
      <c r="H195" s="217"/>
      <c r="I195" s="266"/>
      <c r="J195" s="218"/>
      <c r="K195" s="217"/>
      <c r="L195" s="266"/>
      <c r="M195" s="218"/>
      <c r="N195" s="218"/>
      <c r="O195" s="251" t="s">
        <v>170</v>
      </c>
      <c r="P195" s="1118">
        <v>5</v>
      </c>
      <c r="Q195" s="137">
        <v>5</v>
      </c>
      <c r="R195" s="1122">
        <v>5</v>
      </c>
      <c r="S195" s="34"/>
      <c r="T195" s="83"/>
      <c r="V195" s="139"/>
    </row>
    <row r="196" spans="1:22" ht="31.5" customHeight="1" x14ac:dyDescent="0.2">
      <c r="A196" s="501"/>
      <c r="B196" s="1115"/>
      <c r="C196" s="1110"/>
      <c r="D196" s="1091" t="s">
        <v>199</v>
      </c>
      <c r="E196" s="94"/>
      <c r="F196" s="245"/>
      <c r="G196" s="38"/>
      <c r="H196" s="217"/>
      <c r="I196" s="266"/>
      <c r="J196" s="218"/>
      <c r="K196" s="217"/>
      <c r="L196" s="266"/>
      <c r="M196" s="218"/>
      <c r="N196" s="218"/>
      <c r="O196" s="251" t="s">
        <v>200</v>
      </c>
      <c r="P196" s="1118">
        <v>8</v>
      </c>
      <c r="Q196" s="137">
        <v>8</v>
      </c>
      <c r="R196" s="1122"/>
      <c r="S196" s="34"/>
      <c r="T196" s="123"/>
      <c r="V196" s="139"/>
    </row>
    <row r="197" spans="1:22" ht="57" customHeight="1" x14ac:dyDescent="0.2">
      <c r="A197" s="501"/>
      <c r="B197" s="1350"/>
      <c r="C197" s="1353"/>
      <c r="D197" s="1450" t="s">
        <v>351</v>
      </c>
      <c r="E197" s="290"/>
      <c r="F197" s="245"/>
      <c r="G197" s="38"/>
      <c r="H197" s="217"/>
      <c r="I197" s="266"/>
      <c r="J197" s="218"/>
      <c r="K197" s="217"/>
      <c r="L197" s="266"/>
      <c r="M197" s="218"/>
      <c r="N197" s="218"/>
      <c r="O197" s="521" t="s">
        <v>130</v>
      </c>
      <c r="P197" s="1346"/>
      <c r="Q197" s="39">
        <v>3</v>
      </c>
      <c r="R197" s="29"/>
      <c r="S197" s="34"/>
      <c r="T197" s="41"/>
      <c r="V197" s="139"/>
    </row>
    <row r="198" spans="1:22" ht="27.75" customHeight="1" x14ac:dyDescent="0.2">
      <c r="A198" s="501"/>
      <c r="B198" s="1115"/>
      <c r="C198" s="1110"/>
      <c r="D198" s="1448" t="s">
        <v>245</v>
      </c>
      <c r="E198" s="1111" t="s">
        <v>60</v>
      </c>
      <c r="F198" s="1114"/>
      <c r="G198" s="67"/>
      <c r="H198" s="229"/>
      <c r="I198" s="764"/>
      <c r="J198" s="213"/>
      <c r="K198" s="217"/>
      <c r="L198" s="266"/>
      <c r="M198" s="213"/>
      <c r="N198" s="218"/>
      <c r="O198" s="622" t="s">
        <v>133</v>
      </c>
      <c r="P198" s="877">
        <v>40</v>
      </c>
      <c r="Q198" s="1120"/>
      <c r="R198" s="1122"/>
      <c r="S198" s="1449"/>
    </row>
    <row r="199" spans="1:22" ht="30" customHeight="1" x14ac:dyDescent="0.2">
      <c r="A199" s="501"/>
      <c r="B199" s="1495"/>
      <c r="C199" s="1485"/>
      <c r="D199" s="2958" t="s">
        <v>248</v>
      </c>
      <c r="E199" s="307"/>
      <c r="F199" s="494"/>
      <c r="G199" s="574"/>
      <c r="H199" s="244"/>
      <c r="I199" s="760"/>
      <c r="J199" s="215"/>
      <c r="K199" s="776"/>
      <c r="L199" s="781"/>
      <c r="M199" s="215"/>
      <c r="N199" s="613"/>
      <c r="O199" s="496" t="s">
        <v>74</v>
      </c>
      <c r="P199" s="62">
        <v>1</v>
      </c>
      <c r="Q199" s="487"/>
      <c r="R199" s="197"/>
      <c r="S199" s="1449"/>
    </row>
    <row r="200" spans="1:22" ht="18.75" customHeight="1" x14ac:dyDescent="0.2">
      <c r="A200" s="501"/>
      <c r="B200" s="1565"/>
      <c r="C200" s="1581"/>
      <c r="D200" s="2959"/>
      <c r="E200" s="1598"/>
      <c r="F200" s="494"/>
      <c r="G200" s="574"/>
      <c r="H200" s="244"/>
      <c r="I200" s="760"/>
      <c r="J200" s="215"/>
      <c r="K200" s="776"/>
      <c r="L200" s="781"/>
      <c r="M200" s="215"/>
      <c r="N200" s="613"/>
      <c r="O200" s="1505" t="s">
        <v>230</v>
      </c>
      <c r="P200" s="877">
        <v>100</v>
      </c>
      <c r="Q200" s="1549"/>
      <c r="R200" s="198"/>
      <c r="S200" s="1550"/>
    </row>
    <row r="201" spans="1:22" ht="67.5" customHeight="1" x14ac:dyDescent="0.2">
      <c r="A201" s="501"/>
      <c r="B201" s="1350"/>
      <c r="C201" s="1356"/>
      <c r="D201" s="3358" t="s">
        <v>350</v>
      </c>
      <c r="E201" s="307"/>
      <c r="F201" s="494"/>
      <c r="G201" s="574"/>
      <c r="H201" s="244"/>
      <c r="I201" s="760"/>
      <c r="J201" s="215"/>
      <c r="K201" s="776"/>
      <c r="L201" s="781"/>
      <c r="M201" s="215"/>
      <c r="N201" s="613"/>
      <c r="O201" s="3362" t="s">
        <v>349</v>
      </c>
      <c r="P201" s="1548">
        <v>100</v>
      </c>
      <c r="Q201" s="1423"/>
      <c r="R201" s="195"/>
      <c r="S201" s="3252" t="s">
        <v>374</v>
      </c>
    </row>
    <row r="202" spans="1:22" ht="13.5" thickBot="1" x14ac:dyDescent="0.25">
      <c r="A202" s="501"/>
      <c r="B202" s="1115"/>
      <c r="C202" s="655"/>
      <c r="D202" s="3247"/>
      <c r="E202" s="1106"/>
      <c r="F202" s="322"/>
      <c r="G202" s="69" t="s">
        <v>18</v>
      </c>
      <c r="H202" s="223">
        <f>SUM(H183:H199)</f>
        <v>2683.3</v>
      </c>
      <c r="I202" s="768">
        <f>SUM(I183:I199)</f>
        <v>2664.0000000000005</v>
      </c>
      <c r="J202" s="1175">
        <f>SUM(J183:J199)</f>
        <v>-19.299999999999727</v>
      </c>
      <c r="K202" s="223">
        <f>SUM(K183:K199)</f>
        <v>2013.3000000000002</v>
      </c>
      <c r="L202" s="768">
        <f>SUM(L183:L199)</f>
        <v>2013.3000000000002</v>
      </c>
      <c r="M202" s="231"/>
      <c r="N202" s="223">
        <f>SUM(N183:N199)</f>
        <v>1668.3000000000002</v>
      </c>
      <c r="O202" s="3363"/>
      <c r="P202" s="1422"/>
      <c r="Q202" s="316"/>
      <c r="R202" s="1358"/>
      <c r="S202" s="3034"/>
      <c r="T202" s="241"/>
      <c r="U202" s="241"/>
      <c r="V202" s="241"/>
    </row>
    <row r="203" spans="1:22" ht="27" customHeight="1" x14ac:dyDescent="0.2">
      <c r="A203" s="3044" t="s">
        <v>19</v>
      </c>
      <c r="B203" s="3046" t="s">
        <v>21</v>
      </c>
      <c r="C203" s="16" t="s">
        <v>19</v>
      </c>
      <c r="D203" s="3253" t="s">
        <v>43</v>
      </c>
      <c r="E203" s="3038"/>
      <c r="F203" s="3048">
        <v>2</v>
      </c>
      <c r="G203" s="472" t="s">
        <v>17</v>
      </c>
      <c r="H203" s="325">
        <v>31.3</v>
      </c>
      <c r="I203" s="779">
        <v>31.3</v>
      </c>
      <c r="J203" s="230"/>
      <c r="K203" s="207">
        <v>31.3</v>
      </c>
      <c r="L203" s="779">
        <v>31.3</v>
      </c>
      <c r="M203" s="230"/>
      <c r="N203" s="207">
        <v>31.3</v>
      </c>
      <c r="O203" s="3255" t="s">
        <v>95</v>
      </c>
      <c r="P203" s="89">
        <v>300</v>
      </c>
      <c r="Q203" s="315">
        <v>300</v>
      </c>
      <c r="R203" s="104">
        <v>300</v>
      </c>
      <c r="S203" s="104"/>
    </row>
    <row r="204" spans="1:22" ht="15.75" customHeight="1" thickBot="1" x14ac:dyDescent="0.25">
      <c r="A204" s="3045"/>
      <c r="B204" s="3047"/>
      <c r="C204" s="499"/>
      <c r="D204" s="3254"/>
      <c r="E204" s="3039"/>
      <c r="F204" s="3049"/>
      <c r="G204" s="69" t="s">
        <v>18</v>
      </c>
      <c r="H204" s="223">
        <f>SUM(H203)</f>
        <v>31.3</v>
      </c>
      <c r="I204" s="768">
        <f>SUM(I203)</f>
        <v>31.3</v>
      </c>
      <c r="J204" s="231"/>
      <c r="K204" s="224">
        <f>SUM(K203)</f>
        <v>31.3</v>
      </c>
      <c r="L204" s="768">
        <f>SUM(L203)</f>
        <v>31.3</v>
      </c>
      <c r="M204" s="231"/>
      <c r="N204" s="225">
        <f>SUM(N203)</f>
        <v>31.3</v>
      </c>
      <c r="O204" s="3256"/>
      <c r="P204" s="84"/>
      <c r="Q204" s="316"/>
      <c r="R204" s="105"/>
      <c r="S204" s="105"/>
    </row>
    <row r="205" spans="1:22" ht="19.5" customHeight="1" x14ac:dyDescent="0.2">
      <c r="A205" s="1589" t="s">
        <v>19</v>
      </c>
      <c r="B205" s="1574" t="s">
        <v>16</v>
      </c>
      <c r="C205" s="129" t="s">
        <v>21</v>
      </c>
      <c r="D205" s="2984" t="s">
        <v>128</v>
      </c>
      <c r="E205" s="2987" t="s">
        <v>57</v>
      </c>
      <c r="F205" s="503">
        <v>2</v>
      </c>
      <c r="G205" s="65" t="s">
        <v>17</v>
      </c>
      <c r="H205" s="325">
        <v>15</v>
      </c>
      <c r="I205" s="779">
        <v>15</v>
      </c>
      <c r="J205" s="230"/>
      <c r="K205" s="207">
        <v>15</v>
      </c>
      <c r="L205" s="779">
        <v>15</v>
      </c>
      <c r="M205" s="230"/>
      <c r="N205" s="207"/>
      <c r="O205" s="1509" t="s">
        <v>129</v>
      </c>
      <c r="P205" s="107">
        <v>2</v>
      </c>
      <c r="Q205" s="315">
        <v>3</v>
      </c>
      <c r="R205" s="1587"/>
      <c r="S205" s="1587"/>
    </row>
    <row r="206" spans="1:22" ht="20.25" customHeight="1" x14ac:dyDescent="0.2">
      <c r="A206" s="501"/>
      <c r="B206" s="1565"/>
      <c r="C206" s="130"/>
      <c r="D206" s="2985"/>
      <c r="E206" s="3257"/>
      <c r="F206" s="504"/>
      <c r="G206" s="67"/>
      <c r="H206" s="229"/>
      <c r="I206" s="764"/>
      <c r="J206" s="213"/>
      <c r="K206" s="232"/>
      <c r="L206" s="764"/>
      <c r="M206" s="213"/>
      <c r="N206" s="232"/>
      <c r="O206" s="275"/>
      <c r="P206" s="110"/>
      <c r="Q206" s="262"/>
      <c r="R206" s="168"/>
      <c r="S206" s="32"/>
    </row>
    <row r="207" spans="1:22" ht="15.75" customHeight="1" thickBot="1" x14ac:dyDescent="0.25">
      <c r="A207" s="1590"/>
      <c r="B207" s="1575"/>
      <c r="C207" s="499"/>
      <c r="D207" s="1572"/>
      <c r="E207" s="338" t="s">
        <v>42</v>
      </c>
      <c r="F207" s="336"/>
      <c r="G207" s="69" t="s">
        <v>18</v>
      </c>
      <c r="H207" s="223">
        <f>SUM(H205:H206)</f>
        <v>15</v>
      </c>
      <c r="I207" s="768">
        <f>SUM(I205:I206)</f>
        <v>15</v>
      </c>
      <c r="J207" s="231"/>
      <c r="K207" s="224">
        <f>SUM(K205:K206)</f>
        <v>15</v>
      </c>
      <c r="L207" s="768">
        <f>SUM(L205:L206)</f>
        <v>15</v>
      </c>
      <c r="M207" s="224"/>
      <c r="N207" s="223">
        <f>SUM(N205:N206)</f>
        <v>0</v>
      </c>
      <c r="O207" s="308"/>
      <c r="P207" s="84"/>
      <c r="Q207" s="316"/>
      <c r="R207" s="1588"/>
      <c r="S207" s="1588"/>
    </row>
    <row r="208" spans="1:22" ht="18" customHeight="1" x14ac:dyDescent="0.2">
      <c r="A208" s="1506" t="s">
        <v>19</v>
      </c>
      <c r="B208" s="1487" t="s">
        <v>21</v>
      </c>
      <c r="C208" s="1489" t="s">
        <v>23</v>
      </c>
      <c r="D208" s="3258" t="s">
        <v>264</v>
      </c>
      <c r="E208" s="489"/>
      <c r="F208" s="503">
        <v>6</v>
      </c>
      <c r="G208" s="614" t="s">
        <v>17</v>
      </c>
      <c r="H208" s="1176">
        <f>2685-279.7</f>
        <v>2405.3000000000002</v>
      </c>
      <c r="I208" s="1189">
        <f>2685-279.7-109.9-46</f>
        <v>2249.4</v>
      </c>
      <c r="J208" s="1190">
        <f>I208-H208</f>
        <v>-155.90000000000009</v>
      </c>
      <c r="K208" s="1430">
        <v>2641.5</v>
      </c>
      <c r="L208" s="1189">
        <f>2641.5+46</f>
        <v>2687.5</v>
      </c>
      <c r="M208" s="1190">
        <f>L208-K208</f>
        <v>46</v>
      </c>
      <c r="N208" s="615">
        <v>2644</v>
      </c>
      <c r="O208" s="1492"/>
      <c r="P208" s="490"/>
      <c r="Q208" s="315"/>
      <c r="R208" s="1500"/>
      <c r="S208" s="3227" t="s">
        <v>369</v>
      </c>
    </row>
    <row r="209" spans="1:32" ht="17.25" customHeight="1" x14ac:dyDescent="0.2">
      <c r="A209" s="501"/>
      <c r="B209" s="1495"/>
      <c r="C209" s="1490"/>
      <c r="D209" s="2956"/>
      <c r="E209" s="616"/>
      <c r="F209" s="504"/>
      <c r="G209" s="822" t="s">
        <v>304</v>
      </c>
      <c r="H209" s="1165">
        <v>279.7</v>
      </c>
      <c r="I209" s="782">
        <v>279.7</v>
      </c>
      <c r="J209" s="754">
        <f>I209-H209</f>
        <v>0</v>
      </c>
      <c r="K209" s="853"/>
      <c r="L209" s="782"/>
      <c r="M209" s="754"/>
      <c r="N209" s="754"/>
      <c r="O209" s="603"/>
      <c r="P209" s="186"/>
      <c r="Q209" s="262"/>
      <c r="R209" s="168"/>
      <c r="S209" s="3228"/>
    </row>
    <row r="210" spans="1:32" ht="18" customHeight="1" x14ac:dyDescent="0.2">
      <c r="A210" s="501"/>
      <c r="B210" s="1495"/>
      <c r="C210" s="1490"/>
      <c r="D210" s="2956"/>
      <c r="E210" s="616"/>
      <c r="F210" s="504"/>
      <c r="G210" s="480" t="s">
        <v>20</v>
      </c>
      <c r="H210" s="643">
        <v>324</v>
      </c>
      <c r="I210" s="1440">
        <v>0</v>
      </c>
      <c r="J210" s="1441">
        <f>I210-H210</f>
        <v>-324</v>
      </c>
      <c r="K210" s="375"/>
      <c r="L210" s="1442">
        <v>324</v>
      </c>
      <c r="M210" s="1443">
        <f>L210-K210</f>
        <v>324</v>
      </c>
      <c r="N210" s="287"/>
      <c r="O210" s="603"/>
      <c r="P210" s="186"/>
      <c r="Q210" s="262"/>
      <c r="R210" s="168"/>
      <c r="S210" s="3228"/>
    </row>
    <row r="211" spans="1:32" ht="18" customHeight="1" x14ac:dyDescent="0.2">
      <c r="A211" s="501"/>
      <c r="B211" s="1495"/>
      <c r="C211" s="1490"/>
      <c r="D211" s="1484"/>
      <c r="E211" s="616"/>
      <c r="F211" s="504"/>
      <c r="G211" s="480" t="s">
        <v>67</v>
      </c>
      <c r="H211" s="643">
        <v>5.0999999999999996</v>
      </c>
      <c r="I211" s="790">
        <v>5.0999999999999996</v>
      </c>
      <c r="J211" s="755"/>
      <c r="K211" s="375"/>
      <c r="L211" s="759"/>
      <c r="M211" s="755"/>
      <c r="N211" s="287"/>
      <c r="O211" s="603"/>
      <c r="P211" s="186"/>
      <c r="Q211" s="262"/>
      <c r="R211" s="168"/>
      <c r="S211" s="3228"/>
    </row>
    <row r="212" spans="1:32" ht="18" customHeight="1" x14ac:dyDescent="0.2">
      <c r="A212" s="501"/>
      <c r="B212" s="1495"/>
      <c r="C212" s="130"/>
      <c r="D212" s="1188" t="s">
        <v>191</v>
      </c>
      <c r="E212" s="473"/>
      <c r="F212" s="504"/>
      <c r="G212" s="67"/>
      <c r="H212" s="229"/>
      <c r="I212" s="764"/>
      <c r="J212" s="213"/>
      <c r="K212" s="232"/>
      <c r="L212" s="764"/>
      <c r="M212" s="213"/>
      <c r="N212" s="213"/>
      <c r="O212" s="1486" t="s">
        <v>192</v>
      </c>
      <c r="P212" s="296">
        <v>96</v>
      </c>
      <c r="Q212" s="296">
        <v>96</v>
      </c>
      <c r="R212" s="179">
        <v>96</v>
      </c>
      <c r="S212" s="3228"/>
      <c r="T212" s="1159"/>
    </row>
    <row r="213" spans="1:32" s="22" customFormat="1" ht="30" customHeight="1" x14ac:dyDescent="0.2">
      <c r="A213" s="501"/>
      <c r="B213" s="3054"/>
      <c r="C213" s="474"/>
      <c r="D213" s="3055" t="s">
        <v>243</v>
      </c>
      <c r="E213" s="473"/>
      <c r="F213" s="504"/>
      <c r="G213" s="1365" t="s">
        <v>251</v>
      </c>
      <c r="H213" s="1366">
        <v>75.5</v>
      </c>
      <c r="I213" s="1367">
        <v>75.5</v>
      </c>
      <c r="J213" s="1368"/>
      <c r="K213" s="1431"/>
      <c r="L213" s="1435"/>
      <c r="M213" s="1368"/>
      <c r="N213" s="1368"/>
      <c r="O213" s="23" t="s">
        <v>193</v>
      </c>
      <c r="P213" s="30">
        <f>20+19</f>
        <v>39</v>
      </c>
      <c r="Q213" s="30">
        <v>60</v>
      </c>
      <c r="R213" s="477">
        <v>80</v>
      </c>
      <c r="S213" s="3228"/>
      <c r="T213" s="1"/>
      <c r="U213" s="1"/>
      <c r="V213" s="1"/>
      <c r="W213" s="1"/>
      <c r="X213" s="1"/>
      <c r="Y213" s="1"/>
      <c r="Z213" s="1"/>
      <c r="AA213" s="1"/>
      <c r="AB213" s="1"/>
      <c r="AC213" s="1"/>
      <c r="AD213" s="1"/>
      <c r="AE213" s="1"/>
      <c r="AF213" s="1"/>
    </row>
    <row r="214" spans="1:32" s="22" customFormat="1" ht="56.25" customHeight="1" x14ac:dyDescent="0.2">
      <c r="A214" s="501"/>
      <c r="B214" s="3054"/>
      <c r="C214" s="481"/>
      <c r="D214" s="3056"/>
      <c r="E214" s="641"/>
      <c r="F214" s="504"/>
      <c r="G214" s="478"/>
      <c r="H214" s="459"/>
      <c r="I214" s="867"/>
      <c r="J214" s="793"/>
      <c r="K214" s="1432"/>
      <c r="L214" s="867"/>
      <c r="M214" s="793"/>
      <c r="N214" s="793"/>
      <c r="O214" s="482" t="s">
        <v>194</v>
      </c>
      <c r="P214" s="28">
        <v>20</v>
      </c>
      <c r="Q214" s="28">
        <v>20</v>
      </c>
      <c r="R214" s="70">
        <v>20</v>
      </c>
      <c r="S214" s="70"/>
      <c r="T214" s="1"/>
      <c r="U214" s="1"/>
      <c r="V214" s="1"/>
      <c r="W214" s="1"/>
      <c r="X214" s="1"/>
      <c r="Y214" s="1"/>
      <c r="Z214" s="1"/>
      <c r="AA214" s="1"/>
      <c r="AB214" s="1"/>
      <c r="AC214" s="1"/>
      <c r="AD214" s="1"/>
      <c r="AE214" s="1"/>
      <c r="AF214" s="1"/>
    </row>
    <row r="215" spans="1:32" s="22" customFormat="1" ht="36" customHeight="1" x14ac:dyDescent="0.2">
      <c r="A215" s="501"/>
      <c r="B215" s="192"/>
      <c r="C215" s="481"/>
      <c r="D215" s="3057" t="s">
        <v>244</v>
      </c>
      <c r="E215" s="641"/>
      <c r="F215" s="504"/>
      <c r="G215" s="1360" t="s">
        <v>251</v>
      </c>
      <c r="H215" s="1361">
        <v>46</v>
      </c>
      <c r="I215" s="1362">
        <v>0</v>
      </c>
      <c r="J215" s="1363">
        <f>I215-H215</f>
        <v>-46</v>
      </c>
      <c r="K215" s="1433"/>
      <c r="L215" s="1438">
        <v>46</v>
      </c>
      <c r="M215" s="1363">
        <f>L215-K215</f>
        <v>46</v>
      </c>
      <c r="N215" s="1072"/>
      <c r="O215" s="482" t="s">
        <v>195</v>
      </c>
      <c r="P215" s="1451">
        <v>4</v>
      </c>
      <c r="Q215" s="1369">
        <v>4</v>
      </c>
      <c r="R215" s="648"/>
      <c r="S215" s="3252" t="s">
        <v>357</v>
      </c>
      <c r="T215" s="1"/>
      <c r="U215" s="1"/>
      <c r="V215" s="1"/>
      <c r="W215" s="1"/>
      <c r="X215" s="1"/>
      <c r="Y215" s="1"/>
      <c r="Z215" s="1"/>
      <c r="AA215" s="1"/>
      <c r="AB215" s="1"/>
      <c r="AC215" s="1"/>
      <c r="AD215" s="1"/>
      <c r="AE215" s="1"/>
      <c r="AF215" s="1"/>
    </row>
    <row r="216" spans="1:32" s="22" customFormat="1" ht="107.25" customHeight="1" x14ac:dyDescent="0.2">
      <c r="A216" s="501"/>
      <c r="B216" s="192"/>
      <c r="C216" s="481"/>
      <c r="D216" s="3056"/>
      <c r="E216" s="641"/>
      <c r="F216" s="504"/>
      <c r="G216" s="1360" t="s">
        <v>345</v>
      </c>
      <c r="H216" s="1361">
        <v>324</v>
      </c>
      <c r="I216" s="1362">
        <v>0</v>
      </c>
      <c r="J216" s="1363">
        <f>I216-H216</f>
        <v>-324</v>
      </c>
      <c r="K216" s="1432"/>
      <c r="L216" s="1439">
        <v>324</v>
      </c>
      <c r="M216" s="1363">
        <f>L216-K216</f>
        <v>324</v>
      </c>
      <c r="N216" s="793"/>
      <c r="O216" s="482" t="s">
        <v>196</v>
      </c>
      <c r="P216" s="1451">
        <v>4</v>
      </c>
      <c r="Q216" s="1346">
        <v>4</v>
      </c>
      <c r="R216" s="70"/>
      <c r="S216" s="3252"/>
      <c r="T216" s="1"/>
      <c r="U216" s="1"/>
      <c r="V216" s="1"/>
      <c r="W216" s="1"/>
      <c r="X216" s="1"/>
      <c r="Y216" s="1"/>
      <c r="Z216" s="1"/>
      <c r="AA216" s="1"/>
      <c r="AB216" s="1"/>
      <c r="AC216" s="1"/>
      <c r="AD216" s="1"/>
      <c r="AE216" s="1"/>
      <c r="AF216" s="1"/>
    </row>
    <row r="217" spans="1:32" s="22" customFormat="1" ht="41.25" customHeight="1" x14ac:dyDescent="0.2">
      <c r="A217" s="501"/>
      <c r="B217" s="1115"/>
      <c r="C217" s="474"/>
      <c r="D217" s="3057" t="s">
        <v>265</v>
      </c>
      <c r="E217" s="473"/>
      <c r="F217" s="504"/>
      <c r="G217" s="1364" t="s">
        <v>346</v>
      </c>
      <c r="H217" s="1257">
        <v>5.0999999999999996</v>
      </c>
      <c r="I217" s="1258">
        <v>5.0999999999999996</v>
      </c>
      <c r="J217" s="446"/>
      <c r="K217" s="1434"/>
      <c r="L217" s="791"/>
      <c r="M217" s="446"/>
      <c r="N217" s="476"/>
      <c r="O217" s="3059" t="s">
        <v>266</v>
      </c>
      <c r="P217" s="1117">
        <v>1</v>
      </c>
      <c r="Q217" s="1117"/>
      <c r="R217" s="623"/>
      <c r="S217" s="623"/>
      <c r="T217" s="1"/>
      <c r="U217" s="1"/>
      <c r="V217" s="1"/>
      <c r="W217" s="1"/>
      <c r="X217" s="1"/>
      <c r="Y217" s="1"/>
      <c r="Z217" s="1"/>
      <c r="AA217" s="1"/>
      <c r="AB217" s="1"/>
      <c r="AC217" s="1"/>
      <c r="AD217" s="1"/>
      <c r="AE217" s="1"/>
      <c r="AF217" s="1"/>
    </row>
    <row r="218" spans="1:32" s="22" customFormat="1" ht="16.5" customHeight="1" thickBot="1" x14ac:dyDescent="0.25">
      <c r="A218" s="501"/>
      <c r="B218" s="483"/>
      <c r="C218" s="484"/>
      <c r="D218" s="3058"/>
      <c r="E218" s="485"/>
      <c r="F218" s="336"/>
      <c r="G218" s="26" t="s">
        <v>18</v>
      </c>
      <c r="H218" s="223">
        <f>SUM(H208:H211)</f>
        <v>3014.1</v>
      </c>
      <c r="I218" s="768">
        <f>SUM(I208:I211)</f>
        <v>2534.1999999999998</v>
      </c>
      <c r="J218" s="224">
        <f t="shared" ref="J218:N218" si="23">SUM(J208:J211)</f>
        <v>-479.90000000000009</v>
      </c>
      <c r="K218" s="223">
        <f t="shared" ref="K218" si="24">SUM(K208:K211)</f>
        <v>2641.5</v>
      </c>
      <c r="L218" s="768">
        <f>SUM(L208:L211)</f>
        <v>3011.5</v>
      </c>
      <c r="M218" s="768">
        <f>SUM(M208:M211)</f>
        <v>370</v>
      </c>
      <c r="N218" s="223">
        <f t="shared" si="23"/>
        <v>2644</v>
      </c>
      <c r="O218" s="3060"/>
      <c r="P218" s="108"/>
      <c r="Q218" s="108"/>
      <c r="R218" s="37"/>
      <c r="S218" s="37"/>
      <c r="T218" s="1"/>
      <c r="U218" s="1"/>
      <c r="V218" s="1"/>
      <c r="W218" s="1"/>
      <c r="X218" s="1"/>
      <c r="Y218" s="1"/>
      <c r="Z218" s="1"/>
      <c r="AA218" s="1"/>
      <c r="AB218" s="1"/>
      <c r="AC218" s="1"/>
      <c r="AD218" s="1"/>
      <c r="AE218" s="1"/>
      <c r="AF218" s="1"/>
    </row>
    <row r="219" spans="1:32" ht="15" customHeight="1" thickBot="1" x14ac:dyDescent="0.25">
      <c r="A219" s="10" t="s">
        <v>19</v>
      </c>
      <c r="B219" s="11" t="s">
        <v>23</v>
      </c>
      <c r="C219" s="3040" t="s">
        <v>22</v>
      </c>
      <c r="D219" s="2999"/>
      <c r="E219" s="2999"/>
      <c r="F219" s="2999"/>
      <c r="G219" s="2999"/>
      <c r="H219" s="233">
        <f t="shared" ref="H219:N219" si="25">H204+H202+H218+H207</f>
        <v>5743.7000000000007</v>
      </c>
      <c r="I219" s="770">
        <f t="shared" si="25"/>
        <v>5244.5</v>
      </c>
      <c r="J219" s="1177">
        <f t="shared" si="25"/>
        <v>-499.19999999999982</v>
      </c>
      <c r="K219" s="233">
        <f t="shared" si="25"/>
        <v>4701.1000000000004</v>
      </c>
      <c r="L219" s="770">
        <f t="shared" si="25"/>
        <v>5071.1000000000004</v>
      </c>
      <c r="M219" s="770">
        <f t="shared" si="25"/>
        <v>370</v>
      </c>
      <c r="N219" s="234">
        <f t="shared" si="25"/>
        <v>4343.6000000000004</v>
      </c>
      <c r="O219" s="3037"/>
      <c r="P219" s="3001"/>
      <c r="Q219" s="3001"/>
      <c r="R219" s="3001"/>
      <c r="S219" s="3002"/>
    </row>
    <row r="220" spans="1:32" ht="15.75" customHeight="1" thickBot="1" x14ac:dyDescent="0.25">
      <c r="A220" s="10" t="s">
        <v>19</v>
      </c>
      <c r="B220" s="3004" t="s">
        <v>7</v>
      </c>
      <c r="C220" s="3004"/>
      <c r="D220" s="3004"/>
      <c r="E220" s="3004"/>
      <c r="F220" s="3004"/>
      <c r="G220" s="3004"/>
      <c r="H220" s="789">
        <f t="shared" ref="H220:N220" si="26">H219+H181+H167</f>
        <v>9812.1000000000022</v>
      </c>
      <c r="I220" s="267">
        <f t="shared" si="26"/>
        <v>9797.6</v>
      </c>
      <c r="J220" s="1178">
        <f t="shared" si="26"/>
        <v>-14.499999999999716</v>
      </c>
      <c r="K220" s="789">
        <f t="shared" si="26"/>
        <v>10553.300000000001</v>
      </c>
      <c r="L220" s="267">
        <f t="shared" si="26"/>
        <v>11794.6</v>
      </c>
      <c r="M220" s="267">
        <f t="shared" si="26"/>
        <v>1241.3000000000002</v>
      </c>
      <c r="N220" s="423">
        <f t="shared" si="26"/>
        <v>12481.9</v>
      </c>
      <c r="O220" s="3005"/>
      <c r="P220" s="3006"/>
      <c r="Q220" s="3006"/>
      <c r="R220" s="3006"/>
      <c r="S220" s="3007"/>
    </row>
    <row r="221" spans="1:32" ht="14.25" customHeight="1" thickBot="1" x14ac:dyDescent="0.25">
      <c r="A221" s="12" t="s">
        <v>6</v>
      </c>
      <c r="B221" s="3092" t="s">
        <v>8</v>
      </c>
      <c r="C221" s="3092"/>
      <c r="D221" s="3092"/>
      <c r="E221" s="3092"/>
      <c r="F221" s="3092"/>
      <c r="G221" s="3092"/>
      <c r="H221" s="235">
        <f t="shared" ref="H221:N221" si="27">H220+H93</f>
        <v>76612.800000000003</v>
      </c>
      <c r="I221" s="792">
        <f t="shared" si="27"/>
        <v>77606.700000000012</v>
      </c>
      <c r="J221" s="1179">
        <f t="shared" si="27"/>
        <v>993.900000000006</v>
      </c>
      <c r="K221" s="235">
        <f t="shared" si="27"/>
        <v>73769.2</v>
      </c>
      <c r="L221" s="792">
        <f t="shared" si="27"/>
        <v>75055.5</v>
      </c>
      <c r="M221" s="792">
        <f t="shared" si="27"/>
        <v>1286.3000000000002</v>
      </c>
      <c r="N221" s="236">
        <f t="shared" si="27"/>
        <v>75601.899999999994</v>
      </c>
      <c r="O221" s="3093"/>
      <c r="P221" s="3094"/>
      <c r="Q221" s="3094"/>
      <c r="R221" s="3094"/>
      <c r="S221" s="3095"/>
    </row>
    <row r="222" spans="1:32" s="100" customFormat="1" ht="30" customHeight="1" thickBot="1" x14ac:dyDescent="0.25">
      <c r="A222" s="3084" t="s">
        <v>1</v>
      </c>
      <c r="B222" s="3084"/>
      <c r="C222" s="3084"/>
      <c r="D222" s="3084"/>
      <c r="E222" s="3084"/>
      <c r="F222" s="3084"/>
      <c r="G222" s="3084"/>
      <c r="H222" s="3084"/>
      <c r="I222" s="3084"/>
      <c r="J222" s="3084"/>
      <c r="K222" s="3084"/>
      <c r="L222" s="3084"/>
      <c r="M222" s="3084"/>
      <c r="N222" s="3084"/>
      <c r="O222" s="98"/>
      <c r="P222" s="248"/>
      <c r="Q222" s="248"/>
      <c r="R222" s="99"/>
      <c r="S222" s="248"/>
    </row>
    <row r="223" spans="1:32" s="75" customFormat="1" ht="69" customHeight="1" thickBot="1" x14ac:dyDescent="0.25">
      <c r="A223" s="3085" t="s">
        <v>2</v>
      </c>
      <c r="B223" s="3086"/>
      <c r="C223" s="3086"/>
      <c r="D223" s="3086"/>
      <c r="E223" s="3086"/>
      <c r="F223" s="3086"/>
      <c r="G223" s="3086"/>
      <c r="H223" s="559" t="s">
        <v>147</v>
      </c>
      <c r="I223" s="795" t="s">
        <v>302</v>
      </c>
      <c r="J223" s="800" t="s">
        <v>300</v>
      </c>
      <c r="K223" s="559" t="s">
        <v>148</v>
      </c>
      <c r="L223" s="795" t="s">
        <v>348</v>
      </c>
      <c r="M223" s="800" t="s">
        <v>300</v>
      </c>
      <c r="N223" s="560" t="s">
        <v>177</v>
      </c>
      <c r="O223" s="515"/>
      <c r="P223" s="515"/>
      <c r="Q223" s="515"/>
      <c r="R223" s="85"/>
      <c r="S223" s="515"/>
      <c r="V223" s="74"/>
      <c r="X223" s="74"/>
    </row>
    <row r="224" spans="1:32" s="75" customFormat="1" x14ac:dyDescent="0.2">
      <c r="A224" s="3087" t="s">
        <v>26</v>
      </c>
      <c r="B224" s="3088"/>
      <c r="C224" s="3088"/>
      <c r="D224" s="3088"/>
      <c r="E224" s="3088"/>
      <c r="F224" s="3088"/>
      <c r="G224" s="3088"/>
      <c r="H224" s="332">
        <f t="shared" ref="H224:N224" si="28">SUM(H225:H230)</f>
        <v>75739.3</v>
      </c>
      <c r="I224" s="1184">
        <f t="shared" si="28"/>
        <v>76634.200000000012</v>
      </c>
      <c r="J224" s="1180">
        <f t="shared" si="28"/>
        <v>402.80000000000018</v>
      </c>
      <c r="K224" s="332">
        <f t="shared" si="28"/>
        <v>71077.100000000006</v>
      </c>
      <c r="L224" s="1184">
        <f t="shared" si="28"/>
        <v>72235.400000000009</v>
      </c>
      <c r="M224" s="1436">
        <f t="shared" si="28"/>
        <v>1158.3000000000029</v>
      </c>
      <c r="N224" s="333">
        <f t="shared" si="28"/>
        <v>74136.200000000012</v>
      </c>
      <c r="O224" s="515"/>
      <c r="P224" s="515"/>
      <c r="Q224" s="515"/>
      <c r="R224" s="85"/>
      <c r="S224" s="515"/>
    </row>
    <row r="225" spans="1:19" s="75" customFormat="1" x14ac:dyDescent="0.2">
      <c r="A225" s="3076" t="s">
        <v>29</v>
      </c>
      <c r="B225" s="3077"/>
      <c r="C225" s="3077"/>
      <c r="D225" s="3077"/>
      <c r="E225" s="3077"/>
      <c r="F225" s="3077"/>
      <c r="G225" s="3078"/>
      <c r="H225" s="561">
        <f>SUMIF(G14:G217,"sb",H14:H217)</f>
        <v>30965.499999999996</v>
      </c>
      <c r="I225" s="796">
        <f>SUMIF(G14:G217,"sb",I14:I217)</f>
        <v>31368.3</v>
      </c>
      <c r="J225" s="1181">
        <f>SUMIF(G14:G217,"sb",J14:J217)</f>
        <v>402.80000000000018</v>
      </c>
      <c r="K225" s="561">
        <f>SUMIF(G14:G217,"sb",K14:K217)</f>
        <v>32079.600000000002</v>
      </c>
      <c r="L225" s="796">
        <f>SUMIF(G14:G217,"sb",L14:L217)</f>
        <v>32311.000000000004</v>
      </c>
      <c r="M225" s="1373">
        <f>L225-K225</f>
        <v>231.40000000000146</v>
      </c>
      <c r="N225" s="226">
        <f>SUMIF(G14:G217,"sb",N14:N217)</f>
        <v>34593</v>
      </c>
      <c r="O225" s="514"/>
      <c r="P225" s="514"/>
      <c r="Q225" s="514"/>
      <c r="R225" s="85"/>
      <c r="S225" s="514"/>
    </row>
    <row r="226" spans="1:19" s="75" customFormat="1" x14ac:dyDescent="0.2">
      <c r="A226" s="3089" t="s">
        <v>306</v>
      </c>
      <c r="B226" s="3090"/>
      <c r="C226" s="3090"/>
      <c r="D226" s="3090"/>
      <c r="E226" s="3090"/>
      <c r="F226" s="3090"/>
      <c r="G226" s="3091"/>
      <c r="H226" s="561">
        <f>SUMIF(G14:G218,"sb(l)",H14:H218)</f>
        <v>2488.1</v>
      </c>
      <c r="I226" s="796">
        <f>SUMIF(G15:G218,"sb(l)",I15:I218)</f>
        <v>2488.1</v>
      </c>
      <c r="J226" s="1181">
        <f>SUMIF(G15:G218,"sb(l)",J15:J218)</f>
        <v>0</v>
      </c>
      <c r="K226" s="561"/>
      <c r="L226" s="796"/>
      <c r="M226" s="1373">
        <f t="shared" ref="M226:M230" si="29">L226-K226</f>
        <v>0</v>
      </c>
      <c r="N226" s="226"/>
      <c r="O226" s="514"/>
      <c r="P226" s="514"/>
      <c r="Q226" s="514"/>
      <c r="R226" s="85"/>
      <c r="S226" s="514"/>
    </row>
    <row r="227" spans="1:19" s="75" customFormat="1" x14ac:dyDescent="0.2">
      <c r="A227" s="3076" t="s">
        <v>34</v>
      </c>
      <c r="B227" s="3077"/>
      <c r="C227" s="3077"/>
      <c r="D227" s="3077"/>
      <c r="E227" s="3077"/>
      <c r="F227" s="3077"/>
      <c r="G227" s="3078"/>
      <c r="H227" s="561">
        <f>SUMIF(G14:G217,"sb(sp)",H14:H217)</f>
        <v>5433.4</v>
      </c>
      <c r="I227" s="796">
        <f>SUMIF(G15:G217,"sb(sp)",I15:I217)</f>
        <v>5433.4</v>
      </c>
      <c r="J227" s="1181"/>
      <c r="K227" s="561">
        <f>SUMIF(G15:G217,"sb(sp)",K15:K217)</f>
        <v>5358.2</v>
      </c>
      <c r="L227" s="796">
        <f>SUMIF(G15:G217,"sb(sp)",L15:L217)</f>
        <v>5358.2</v>
      </c>
      <c r="M227" s="1373">
        <f t="shared" si="29"/>
        <v>0</v>
      </c>
      <c r="N227" s="226">
        <f>SUMIF(G15:G217,"sb(sp)",N15:N217)</f>
        <v>5358.2</v>
      </c>
      <c r="O227" s="514"/>
      <c r="P227" s="514"/>
      <c r="Q227" s="514"/>
      <c r="R227" s="85"/>
      <c r="S227" s="514"/>
    </row>
    <row r="228" spans="1:19" s="75" customFormat="1" x14ac:dyDescent="0.2">
      <c r="A228" s="3089" t="s">
        <v>126</v>
      </c>
      <c r="B228" s="3090"/>
      <c r="C228" s="3090"/>
      <c r="D228" s="3090"/>
      <c r="E228" s="3090"/>
      <c r="F228" s="3090"/>
      <c r="G228" s="3091"/>
      <c r="H228" s="561">
        <f>SUMIF(G14:G218,"sb(spl)",H14:H218)</f>
        <v>592.70000000000005</v>
      </c>
      <c r="I228" s="796">
        <f>SUMIF(G16:G218,"sb(spl)",I16:I218)</f>
        <v>592.70000000000005</v>
      </c>
      <c r="J228" s="1181">
        <f>SUMIF(G17:G220,"sb(spl)",J17:J220)</f>
        <v>0</v>
      </c>
      <c r="K228" s="561">
        <f>SUMIF(G16:G218,"sb(spl)",K16:K218)</f>
        <v>0</v>
      </c>
      <c r="L228" s="796">
        <f>SUMIF(G16:G218,"sb(spl)",L16:L218)</f>
        <v>0</v>
      </c>
      <c r="M228" s="1373">
        <f t="shared" si="29"/>
        <v>0</v>
      </c>
      <c r="N228" s="226">
        <f>SUMIF(G16:G218,"sb(spl)",N16:N218)</f>
        <v>0</v>
      </c>
      <c r="O228" s="514"/>
      <c r="P228" s="514"/>
      <c r="Q228" s="514"/>
      <c r="R228" s="85"/>
      <c r="S228" s="514"/>
    </row>
    <row r="229" spans="1:19" s="75" customFormat="1" x14ac:dyDescent="0.2">
      <c r="A229" s="3076" t="s">
        <v>30</v>
      </c>
      <c r="B229" s="3077"/>
      <c r="C229" s="3077"/>
      <c r="D229" s="3077"/>
      <c r="E229" s="3077"/>
      <c r="F229" s="3077"/>
      <c r="G229" s="3078"/>
      <c r="H229" s="562">
        <f>SUMIF(G14:G217,"sb(vb)",H14:H217)</f>
        <v>36202.5</v>
      </c>
      <c r="I229" s="797">
        <f>SUMIF(G15:G217,"sb(vb)",I15:I217)</f>
        <v>36694.600000000006</v>
      </c>
      <c r="J229" s="1181">
        <f>SUMIF(G14:G221,"sb(l)",J14:J221)</f>
        <v>0</v>
      </c>
      <c r="K229" s="562">
        <f>SUMIF(G15:G217,"sb(vb)",K15:K217)</f>
        <v>33582.100000000006</v>
      </c>
      <c r="L229" s="797">
        <f>SUMIF(G15:G217,"sb(vb)",L15:L217)</f>
        <v>34509.000000000007</v>
      </c>
      <c r="M229" s="1373">
        <f t="shared" si="29"/>
        <v>926.90000000000146</v>
      </c>
      <c r="N229" s="237">
        <f>SUMIF(G15:G217,"sb(vb)",N15:N217)</f>
        <v>34185.000000000007</v>
      </c>
      <c r="O229" s="514"/>
      <c r="P229" s="514"/>
      <c r="Q229" s="514"/>
      <c r="R229" s="85"/>
      <c r="S229" s="514"/>
    </row>
    <row r="230" spans="1:19" s="75" customFormat="1" ht="27.75" customHeight="1" thickBot="1" x14ac:dyDescent="0.25">
      <c r="A230" s="3089" t="s">
        <v>324</v>
      </c>
      <c r="B230" s="3090"/>
      <c r="C230" s="3090"/>
      <c r="D230" s="3090"/>
      <c r="E230" s="3090"/>
      <c r="F230" s="3090"/>
      <c r="G230" s="3091"/>
      <c r="H230" s="562">
        <f>SUMIF(G14:G218,"SB(es)",H14:H218)</f>
        <v>57.1</v>
      </c>
      <c r="I230" s="796">
        <f>SUMIF(G14:G219,"SB(es)",I14:I219)</f>
        <v>57.1</v>
      </c>
      <c r="J230" s="878">
        <f>SUMIF(G14:G219,"sb(es)",J14:J219)</f>
        <v>0</v>
      </c>
      <c r="K230" s="1373">
        <f>SUMIF(G14:G219,"sb(es)",K14:K219)</f>
        <v>57.2</v>
      </c>
      <c r="L230" s="796">
        <f>SUMIF(G14:G219,"sb(es)",L14:L219)</f>
        <v>57.2</v>
      </c>
      <c r="M230" s="1373">
        <f t="shared" si="29"/>
        <v>0</v>
      </c>
      <c r="N230" s="226">
        <f>SUMIF(G14:G219,"SB(es)",N14:N219)</f>
        <v>0</v>
      </c>
      <c r="O230" s="514"/>
      <c r="P230" s="514"/>
      <c r="Q230" s="514"/>
      <c r="R230" s="85"/>
      <c r="S230" s="514"/>
    </row>
    <row r="231" spans="1:19" s="75" customFormat="1" ht="13.5" thickBot="1" x14ac:dyDescent="0.25">
      <c r="A231" s="3082" t="s">
        <v>27</v>
      </c>
      <c r="B231" s="3083"/>
      <c r="C231" s="3083"/>
      <c r="D231" s="3083"/>
      <c r="E231" s="3083"/>
      <c r="F231" s="3083"/>
      <c r="G231" s="3083"/>
      <c r="H231" s="564">
        <f>SUM(H232:H234)</f>
        <v>873.5</v>
      </c>
      <c r="I231" s="1185">
        <f t="shared" ref="I231:N231" si="30">SUM(I232:I234)</f>
        <v>972.5</v>
      </c>
      <c r="J231" s="1182">
        <f t="shared" si="30"/>
        <v>99</v>
      </c>
      <c r="K231" s="564">
        <f t="shared" ref="K231:M231" si="31">SUM(K232:K234)</f>
        <v>2692.1</v>
      </c>
      <c r="L231" s="1185">
        <f t="shared" si="31"/>
        <v>2820.1</v>
      </c>
      <c r="M231" s="1437">
        <f t="shared" si="31"/>
        <v>128</v>
      </c>
      <c r="N231" s="268">
        <f t="shared" si="30"/>
        <v>1465.7</v>
      </c>
      <c r="O231" s="516"/>
      <c r="P231" s="516"/>
      <c r="Q231" s="516"/>
      <c r="R231" s="85"/>
      <c r="S231" s="516"/>
    </row>
    <row r="232" spans="1:19" s="75" customFormat="1" x14ac:dyDescent="0.2">
      <c r="A232" s="3066" t="s">
        <v>31</v>
      </c>
      <c r="B232" s="3067"/>
      <c r="C232" s="3067"/>
      <c r="D232" s="3067"/>
      <c r="E232" s="3067"/>
      <c r="F232" s="3067"/>
      <c r="G232" s="3068"/>
      <c r="H232" s="563">
        <f>SUMIF(G14:G217,"es",H14:H217)</f>
        <v>743.4</v>
      </c>
      <c r="I232" s="1160">
        <f>SUMIF(G15:G217,"es",I15:I217)</f>
        <v>658.4</v>
      </c>
      <c r="J232" s="1181">
        <f>I232-H232</f>
        <v>-85</v>
      </c>
      <c r="K232" s="563">
        <f>SUMIF(G15:G217,"es",K15:K217)</f>
        <v>1014.3</v>
      </c>
      <c r="L232" s="1160">
        <f>SUMIF(G15:G217,"es",L15:L217)</f>
        <v>1014.3</v>
      </c>
      <c r="M232" s="1374"/>
      <c r="N232" s="238">
        <f>SUMIF(G15:G217,"es",N15:N217)</f>
        <v>295.7</v>
      </c>
      <c r="O232" s="518"/>
      <c r="P232" s="518"/>
      <c r="Q232" s="518"/>
      <c r="R232" s="85"/>
      <c r="S232" s="518"/>
    </row>
    <row r="233" spans="1:19" s="75" customFormat="1" ht="14.25" customHeight="1" x14ac:dyDescent="0.2">
      <c r="A233" s="3259" t="s">
        <v>364</v>
      </c>
      <c r="B233" s="3260"/>
      <c r="C233" s="3260"/>
      <c r="D233" s="3260"/>
      <c r="E233" s="3260"/>
      <c r="F233" s="3260"/>
      <c r="G233" s="3261"/>
      <c r="H233" s="563"/>
      <c r="I233" s="1160">
        <f>SUMIF(G16:G218,"lrvb",I16:I218)</f>
        <v>184</v>
      </c>
      <c r="J233" s="1181">
        <f>I233-H233</f>
        <v>184</v>
      </c>
      <c r="K233" s="563"/>
      <c r="L233" s="1160">
        <f>SUMIF(G16:G218,"lrvb",L16:L218)</f>
        <v>128</v>
      </c>
      <c r="M233" s="1374">
        <f>L233-K233</f>
        <v>128</v>
      </c>
      <c r="N233" s="238"/>
      <c r="O233" s="518"/>
      <c r="P233" s="518"/>
      <c r="Q233" s="518"/>
      <c r="R233" s="85"/>
      <c r="S233" s="518"/>
    </row>
    <row r="234" spans="1:19" s="75" customFormat="1" ht="13.5" thickBot="1" x14ac:dyDescent="0.25">
      <c r="A234" s="3072" t="s">
        <v>69</v>
      </c>
      <c r="B234" s="3073"/>
      <c r="C234" s="3073"/>
      <c r="D234" s="3073"/>
      <c r="E234" s="3073"/>
      <c r="F234" s="3073"/>
      <c r="G234" s="3073"/>
      <c r="H234" s="565">
        <f>SUMIF(G14:G217,"kt",H14:H217)</f>
        <v>130.1</v>
      </c>
      <c r="I234" s="798">
        <f>SUMIF(G15:G217,"kt",I15:I217)</f>
        <v>130.1</v>
      </c>
      <c r="J234" s="794"/>
      <c r="K234" s="565">
        <f>SUMIF(G15:G217,"kt",K15:K217)</f>
        <v>1677.8</v>
      </c>
      <c r="L234" s="798">
        <f>SUMIF(G15:G217,"kt",L15:L217)</f>
        <v>1677.8</v>
      </c>
      <c r="M234" s="794"/>
      <c r="N234" s="239">
        <f>SUMIF(G15:G217,"kt",N15:N217)</f>
        <v>1170</v>
      </c>
      <c r="O234" s="518"/>
      <c r="P234" s="518"/>
      <c r="Q234" s="518"/>
      <c r="R234" s="85"/>
      <c r="S234" s="518"/>
    </row>
    <row r="235" spans="1:19" ht="13.5" thickBot="1" x14ac:dyDescent="0.25">
      <c r="A235" s="3074" t="s">
        <v>28</v>
      </c>
      <c r="B235" s="3075"/>
      <c r="C235" s="3075"/>
      <c r="D235" s="3075"/>
      <c r="E235" s="3075"/>
      <c r="F235" s="3075"/>
      <c r="G235" s="3075"/>
      <c r="H235" s="566">
        <f>H224+H231</f>
        <v>76612.800000000003</v>
      </c>
      <c r="I235" s="799">
        <f>I224+I231</f>
        <v>77606.700000000012</v>
      </c>
      <c r="J235" s="1183">
        <f>I235-H235</f>
        <v>993.90000000000873</v>
      </c>
      <c r="K235" s="566">
        <f>K231+K224</f>
        <v>73769.200000000012</v>
      </c>
      <c r="L235" s="799">
        <f>L231+L224</f>
        <v>75055.500000000015</v>
      </c>
      <c r="M235" s="1445">
        <f>M231+M224</f>
        <v>1286.3000000000029</v>
      </c>
      <c r="N235" s="240">
        <f>N231+N224</f>
        <v>75601.900000000009</v>
      </c>
      <c r="O235" s="515"/>
      <c r="P235" s="515"/>
      <c r="Q235" s="515"/>
      <c r="S235" s="515"/>
    </row>
    <row r="237" spans="1:19" x14ac:dyDescent="0.2">
      <c r="D237" s="74"/>
      <c r="E237" s="78"/>
      <c r="F237" s="78"/>
      <c r="G237" s="73"/>
      <c r="H237" s="243"/>
      <c r="I237" s="243"/>
      <c r="J237" s="243"/>
      <c r="K237" s="241"/>
      <c r="L237" s="241"/>
      <c r="M237" s="241"/>
      <c r="N237" s="241"/>
    </row>
    <row r="238" spans="1:19" ht="18" customHeight="1" x14ac:dyDescent="0.2">
      <c r="D238" s="74"/>
      <c r="E238" s="78"/>
      <c r="F238" s="78"/>
      <c r="G238" s="73"/>
      <c r="H238" s="243"/>
      <c r="I238" s="243">
        <f>+I150+I138+I101+I109+I111+I119+I121+I123+I134</f>
        <v>472.7</v>
      </c>
      <c r="J238" s="243"/>
      <c r="K238" s="241"/>
      <c r="L238" s="241"/>
      <c r="M238" s="243"/>
      <c r="N238" s="241"/>
    </row>
    <row r="239" spans="1:19" x14ac:dyDescent="0.2">
      <c r="D239" s="74"/>
      <c r="E239" s="78"/>
      <c r="F239" s="78"/>
      <c r="G239" s="73"/>
      <c r="H239" s="243"/>
      <c r="I239" s="243"/>
      <c r="J239" s="243"/>
      <c r="K239" s="241"/>
      <c r="L239" s="241"/>
      <c r="M239" s="243"/>
      <c r="N239" s="241"/>
    </row>
    <row r="240" spans="1:19" x14ac:dyDescent="0.2">
      <c r="D240" s="74"/>
      <c r="E240" s="78"/>
      <c r="F240" s="78"/>
      <c r="G240" s="73"/>
      <c r="H240" s="243"/>
      <c r="I240" s="243"/>
      <c r="J240" s="243"/>
      <c r="K240" s="241"/>
      <c r="L240" s="241"/>
      <c r="M240" s="243"/>
      <c r="N240" s="241"/>
    </row>
    <row r="241" spans="1:19" x14ac:dyDescent="0.2">
      <c r="D241" s="74"/>
      <c r="E241" s="78"/>
      <c r="F241" s="78"/>
      <c r="G241" s="73"/>
      <c r="H241" s="243"/>
      <c r="I241" s="243"/>
      <c r="J241" s="243"/>
      <c r="K241" s="241"/>
      <c r="L241" s="241"/>
      <c r="M241" s="243"/>
      <c r="N241" s="241"/>
    </row>
    <row r="242" spans="1:19" x14ac:dyDescent="0.2">
      <c r="D242" s="74"/>
      <c r="E242" s="78"/>
      <c r="F242" s="78"/>
      <c r="G242" s="73"/>
      <c r="H242" s="243"/>
      <c r="I242" s="243"/>
      <c r="J242" s="243"/>
      <c r="K242" s="241"/>
      <c r="L242" s="241"/>
      <c r="M242" s="243"/>
      <c r="N242" s="241"/>
    </row>
    <row r="243" spans="1:19" x14ac:dyDescent="0.2">
      <c r="D243" s="74"/>
      <c r="E243" s="78"/>
      <c r="F243" s="78"/>
      <c r="G243" s="73"/>
      <c r="H243" s="243"/>
      <c r="I243" s="243"/>
      <c r="J243" s="243"/>
      <c r="K243" s="241"/>
      <c r="L243" s="241"/>
      <c r="M243" s="243"/>
      <c r="N243" s="241"/>
    </row>
    <row r="244" spans="1:19" x14ac:dyDescent="0.2">
      <c r="D244" s="74"/>
      <c r="E244" s="78"/>
      <c r="F244" s="78"/>
      <c r="G244" s="73"/>
      <c r="H244" s="243"/>
      <c r="I244" s="243"/>
      <c r="J244" s="243"/>
      <c r="K244" s="241"/>
      <c r="L244" s="241"/>
      <c r="M244" s="243"/>
      <c r="N244" s="241"/>
    </row>
    <row r="245" spans="1:19" x14ac:dyDescent="0.2">
      <c r="D245" s="74"/>
      <c r="E245" s="78"/>
      <c r="F245" s="78"/>
      <c r="G245" s="73"/>
      <c r="H245" s="243"/>
      <c r="I245" s="243"/>
      <c r="J245" s="243"/>
      <c r="K245" s="241"/>
      <c r="L245" s="241"/>
      <c r="M245" s="243"/>
      <c r="N245" s="241"/>
    </row>
    <row r="246" spans="1:19" x14ac:dyDescent="0.2">
      <c r="D246" s="74"/>
      <c r="E246" s="78"/>
      <c r="F246" s="78"/>
      <c r="G246" s="73"/>
      <c r="H246" s="243"/>
      <c r="I246" s="243"/>
      <c r="J246" s="243"/>
      <c r="K246" s="241"/>
      <c r="L246" s="241"/>
      <c r="M246" s="243"/>
      <c r="N246" s="241"/>
      <c r="R246" s="74"/>
    </row>
    <row r="247" spans="1:19" x14ac:dyDescent="0.2">
      <c r="D247" s="74"/>
      <c r="E247" s="78"/>
      <c r="F247" s="78"/>
      <c r="G247" s="73"/>
      <c r="H247" s="243"/>
      <c r="I247" s="243"/>
      <c r="J247" s="243"/>
      <c r="K247" s="241"/>
      <c r="L247" s="241"/>
      <c r="M247" s="243"/>
      <c r="N247" s="241"/>
      <c r="R247" s="74"/>
    </row>
    <row r="248" spans="1:19" x14ac:dyDescent="0.2">
      <c r="A248" s="116"/>
      <c r="B248" s="116"/>
      <c r="C248" s="116"/>
      <c r="D248" s="74"/>
      <c r="E248" s="78"/>
      <c r="F248" s="78"/>
      <c r="G248" s="73"/>
      <c r="H248" s="243"/>
      <c r="I248" s="243"/>
      <c r="J248" s="243"/>
      <c r="K248" s="241"/>
      <c r="L248" s="241"/>
      <c r="M248" s="243"/>
      <c r="N248" s="241"/>
      <c r="O248" s="74"/>
      <c r="P248" s="78"/>
      <c r="Q248" s="78"/>
      <c r="R248" s="74"/>
      <c r="S248" s="78"/>
    </row>
    <row r="249" spans="1:19" x14ac:dyDescent="0.2">
      <c r="A249" s="116"/>
      <c r="B249" s="116"/>
      <c r="C249" s="116"/>
      <c r="D249" s="74"/>
      <c r="E249" s="78"/>
      <c r="F249" s="78"/>
      <c r="G249" s="73"/>
      <c r="H249" s="243"/>
      <c r="I249" s="243"/>
      <c r="J249" s="243"/>
      <c r="K249" s="241"/>
      <c r="L249" s="241"/>
      <c r="M249" s="243"/>
      <c r="N249" s="241"/>
      <c r="O249" s="74"/>
      <c r="P249" s="78"/>
      <c r="Q249" s="78"/>
      <c r="R249" s="74"/>
      <c r="S249" s="78"/>
    </row>
    <row r="250" spans="1:19" x14ac:dyDescent="0.2">
      <c r="A250" s="116"/>
      <c r="B250" s="116"/>
      <c r="C250" s="116"/>
      <c r="D250" s="74"/>
      <c r="E250" s="78"/>
      <c r="F250" s="78"/>
      <c r="G250" s="73"/>
      <c r="H250" s="243"/>
      <c r="I250" s="243"/>
      <c r="J250" s="243"/>
      <c r="K250" s="241"/>
      <c r="L250" s="241"/>
      <c r="M250" s="243"/>
      <c r="N250" s="241"/>
      <c r="O250" s="74"/>
      <c r="P250" s="78"/>
      <c r="Q250" s="78"/>
      <c r="R250" s="74"/>
      <c r="S250" s="78"/>
    </row>
    <row r="251" spans="1:19" x14ac:dyDescent="0.2">
      <c r="A251" s="116"/>
      <c r="B251" s="116"/>
      <c r="C251" s="116"/>
      <c r="D251" s="74"/>
      <c r="E251" s="78"/>
      <c r="F251" s="78"/>
      <c r="G251" s="73"/>
      <c r="H251" s="243"/>
      <c r="I251" s="243"/>
      <c r="J251" s="243"/>
      <c r="K251" s="241"/>
      <c r="L251" s="241"/>
      <c r="M251" s="243"/>
      <c r="N251" s="241"/>
      <c r="O251" s="74"/>
      <c r="P251" s="78"/>
      <c r="Q251" s="78"/>
      <c r="R251" s="74"/>
      <c r="S251" s="78"/>
    </row>
    <row r="252" spans="1:19" x14ac:dyDescent="0.2">
      <c r="A252" s="116"/>
      <c r="B252" s="116"/>
      <c r="C252" s="116"/>
      <c r="D252" s="74"/>
      <c r="E252" s="78"/>
      <c r="F252" s="78"/>
      <c r="G252" s="73"/>
      <c r="H252" s="243"/>
      <c r="I252" s="243"/>
      <c r="J252" s="243"/>
      <c r="K252" s="241"/>
      <c r="L252" s="241"/>
      <c r="M252" s="243"/>
      <c r="N252" s="241"/>
      <c r="O252" s="74"/>
      <c r="P252" s="78"/>
      <c r="Q252" s="78"/>
      <c r="R252" s="74"/>
      <c r="S252" s="78"/>
    </row>
    <row r="253" spans="1:19" x14ac:dyDescent="0.2">
      <c r="A253" s="116"/>
      <c r="B253" s="116"/>
      <c r="C253" s="116"/>
      <c r="D253" s="74"/>
      <c r="E253" s="78"/>
      <c r="F253" s="78"/>
      <c r="G253" s="73"/>
      <c r="H253" s="243"/>
      <c r="I253" s="243"/>
      <c r="J253" s="243"/>
      <c r="K253" s="241"/>
      <c r="L253" s="241"/>
      <c r="M253" s="243"/>
      <c r="N253" s="241"/>
      <c r="O253" s="74"/>
      <c r="P253" s="78"/>
      <c r="Q253" s="78"/>
      <c r="R253" s="74"/>
      <c r="S253" s="78"/>
    </row>
    <row r="254" spans="1:19" x14ac:dyDescent="0.2">
      <c r="A254" s="116"/>
      <c r="B254" s="116"/>
      <c r="C254" s="116"/>
      <c r="D254" s="74"/>
      <c r="E254" s="78"/>
      <c r="F254" s="78"/>
      <c r="G254" s="73"/>
      <c r="H254" s="243"/>
      <c r="I254" s="243"/>
      <c r="J254" s="243"/>
      <c r="K254" s="241"/>
      <c r="L254" s="241"/>
      <c r="M254" s="243"/>
      <c r="N254" s="241"/>
      <c r="O254" s="74"/>
      <c r="P254" s="78"/>
      <c r="Q254" s="78"/>
      <c r="R254" s="74"/>
      <c r="S254" s="78"/>
    </row>
    <row r="255" spans="1:19" x14ac:dyDescent="0.2">
      <c r="A255" s="116"/>
      <c r="B255" s="116"/>
      <c r="C255" s="116"/>
      <c r="D255" s="74"/>
      <c r="E255" s="78"/>
      <c r="F255" s="78"/>
      <c r="G255" s="73"/>
      <c r="H255" s="243"/>
      <c r="I255" s="243"/>
      <c r="J255" s="243"/>
      <c r="K255" s="241"/>
      <c r="L255" s="241"/>
      <c r="M255" s="243"/>
      <c r="N255" s="241"/>
      <c r="O255" s="74"/>
      <c r="P255" s="78"/>
      <c r="Q255" s="78"/>
      <c r="R255" s="74"/>
      <c r="S255" s="78"/>
    </row>
    <row r="256" spans="1:19" x14ac:dyDescent="0.2">
      <c r="A256" s="116"/>
      <c r="B256" s="116"/>
      <c r="C256" s="116"/>
      <c r="D256" s="74"/>
      <c r="E256" s="78"/>
      <c r="F256" s="78"/>
      <c r="G256" s="73"/>
      <c r="H256" s="243"/>
      <c r="I256" s="243"/>
      <c r="J256" s="243"/>
      <c r="K256" s="241"/>
      <c r="L256" s="241"/>
      <c r="M256" s="243"/>
      <c r="N256" s="241"/>
      <c r="O256" s="74"/>
      <c r="P256" s="78"/>
      <c r="Q256" s="78"/>
      <c r="R256" s="74"/>
      <c r="S256" s="78"/>
    </row>
    <row r="257" spans="1:19" x14ac:dyDescent="0.2">
      <c r="A257" s="116"/>
      <c r="B257" s="116"/>
      <c r="C257" s="116"/>
      <c r="D257" s="74"/>
      <c r="E257" s="78"/>
      <c r="F257" s="78"/>
      <c r="G257" s="73"/>
      <c r="H257" s="243"/>
      <c r="I257" s="243"/>
      <c r="J257" s="243"/>
      <c r="K257" s="241"/>
      <c r="L257" s="241"/>
      <c r="M257" s="243"/>
      <c r="N257" s="241"/>
      <c r="O257" s="74"/>
      <c r="P257" s="78"/>
      <c r="Q257" s="78"/>
      <c r="R257" s="74"/>
      <c r="S257" s="78"/>
    </row>
    <row r="258" spans="1:19" x14ac:dyDescent="0.2">
      <c r="A258" s="116"/>
      <c r="B258" s="116"/>
      <c r="C258" s="116"/>
      <c r="D258" s="74"/>
      <c r="E258" s="78"/>
      <c r="F258" s="78"/>
      <c r="G258" s="73"/>
      <c r="H258" s="243"/>
      <c r="I258" s="243"/>
      <c r="J258" s="243"/>
      <c r="K258" s="241"/>
      <c r="L258" s="241"/>
      <c r="M258" s="243"/>
      <c r="N258" s="241"/>
      <c r="O258" s="74"/>
      <c r="P258" s="78"/>
      <c r="Q258" s="78"/>
      <c r="R258" s="74"/>
      <c r="S258" s="78"/>
    </row>
    <row r="259" spans="1:19" x14ac:dyDescent="0.2">
      <c r="A259" s="116"/>
      <c r="B259" s="116"/>
      <c r="C259" s="116"/>
      <c r="D259" s="74"/>
      <c r="E259" s="78"/>
      <c r="F259" s="78"/>
      <c r="G259" s="73"/>
      <c r="H259" s="243"/>
      <c r="I259" s="243"/>
      <c r="J259" s="243"/>
      <c r="K259" s="241"/>
      <c r="L259" s="241"/>
      <c r="M259" s="243"/>
      <c r="N259" s="241"/>
      <c r="O259" s="74"/>
      <c r="P259" s="78"/>
      <c r="Q259" s="78"/>
      <c r="R259" s="74"/>
      <c r="S259" s="78"/>
    </row>
    <row r="260" spans="1:19" x14ac:dyDescent="0.2">
      <c r="A260" s="116"/>
      <c r="B260" s="116"/>
      <c r="C260" s="116"/>
      <c r="D260" s="74"/>
      <c r="E260" s="78"/>
      <c r="F260" s="78"/>
      <c r="G260" s="73"/>
      <c r="H260" s="243"/>
      <c r="I260" s="243"/>
      <c r="J260" s="243"/>
      <c r="K260" s="241"/>
      <c r="L260" s="241"/>
      <c r="M260" s="243"/>
      <c r="N260" s="241"/>
      <c r="O260" s="74"/>
      <c r="P260" s="78"/>
      <c r="Q260" s="78"/>
      <c r="R260" s="74"/>
      <c r="S260" s="78"/>
    </row>
  </sheetData>
  <mergeCells count="233">
    <mergeCell ref="D36:D38"/>
    <mergeCell ref="D121:D122"/>
    <mergeCell ref="F48:F52"/>
    <mergeCell ref="O48:O49"/>
    <mergeCell ref="D51:D52"/>
    <mergeCell ref="O64:O65"/>
    <mergeCell ref="O82:O83"/>
    <mergeCell ref="S144:S145"/>
    <mergeCell ref="D117:D118"/>
    <mergeCell ref="D125:D127"/>
    <mergeCell ref="S101:S102"/>
    <mergeCell ref="C92:G92"/>
    <mergeCell ref="P92:S92"/>
    <mergeCell ref="B93:G93"/>
    <mergeCell ref="D106:D108"/>
    <mergeCell ref="O107:O108"/>
    <mergeCell ref="D67:D68"/>
    <mergeCell ref="S136:S137"/>
    <mergeCell ref="F132:F133"/>
    <mergeCell ref="D132:D133"/>
    <mergeCell ref="S132:S133"/>
    <mergeCell ref="B94:S94"/>
    <mergeCell ref="C95:S95"/>
    <mergeCell ref="S103:S110"/>
    <mergeCell ref="L6:L9"/>
    <mergeCell ref="M6:M9"/>
    <mergeCell ref="D130:D131"/>
    <mergeCell ref="S129:S131"/>
    <mergeCell ref="O130:O131"/>
    <mergeCell ref="D201:D202"/>
    <mergeCell ref="D199:D200"/>
    <mergeCell ref="O201:O202"/>
    <mergeCell ref="S201:S202"/>
    <mergeCell ref="S77:S79"/>
    <mergeCell ref="D44:D47"/>
    <mergeCell ref="E44:E47"/>
    <mergeCell ref="F44:F47"/>
    <mergeCell ref="D48:D50"/>
    <mergeCell ref="E48:E52"/>
    <mergeCell ref="O93:S93"/>
    <mergeCell ref="A10:S10"/>
    <mergeCell ref="A11:S11"/>
    <mergeCell ref="A41:A43"/>
    <mergeCell ref="B41:B43"/>
    <mergeCell ref="C41:C43"/>
    <mergeCell ref="D41:D43"/>
    <mergeCell ref="E41:E43"/>
    <mergeCell ref="S51:S52"/>
    <mergeCell ref="N1:S1"/>
    <mergeCell ref="A2:S2"/>
    <mergeCell ref="A3:S3"/>
    <mergeCell ref="A4:S4"/>
    <mergeCell ref="I6:I9"/>
    <mergeCell ref="J6:J9"/>
    <mergeCell ref="S6:S9"/>
    <mergeCell ref="O6:R6"/>
    <mergeCell ref="P7:R7"/>
    <mergeCell ref="N6:N9"/>
    <mergeCell ref="O7:O9"/>
    <mergeCell ref="P8:P9"/>
    <mergeCell ref="Q8:Q9"/>
    <mergeCell ref="R8:R9"/>
    <mergeCell ref="C5:S5"/>
    <mergeCell ref="A6:A9"/>
    <mergeCell ref="B6:B9"/>
    <mergeCell ref="C6:C9"/>
    <mergeCell ref="D6:D9"/>
    <mergeCell ref="E6:E9"/>
    <mergeCell ref="F6:F9"/>
    <mergeCell ref="G6:G9"/>
    <mergeCell ref="H6:H9"/>
    <mergeCell ref="K6:K9"/>
    <mergeCell ref="B12:S12"/>
    <mergeCell ref="D29:D33"/>
    <mergeCell ref="O31:O32"/>
    <mergeCell ref="D34:D35"/>
    <mergeCell ref="O21:O22"/>
    <mergeCell ref="A25:A28"/>
    <mergeCell ref="C25:C28"/>
    <mergeCell ref="D25:D28"/>
    <mergeCell ref="E25:E28"/>
    <mergeCell ref="C13:S13"/>
    <mergeCell ref="F14:F15"/>
    <mergeCell ref="F25:F28"/>
    <mergeCell ref="O25:O26"/>
    <mergeCell ref="C14:C15"/>
    <mergeCell ref="D14:D15"/>
    <mergeCell ref="E14:E15"/>
    <mergeCell ref="D19:D22"/>
    <mergeCell ref="S24:S31"/>
    <mergeCell ref="S14:S19"/>
    <mergeCell ref="U40:U41"/>
    <mergeCell ref="V40:V41"/>
    <mergeCell ref="W40:W41"/>
    <mergeCell ref="F41:F43"/>
    <mergeCell ref="O41:O43"/>
    <mergeCell ref="P41:P43"/>
    <mergeCell ref="Q41:Q43"/>
    <mergeCell ref="R41:R43"/>
    <mergeCell ref="O36:O37"/>
    <mergeCell ref="O39:O40"/>
    <mergeCell ref="A53:A54"/>
    <mergeCell ref="B53:B54"/>
    <mergeCell ref="C53:C54"/>
    <mergeCell ref="D53:D54"/>
    <mergeCell ref="E53:E54"/>
    <mergeCell ref="F53:F54"/>
    <mergeCell ref="B84:B85"/>
    <mergeCell ref="C84:C85"/>
    <mergeCell ref="D84:D85"/>
    <mergeCell ref="E84:E85"/>
    <mergeCell ref="F84:F85"/>
    <mergeCell ref="D64:D65"/>
    <mergeCell ref="D69:D70"/>
    <mergeCell ref="D73:D74"/>
    <mergeCell ref="E73:E74"/>
    <mergeCell ref="F73:F74"/>
    <mergeCell ref="D77:D79"/>
    <mergeCell ref="D80:D81"/>
    <mergeCell ref="A86:A89"/>
    <mergeCell ref="C86:C89"/>
    <mergeCell ref="D86:D89"/>
    <mergeCell ref="E86:E89"/>
    <mergeCell ref="F86:F89"/>
    <mergeCell ref="O88:O89"/>
    <mergeCell ref="S86:S87"/>
    <mergeCell ref="O90:O91"/>
    <mergeCell ref="P90:P91"/>
    <mergeCell ref="Q90:Q91"/>
    <mergeCell ref="R90:R91"/>
    <mergeCell ref="S90:S91"/>
    <mergeCell ref="A90:A91"/>
    <mergeCell ref="C90:C91"/>
    <mergeCell ref="D90:D91"/>
    <mergeCell ref="E90:E91"/>
    <mergeCell ref="F90:F91"/>
    <mergeCell ref="X152:X153"/>
    <mergeCell ref="D155:D157"/>
    <mergeCell ref="O156:O157"/>
    <mergeCell ref="D158:D160"/>
    <mergeCell ref="E160:G160"/>
    <mergeCell ref="D161:D162"/>
    <mergeCell ref="O191:O192"/>
    <mergeCell ref="P191:P192"/>
    <mergeCell ref="Q191:Q192"/>
    <mergeCell ref="R191:R192"/>
    <mergeCell ref="D152:D154"/>
    <mergeCell ref="E152:E159"/>
    <mergeCell ref="F152:F159"/>
    <mergeCell ref="X163:X164"/>
    <mergeCell ref="E166:G166"/>
    <mergeCell ref="S183:S186"/>
    <mergeCell ref="O179:O180"/>
    <mergeCell ref="C182:S182"/>
    <mergeCell ref="D183:D185"/>
    <mergeCell ref="D191:D192"/>
    <mergeCell ref="C181:G181"/>
    <mergeCell ref="O181:S181"/>
    <mergeCell ref="D165:D166"/>
    <mergeCell ref="O165:O166"/>
    <mergeCell ref="A235:G235"/>
    <mergeCell ref="B221:G221"/>
    <mergeCell ref="O221:S221"/>
    <mergeCell ref="A222:N222"/>
    <mergeCell ref="A223:G223"/>
    <mergeCell ref="A224:G224"/>
    <mergeCell ref="A225:G225"/>
    <mergeCell ref="A226:G226"/>
    <mergeCell ref="A228:G228"/>
    <mergeCell ref="A230:G230"/>
    <mergeCell ref="A232:G232"/>
    <mergeCell ref="A231:G231"/>
    <mergeCell ref="A234:G234"/>
    <mergeCell ref="A227:G227"/>
    <mergeCell ref="A229:G229"/>
    <mergeCell ref="A233:G233"/>
    <mergeCell ref="A203:A204"/>
    <mergeCell ref="B203:B204"/>
    <mergeCell ref="D203:D204"/>
    <mergeCell ref="E203:E204"/>
    <mergeCell ref="F203:F204"/>
    <mergeCell ref="O203:O204"/>
    <mergeCell ref="B220:G220"/>
    <mergeCell ref="O220:S220"/>
    <mergeCell ref="D217:D218"/>
    <mergeCell ref="O217:O218"/>
    <mergeCell ref="C219:G219"/>
    <mergeCell ref="D205:D206"/>
    <mergeCell ref="E205:E206"/>
    <mergeCell ref="D208:D210"/>
    <mergeCell ref="B213:B214"/>
    <mergeCell ref="D213:D214"/>
    <mergeCell ref="S208:S213"/>
    <mergeCell ref="O219:S219"/>
    <mergeCell ref="S215:S216"/>
    <mergeCell ref="D215:D216"/>
    <mergeCell ref="S173:S174"/>
    <mergeCell ref="D171:D172"/>
    <mergeCell ref="E171:E172"/>
    <mergeCell ref="C167:G167"/>
    <mergeCell ref="O167:S167"/>
    <mergeCell ref="D150:D151"/>
    <mergeCell ref="D146:D147"/>
    <mergeCell ref="D148:D149"/>
    <mergeCell ref="S148:S149"/>
    <mergeCell ref="C168:S168"/>
    <mergeCell ref="D169:D170"/>
    <mergeCell ref="E169:E170"/>
    <mergeCell ref="S165:S166"/>
    <mergeCell ref="O67:O68"/>
    <mergeCell ref="E68:G68"/>
    <mergeCell ref="D141:D143"/>
    <mergeCell ref="D144:D145"/>
    <mergeCell ref="E144:E145"/>
    <mergeCell ref="E149:G149"/>
    <mergeCell ref="D138:D140"/>
    <mergeCell ref="D109:D110"/>
    <mergeCell ref="S96:S98"/>
    <mergeCell ref="S138:S141"/>
    <mergeCell ref="D96:D98"/>
    <mergeCell ref="D101:D102"/>
    <mergeCell ref="D103:D105"/>
    <mergeCell ref="O104:O105"/>
    <mergeCell ref="E137:G137"/>
    <mergeCell ref="D111:D114"/>
    <mergeCell ref="O113:O114"/>
    <mergeCell ref="D119:D120"/>
    <mergeCell ref="O119:O120"/>
    <mergeCell ref="S121:S122"/>
    <mergeCell ref="S111:S114"/>
    <mergeCell ref="S125:S127"/>
    <mergeCell ref="D136:D137"/>
    <mergeCell ref="S134:S135"/>
  </mergeCells>
  <printOptions horizontalCentered="1"/>
  <pageMargins left="0.11811023622047245" right="0.11811023622047245" top="0.74803149606299213" bottom="0.15748031496062992" header="0.31496062992125984" footer="0.31496062992125984"/>
  <pageSetup paperSize="9" scale="80" orientation="landscape" r:id="rId1"/>
  <rowBreaks count="11" manualBreakCount="11">
    <brk id="57" max="18" man="1"/>
    <brk id="71" max="18" man="1"/>
    <brk id="89" max="18" man="1"/>
    <brk id="102" max="18" man="1"/>
    <brk id="120" max="18" man="1"/>
    <brk id="133" max="18" man="1"/>
    <brk id="145" max="18" man="1"/>
    <brk id="166" max="18" man="1"/>
    <brk id="190" max="18" man="1"/>
    <brk id="207" max="18" man="1"/>
    <brk id="221" max="18" man="1"/>
  </rowBreaks>
  <colBreaks count="1" manualBreakCount="1">
    <brk id="19"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47"/>
  <sheetViews>
    <sheetView zoomScaleNormal="100" zoomScaleSheetLayoutView="80" workbookViewId="0"/>
  </sheetViews>
  <sheetFormatPr defaultRowHeight="12.75" x14ac:dyDescent="0.2"/>
  <cols>
    <col min="1" max="3" width="2.42578125" style="115" customWidth="1"/>
    <col min="4" max="4" width="2.42578125" style="680" customWidth="1"/>
    <col min="5" max="5" width="31" style="75" customWidth="1"/>
    <col min="6" max="6" width="3" style="85" customWidth="1"/>
    <col min="7" max="7" width="3" style="726" customWidth="1"/>
    <col min="8" max="8" width="3" style="602" customWidth="1"/>
    <col min="9" max="9" width="12" style="334" customWidth="1"/>
    <col min="10" max="10" width="10" style="206" customWidth="1"/>
    <col min="11" max="11" width="9.42578125" style="335" customWidth="1"/>
    <col min="12" max="12" width="23.5703125" style="75" customWidth="1"/>
    <col min="13" max="13" width="6.140625" style="85" customWidth="1"/>
    <col min="14" max="14" width="11.140625" style="966" customWidth="1"/>
    <col min="15" max="15" width="9.140625" style="966"/>
    <col min="16" max="16384" width="9.140625" style="74"/>
  </cols>
  <sheetData>
    <row r="1" spans="1:15" ht="64.5" customHeight="1" x14ac:dyDescent="0.2">
      <c r="L1" s="3063" t="s">
        <v>318</v>
      </c>
      <c r="M1" s="3472"/>
    </row>
    <row r="2" spans="1:15" s="264" customFormat="1" ht="15.75" x14ac:dyDescent="0.2">
      <c r="A2" s="2869" t="s">
        <v>279</v>
      </c>
      <c r="B2" s="2869"/>
      <c r="C2" s="2869"/>
      <c r="D2" s="2869"/>
      <c r="E2" s="2869"/>
      <c r="F2" s="2869"/>
      <c r="G2" s="2869"/>
      <c r="H2" s="2869"/>
      <c r="I2" s="2869"/>
      <c r="J2" s="2869"/>
      <c r="K2" s="2869"/>
      <c r="L2" s="2869"/>
      <c r="M2" s="2869"/>
      <c r="N2" s="967"/>
      <c r="O2" s="967"/>
    </row>
    <row r="3" spans="1:15" s="264" customFormat="1" ht="15.75" x14ac:dyDescent="0.2">
      <c r="A3" s="2870" t="s">
        <v>32</v>
      </c>
      <c r="B3" s="2870"/>
      <c r="C3" s="2870"/>
      <c r="D3" s="2870"/>
      <c r="E3" s="2870"/>
      <c r="F3" s="2870"/>
      <c r="G3" s="2870"/>
      <c r="H3" s="2870"/>
      <c r="I3" s="2870"/>
      <c r="J3" s="2870"/>
      <c r="K3" s="2870"/>
      <c r="L3" s="2870"/>
      <c r="M3" s="2870"/>
      <c r="N3" s="967"/>
      <c r="O3" s="967"/>
    </row>
    <row r="4" spans="1:15" s="264" customFormat="1" ht="15.75" x14ac:dyDescent="0.2">
      <c r="A4" s="2871" t="s">
        <v>72</v>
      </c>
      <c r="B4" s="2871"/>
      <c r="C4" s="2871"/>
      <c r="D4" s="2871"/>
      <c r="E4" s="2871"/>
      <c r="F4" s="2871"/>
      <c r="G4" s="2871"/>
      <c r="H4" s="2871"/>
      <c r="I4" s="2871"/>
      <c r="J4" s="2871"/>
      <c r="K4" s="2871"/>
      <c r="L4" s="2871"/>
      <c r="M4" s="2871"/>
      <c r="N4" s="967"/>
      <c r="O4" s="967"/>
    </row>
    <row r="5" spans="1:15" ht="20.25" customHeight="1" thickBot="1" x14ac:dyDescent="0.25">
      <c r="A5" s="205"/>
      <c r="B5" s="205"/>
      <c r="C5" s="2872" t="s">
        <v>149</v>
      </c>
      <c r="D5" s="2872"/>
      <c r="E5" s="2872"/>
      <c r="F5" s="2872"/>
      <c r="G5" s="2872"/>
      <c r="H5" s="2872"/>
      <c r="I5" s="2872"/>
      <c r="J5" s="2872"/>
      <c r="K5" s="2872"/>
      <c r="L5" s="2872"/>
      <c r="M5" s="2872"/>
    </row>
    <row r="6" spans="1:15" ht="42.75" customHeight="1" x14ac:dyDescent="0.2">
      <c r="A6" s="3335" t="s">
        <v>9</v>
      </c>
      <c r="B6" s="2879" t="s">
        <v>10</v>
      </c>
      <c r="C6" s="2879" t="s">
        <v>11</v>
      </c>
      <c r="D6" s="3473" t="s">
        <v>280</v>
      </c>
      <c r="E6" s="3340" t="s">
        <v>25</v>
      </c>
      <c r="F6" s="3312" t="s">
        <v>12</v>
      </c>
      <c r="G6" s="3476" t="s">
        <v>290</v>
      </c>
      <c r="H6" s="3346" t="s">
        <v>13</v>
      </c>
      <c r="I6" s="3346" t="s">
        <v>64</v>
      </c>
      <c r="J6" s="3346" t="s">
        <v>14</v>
      </c>
      <c r="K6" s="703" t="s">
        <v>292</v>
      </c>
      <c r="L6" s="3321" t="s">
        <v>49</v>
      </c>
      <c r="M6" s="3479"/>
    </row>
    <row r="7" spans="1:15" ht="24" customHeight="1" x14ac:dyDescent="0.2">
      <c r="A7" s="3336"/>
      <c r="B7" s="2880"/>
      <c r="C7" s="2880"/>
      <c r="D7" s="3474"/>
      <c r="E7" s="3341"/>
      <c r="F7" s="3313"/>
      <c r="G7" s="3477"/>
      <c r="H7" s="3347"/>
      <c r="I7" s="3347"/>
      <c r="J7" s="3347"/>
      <c r="K7" s="3470" t="s">
        <v>15</v>
      </c>
      <c r="L7" s="2918" t="s">
        <v>25</v>
      </c>
      <c r="M7" s="925" t="s">
        <v>86</v>
      </c>
    </row>
    <row r="8" spans="1:15" ht="21.75" customHeight="1" x14ac:dyDescent="0.2">
      <c r="A8" s="3337"/>
      <c r="B8" s="2881"/>
      <c r="C8" s="2881"/>
      <c r="D8" s="3474"/>
      <c r="E8" s="3341"/>
      <c r="F8" s="3313"/>
      <c r="G8" s="3477"/>
      <c r="H8" s="3347"/>
      <c r="I8" s="3347"/>
      <c r="J8" s="3347"/>
      <c r="K8" s="3470"/>
      <c r="L8" s="3328"/>
      <c r="M8" s="3468" t="s">
        <v>293</v>
      </c>
    </row>
    <row r="9" spans="1:15" ht="39" customHeight="1" thickBot="1" x14ac:dyDescent="0.25">
      <c r="A9" s="3338"/>
      <c r="B9" s="3339"/>
      <c r="C9" s="3339"/>
      <c r="D9" s="3475"/>
      <c r="E9" s="3342"/>
      <c r="F9" s="3314"/>
      <c r="G9" s="3478"/>
      <c r="H9" s="3348"/>
      <c r="I9" s="3348"/>
      <c r="J9" s="3348"/>
      <c r="K9" s="3471"/>
      <c r="L9" s="2919"/>
      <c r="M9" s="3469"/>
    </row>
    <row r="10" spans="1:15" ht="13.5" thickBot="1" x14ac:dyDescent="0.25">
      <c r="A10" s="2891" t="s">
        <v>111</v>
      </c>
      <c r="B10" s="2892"/>
      <c r="C10" s="2892"/>
      <c r="D10" s="2892"/>
      <c r="E10" s="2892"/>
      <c r="F10" s="2892"/>
      <c r="G10" s="2892"/>
      <c r="H10" s="2892"/>
      <c r="I10" s="2892"/>
      <c r="J10" s="2892"/>
      <c r="K10" s="3108"/>
      <c r="L10" s="2892"/>
      <c r="M10" s="2893"/>
    </row>
    <row r="11" spans="1:15" ht="13.5" thickBot="1" x14ac:dyDescent="0.25">
      <c r="A11" s="2894" t="s">
        <v>33</v>
      </c>
      <c r="B11" s="2895"/>
      <c r="C11" s="2895"/>
      <c r="D11" s="2895"/>
      <c r="E11" s="2895"/>
      <c r="F11" s="2895"/>
      <c r="G11" s="2895"/>
      <c r="H11" s="2895"/>
      <c r="I11" s="2895"/>
      <c r="J11" s="2895"/>
      <c r="K11" s="2895"/>
      <c r="L11" s="2895"/>
      <c r="M11" s="2896"/>
    </row>
    <row r="12" spans="1:15" ht="13.5" thickBot="1" x14ac:dyDescent="0.25">
      <c r="A12" s="187" t="s">
        <v>16</v>
      </c>
      <c r="B12" s="2897" t="s">
        <v>40</v>
      </c>
      <c r="C12" s="2898"/>
      <c r="D12" s="2898"/>
      <c r="E12" s="2898"/>
      <c r="F12" s="2898"/>
      <c r="G12" s="2898"/>
      <c r="H12" s="2898"/>
      <c r="I12" s="2898"/>
      <c r="J12" s="2898"/>
      <c r="K12" s="2898"/>
      <c r="L12" s="2898"/>
      <c r="M12" s="2899"/>
    </row>
    <row r="13" spans="1:15" ht="13.5" thickBot="1" x14ac:dyDescent="0.25">
      <c r="A13" s="506" t="s">
        <v>16</v>
      </c>
      <c r="B13" s="13" t="s">
        <v>16</v>
      </c>
      <c r="C13" s="2900" t="s">
        <v>127</v>
      </c>
      <c r="D13" s="2901"/>
      <c r="E13" s="2901"/>
      <c r="F13" s="2901"/>
      <c r="G13" s="2901"/>
      <c r="H13" s="2901"/>
      <c r="I13" s="2901"/>
      <c r="J13" s="2902"/>
      <c r="K13" s="2902"/>
      <c r="L13" s="2902"/>
      <c r="M13" s="2903"/>
    </row>
    <row r="14" spans="1:15" s="96" customFormat="1" x14ac:dyDescent="0.2">
      <c r="A14" s="7" t="s">
        <v>16</v>
      </c>
      <c r="B14" s="4" t="s">
        <v>16</v>
      </c>
      <c r="C14" s="3124" t="s">
        <v>16</v>
      </c>
      <c r="D14" s="931"/>
      <c r="E14" s="2906" t="s">
        <v>53</v>
      </c>
      <c r="F14" s="3308"/>
      <c r="G14" s="3403"/>
      <c r="H14" s="2910">
        <v>2</v>
      </c>
      <c r="I14" s="3467" t="s">
        <v>66</v>
      </c>
      <c r="J14" s="44"/>
      <c r="K14" s="347"/>
      <c r="L14" s="348"/>
      <c r="M14" s="510"/>
      <c r="N14" s="968"/>
      <c r="O14" s="968"/>
    </row>
    <row r="15" spans="1:15" s="96" customFormat="1" x14ac:dyDescent="0.2">
      <c r="A15" s="8"/>
      <c r="B15" s="9"/>
      <c r="C15" s="3125"/>
      <c r="D15" s="935"/>
      <c r="E15" s="2907"/>
      <c r="F15" s="3131"/>
      <c r="G15" s="3398"/>
      <c r="H15" s="2911"/>
      <c r="I15" s="3154"/>
      <c r="J15" s="35"/>
      <c r="K15" s="360"/>
      <c r="L15" s="513"/>
      <c r="M15" s="511"/>
      <c r="N15" s="968"/>
      <c r="O15" s="968"/>
    </row>
    <row r="16" spans="1:15" s="96" customFormat="1" ht="25.5" x14ac:dyDescent="0.2">
      <c r="A16" s="8"/>
      <c r="B16" s="9"/>
      <c r="C16" s="961"/>
      <c r="D16" s="964"/>
      <c r="E16" s="988" t="s">
        <v>319</v>
      </c>
      <c r="F16" s="97"/>
      <c r="G16" s="963"/>
      <c r="H16" s="962"/>
      <c r="I16" s="965"/>
      <c r="J16" s="142"/>
      <c r="K16" s="853"/>
      <c r="L16" s="989" t="s">
        <v>320</v>
      </c>
      <c r="M16" s="990">
        <v>1</v>
      </c>
      <c r="N16" s="968"/>
      <c r="O16" s="968"/>
    </row>
    <row r="17" spans="1:17" s="96" customFormat="1" ht="44.25" customHeight="1" x14ac:dyDescent="0.2">
      <c r="A17" s="8"/>
      <c r="B17" s="9"/>
      <c r="C17" s="961"/>
      <c r="D17" s="964"/>
      <c r="E17" s="988" t="s">
        <v>321</v>
      </c>
      <c r="F17" s="97"/>
      <c r="G17" s="963"/>
      <c r="H17" s="962"/>
      <c r="I17" s="965"/>
      <c r="J17" s="35"/>
      <c r="K17" s="349"/>
      <c r="L17" s="513" t="s">
        <v>322</v>
      </c>
      <c r="M17" s="511">
        <v>1</v>
      </c>
      <c r="N17" s="968"/>
      <c r="O17" s="968"/>
    </row>
    <row r="18" spans="1:17" s="96" customFormat="1" ht="16.5" customHeight="1" x14ac:dyDescent="0.2">
      <c r="A18" s="8"/>
      <c r="B18" s="920"/>
      <c r="C18" s="18"/>
      <c r="D18" s="3408" t="s">
        <v>16</v>
      </c>
      <c r="E18" s="2924" t="s">
        <v>124</v>
      </c>
      <c r="F18" s="141"/>
      <c r="G18" s="3396">
        <v>1002010100</v>
      </c>
      <c r="H18" s="918"/>
      <c r="I18" s="3154"/>
      <c r="J18" s="142" t="s">
        <v>17</v>
      </c>
      <c r="K18" s="865">
        <v>10577.7</v>
      </c>
      <c r="L18" s="512" t="s">
        <v>105</v>
      </c>
      <c r="M18" s="144">
        <v>45</v>
      </c>
      <c r="N18" s="969">
        <f>SUMIF(J18:J70,"sb",K18:K70)</f>
        <v>24243</v>
      </c>
      <c r="O18" s="970"/>
      <c r="P18" s="567"/>
    </row>
    <row r="19" spans="1:17" s="96" customFormat="1" ht="15" customHeight="1" x14ac:dyDescent="0.2">
      <c r="A19" s="8"/>
      <c r="B19" s="9"/>
      <c r="C19" s="18"/>
      <c r="D19" s="3409"/>
      <c r="E19" s="2925"/>
      <c r="F19" s="141"/>
      <c r="G19" s="3398"/>
      <c r="H19" s="918"/>
      <c r="I19" s="3154"/>
      <c r="J19" s="45" t="s">
        <v>20</v>
      </c>
      <c r="K19" s="865">
        <v>7387.9</v>
      </c>
      <c r="L19" s="145" t="s">
        <v>75</v>
      </c>
      <c r="M19" s="657">
        <v>7696</v>
      </c>
      <c r="N19" s="969">
        <f>SUMIF(J19:J70,"sb(vb)",K19:K70)</f>
        <v>34487.099999999991</v>
      </c>
      <c r="O19" s="970">
        <f>K19+K24+K29+K36+K41+K46+K56+K58+K60+K68+K74</f>
        <v>33768.499999999993</v>
      </c>
    </row>
    <row r="20" spans="1:17" s="96" customFormat="1" ht="14.25" customHeight="1" x14ac:dyDescent="0.2">
      <c r="A20" s="8"/>
      <c r="B20" s="9"/>
      <c r="C20" s="18"/>
      <c r="D20" s="3409"/>
      <c r="E20" s="2925"/>
      <c r="F20" s="141"/>
      <c r="G20" s="3398"/>
      <c r="H20" s="918"/>
      <c r="I20" s="3154"/>
      <c r="J20" s="46" t="s">
        <v>52</v>
      </c>
      <c r="K20" s="865">
        <v>3495.4</v>
      </c>
      <c r="L20" s="3306" t="s">
        <v>87</v>
      </c>
      <c r="M20" s="148">
        <v>10</v>
      </c>
      <c r="N20" s="969">
        <f>SUMIF(J20:J70,"sb(sp)",K20:K70)</f>
        <v>5433.4000000000005</v>
      </c>
      <c r="O20" s="970"/>
    </row>
    <row r="21" spans="1:17" s="96" customFormat="1" ht="14.25" customHeight="1" x14ac:dyDescent="0.2">
      <c r="A21" s="8"/>
      <c r="B21" s="9"/>
      <c r="C21" s="18"/>
      <c r="D21" s="3409"/>
      <c r="E21" s="2925"/>
      <c r="F21" s="141"/>
      <c r="G21" s="3398"/>
      <c r="H21" s="918"/>
      <c r="I21" s="3154"/>
      <c r="J21" s="31" t="s">
        <v>108</v>
      </c>
      <c r="K21" s="839">
        <v>392.8</v>
      </c>
      <c r="L21" s="3302"/>
      <c r="M21" s="354"/>
      <c r="N21" s="969">
        <f>SUMIF(J21:J70,"sb(spl)",K21:K70)</f>
        <v>592.69999999999993</v>
      </c>
      <c r="O21" s="970"/>
      <c r="P21" s="567"/>
      <c r="Q21" s="567"/>
    </row>
    <row r="22" spans="1:17" s="96" customFormat="1" ht="15" customHeight="1" thickBot="1" x14ac:dyDescent="0.25">
      <c r="A22" s="8"/>
      <c r="B22" s="9"/>
      <c r="C22" s="18"/>
      <c r="D22" s="3410"/>
      <c r="E22" s="117"/>
      <c r="F22" s="141"/>
      <c r="G22" s="3399"/>
      <c r="H22" s="918"/>
      <c r="I22" s="3154"/>
      <c r="J22" s="40" t="s">
        <v>18</v>
      </c>
      <c r="K22" s="222">
        <f>SUM(K14:K21)</f>
        <v>21853.8</v>
      </c>
      <c r="L22" s="150" t="s">
        <v>76</v>
      </c>
      <c r="M22" s="658">
        <v>336</v>
      </c>
      <c r="N22" s="969"/>
      <c r="O22" s="969"/>
      <c r="P22" s="567"/>
      <c r="Q22" s="567"/>
    </row>
    <row r="23" spans="1:17" s="96" customFormat="1" ht="15" customHeight="1" x14ac:dyDescent="0.2">
      <c r="A23" s="2931"/>
      <c r="B23" s="9"/>
      <c r="C23" s="3128"/>
      <c r="D23" s="3408" t="s">
        <v>19</v>
      </c>
      <c r="E23" s="2934" t="s">
        <v>139</v>
      </c>
      <c r="F23" s="3129"/>
      <c r="G23" s="3396">
        <v>1002020100</v>
      </c>
      <c r="H23" s="2938"/>
      <c r="I23" s="3154"/>
      <c r="J23" s="45" t="s">
        <v>17</v>
      </c>
      <c r="K23" s="866">
        <v>1265.3</v>
      </c>
      <c r="L23" s="3466" t="s">
        <v>88</v>
      </c>
      <c r="M23" s="511">
        <v>6</v>
      </c>
      <c r="N23" s="969"/>
      <c r="O23" s="969"/>
      <c r="P23" s="567"/>
      <c r="Q23" s="567"/>
    </row>
    <row r="24" spans="1:17" s="96" customFormat="1" ht="15" customHeight="1" x14ac:dyDescent="0.2">
      <c r="A24" s="2931"/>
      <c r="B24" s="9"/>
      <c r="C24" s="3128"/>
      <c r="D24" s="3409"/>
      <c r="E24" s="2934"/>
      <c r="F24" s="3130"/>
      <c r="G24" s="3398"/>
      <c r="H24" s="2939"/>
      <c r="I24" s="3154"/>
      <c r="J24" s="45" t="s">
        <v>20</v>
      </c>
      <c r="K24" s="865">
        <v>1631.7</v>
      </c>
      <c r="L24" s="3307"/>
      <c r="M24" s="511"/>
      <c r="N24" s="969"/>
      <c r="O24" s="969"/>
      <c r="P24" s="567"/>
      <c r="Q24" s="567"/>
    </row>
    <row r="25" spans="1:17" s="96" customFormat="1" ht="15" customHeight="1" x14ac:dyDescent="0.2">
      <c r="A25" s="2931"/>
      <c r="B25" s="9"/>
      <c r="C25" s="3125"/>
      <c r="D25" s="3409"/>
      <c r="E25" s="2934"/>
      <c r="F25" s="3130"/>
      <c r="G25" s="3398"/>
      <c r="H25" s="2939"/>
      <c r="I25" s="3154"/>
      <c r="J25" s="51" t="s">
        <v>52</v>
      </c>
      <c r="K25" s="865">
        <v>562.79999999999995</v>
      </c>
      <c r="L25" s="919" t="s">
        <v>89</v>
      </c>
      <c r="M25" s="151">
        <v>1671</v>
      </c>
      <c r="N25" s="969"/>
      <c r="O25" s="969"/>
      <c r="P25" s="567"/>
      <c r="Q25" s="567"/>
    </row>
    <row r="26" spans="1:17" s="96" customFormat="1" ht="15" customHeight="1" x14ac:dyDescent="0.2">
      <c r="A26" s="2931"/>
      <c r="B26" s="9"/>
      <c r="C26" s="3125"/>
      <c r="D26" s="3409"/>
      <c r="E26" s="2924"/>
      <c r="F26" s="3131"/>
      <c r="G26" s="3398"/>
      <c r="H26" s="2911"/>
      <c r="I26" s="3154"/>
      <c r="J26" s="51" t="s">
        <v>108</v>
      </c>
      <c r="K26" s="839">
        <v>48.4</v>
      </c>
      <c r="L26" s="356" t="s">
        <v>77</v>
      </c>
      <c r="M26" s="197">
        <v>955</v>
      </c>
      <c r="N26" s="969"/>
      <c r="O26" s="969"/>
      <c r="P26" s="567"/>
      <c r="Q26" s="567"/>
    </row>
    <row r="27" spans="1:17" s="96" customFormat="1" ht="15" customHeight="1" thickBot="1" x14ac:dyDescent="0.25">
      <c r="A27" s="2931"/>
      <c r="B27" s="9"/>
      <c r="C27" s="3125"/>
      <c r="D27" s="3410"/>
      <c r="E27" s="2924"/>
      <c r="F27" s="3131"/>
      <c r="G27" s="3399"/>
      <c r="H27" s="2911"/>
      <c r="I27" s="3154"/>
      <c r="J27" s="57" t="s">
        <v>18</v>
      </c>
      <c r="K27" s="713">
        <f>SUM(K23:K26)</f>
        <v>3508.2000000000003</v>
      </c>
      <c r="L27" s="356"/>
      <c r="M27" s="195"/>
      <c r="N27" s="969"/>
      <c r="O27" s="969"/>
      <c r="P27" s="567"/>
      <c r="Q27" s="567"/>
    </row>
    <row r="28" spans="1:17" s="96" customFormat="1" ht="15.75" customHeight="1" x14ac:dyDescent="0.2">
      <c r="A28" s="3464"/>
      <c r="B28" s="920"/>
      <c r="C28" s="2905"/>
      <c r="D28" s="682" t="s">
        <v>21</v>
      </c>
      <c r="E28" s="2924" t="s">
        <v>125</v>
      </c>
      <c r="F28" s="3129"/>
      <c r="G28" s="3396">
        <v>1002030100</v>
      </c>
      <c r="H28" s="3370"/>
      <c r="I28" s="2960"/>
      <c r="J28" s="44" t="s">
        <v>17</v>
      </c>
      <c r="K28" s="867">
        <f>5549.4</f>
        <v>5549.4</v>
      </c>
      <c r="L28" s="358" t="s">
        <v>105</v>
      </c>
      <c r="M28" s="368">
        <v>32</v>
      </c>
      <c r="N28" s="969"/>
      <c r="O28" s="969"/>
      <c r="P28" s="567"/>
      <c r="Q28" s="567"/>
    </row>
    <row r="29" spans="1:17" s="96" customFormat="1" ht="15.75" customHeight="1" x14ac:dyDescent="0.2">
      <c r="A29" s="3464"/>
      <c r="B29" s="920"/>
      <c r="C29" s="2905"/>
      <c r="D29" s="682"/>
      <c r="E29" s="2925"/>
      <c r="F29" s="3130"/>
      <c r="G29" s="3398"/>
      <c r="H29" s="3465"/>
      <c r="I29" s="2960"/>
      <c r="J29" s="142" t="s">
        <v>20</v>
      </c>
      <c r="K29" s="865">
        <f>23879.5</f>
        <v>23879.5</v>
      </c>
      <c r="L29" s="359" t="s">
        <v>109</v>
      </c>
      <c r="M29" s="113">
        <f>17120+140</f>
        <v>17260</v>
      </c>
      <c r="N29" s="969"/>
      <c r="O29" s="969"/>
      <c r="P29" s="567"/>
      <c r="Q29" s="567"/>
    </row>
    <row r="30" spans="1:17" s="96" customFormat="1" ht="15.75" customHeight="1" x14ac:dyDescent="0.2">
      <c r="A30" s="3464"/>
      <c r="B30" s="920"/>
      <c r="C30" s="2905"/>
      <c r="D30" s="682"/>
      <c r="E30" s="2925"/>
      <c r="F30" s="3130"/>
      <c r="G30" s="3398"/>
      <c r="H30" s="3465"/>
      <c r="I30" s="2960"/>
      <c r="J30" s="854" t="s">
        <v>20</v>
      </c>
      <c r="K30" s="987">
        <v>808.4</v>
      </c>
      <c r="L30" s="3304" t="s">
        <v>110</v>
      </c>
      <c r="M30" s="103">
        <v>4</v>
      </c>
      <c r="N30" s="969"/>
      <c r="O30" s="969"/>
      <c r="P30" s="567"/>
      <c r="Q30" s="567"/>
    </row>
    <row r="31" spans="1:17" s="96" customFormat="1" ht="15.75" customHeight="1" x14ac:dyDescent="0.2">
      <c r="A31" s="3464"/>
      <c r="B31" s="920"/>
      <c r="C31" s="2905"/>
      <c r="D31" s="682"/>
      <c r="E31" s="2925"/>
      <c r="F31" s="3131"/>
      <c r="G31" s="3398"/>
      <c r="H31" s="3458"/>
      <c r="I31" s="2960"/>
      <c r="J31" s="46" t="s">
        <v>52</v>
      </c>
      <c r="K31" s="865">
        <v>983.6</v>
      </c>
      <c r="L31" s="3305"/>
      <c r="M31" s="119"/>
      <c r="N31" s="969"/>
      <c r="O31" s="969"/>
      <c r="P31" s="567"/>
      <c r="Q31" s="567"/>
    </row>
    <row r="32" spans="1:17" s="96" customFormat="1" ht="15.75" customHeight="1" x14ac:dyDescent="0.2">
      <c r="A32" s="3464"/>
      <c r="B32" s="920"/>
      <c r="C32" s="2905"/>
      <c r="D32" s="682"/>
      <c r="E32" s="2925"/>
      <c r="F32" s="3131"/>
      <c r="G32" s="3398"/>
      <c r="H32" s="3458"/>
      <c r="I32" s="2960"/>
      <c r="J32" s="48" t="s">
        <v>108</v>
      </c>
      <c r="K32" s="839">
        <v>93.1</v>
      </c>
      <c r="L32" s="359" t="s">
        <v>109</v>
      </c>
      <c r="M32" s="364">
        <v>760</v>
      </c>
      <c r="N32" s="969"/>
      <c r="O32" s="969"/>
      <c r="P32" s="567"/>
      <c r="Q32" s="567"/>
    </row>
    <row r="33" spans="1:17" s="96" customFormat="1" ht="15.75" customHeight="1" x14ac:dyDescent="0.2">
      <c r="A33" s="3464"/>
      <c r="B33" s="920"/>
      <c r="C33" s="2905"/>
      <c r="D33" s="682"/>
      <c r="E33" s="2925" t="s">
        <v>203</v>
      </c>
      <c r="F33" s="3131"/>
      <c r="G33" s="727"/>
      <c r="H33" s="3458"/>
      <c r="I33" s="2960"/>
      <c r="J33" s="31" t="s">
        <v>17</v>
      </c>
      <c r="K33" s="839">
        <v>10.1</v>
      </c>
      <c r="L33" s="915" t="s">
        <v>204</v>
      </c>
      <c r="M33" s="659" t="s">
        <v>205</v>
      </c>
      <c r="N33" s="969">
        <f>SUMIF(J33:J65,"sb(es)",K33:K65)</f>
        <v>57.1</v>
      </c>
      <c r="O33" s="969">
        <f>K54+K81</f>
        <v>238</v>
      </c>
      <c r="P33" s="567"/>
      <c r="Q33" s="567"/>
    </row>
    <row r="34" spans="1:17" s="96" customFormat="1" ht="15.75" customHeight="1" thickBot="1" x14ac:dyDescent="0.25">
      <c r="A34" s="3464"/>
      <c r="B34" s="920"/>
      <c r="C34" s="2905"/>
      <c r="D34" s="682"/>
      <c r="E34" s="2929"/>
      <c r="F34" s="3131"/>
      <c r="G34" s="728"/>
      <c r="H34" s="3458"/>
      <c r="I34" s="2960"/>
      <c r="J34" s="40" t="s">
        <v>18</v>
      </c>
      <c r="K34" s="431">
        <f>SUM(K28:K33)</f>
        <v>31324.1</v>
      </c>
      <c r="L34" s="367"/>
      <c r="M34" s="660"/>
      <c r="N34" s="969"/>
      <c r="O34" s="969"/>
      <c r="P34" s="567"/>
      <c r="Q34" s="567"/>
    </row>
    <row r="35" spans="1:17" s="96" customFormat="1" ht="16.5" customHeight="1" x14ac:dyDescent="0.2">
      <c r="A35" s="2931"/>
      <c r="B35" s="2944"/>
      <c r="C35" s="3125"/>
      <c r="D35" s="3408" t="s">
        <v>23</v>
      </c>
      <c r="E35" s="2924" t="s">
        <v>140</v>
      </c>
      <c r="F35" s="3141"/>
      <c r="G35" s="3396">
        <v>1002050100</v>
      </c>
      <c r="H35" s="2940"/>
      <c r="I35" s="3154"/>
      <c r="J35" s="152" t="s">
        <v>17</v>
      </c>
      <c r="K35" s="868">
        <v>4792.3</v>
      </c>
      <c r="L35" s="3463" t="s">
        <v>150</v>
      </c>
      <c r="M35" s="368">
        <v>6</v>
      </c>
      <c r="N35" s="969"/>
      <c r="O35" s="969"/>
      <c r="P35" s="567"/>
      <c r="Q35" s="567"/>
    </row>
    <row r="36" spans="1:17" s="96" customFormat="1" ht="16.5" customHeight="1" x14ac:dyDescent="0.2">
      <c r="A36" s="2931"/>
      <c r="B36" s="2944"/>
      <c r="C36" s="3125"/>
      <c r="D36" s="3409"/>
      <c r="E36" s="2925"/>
      <c r="F36" s="3141"/>
      <c r="G36" s="3398"/>
      <c r="H36" s="2940"/>
      <c r="I36" s="3154"/>
      <c r="J36" s="48" t="s">
        <v>20</v>
      </c>
      <c r="K36" s="869">
        <v>143.69999999999999</v>
      </c>
      <c r="L36" s="3301"/>
      <c r="M36" s="370"/>
      <c r="N36" s="969"/>
      <c r="O36" s="969"/>
      <c r="P36" s="567"/>
      <c r="Q36" s="567"/>
    </row>
    <row r="37" spans="1:17" s="96" customFormat="1" ht="16.5" customHeight="1" x14ac:dyDescent="0.2">
      <c r="A37" s="2931"/>
      <c r="B37" s="2944"/>
      <c r="C37" s="3125"/>
      <c r="D37" s="3409"/>
      <c r="E37" s="2925"/>
      <c r="F37" s="3141"/>
      <c r="G37" s="3398"/>
      <c r="H37" s="2940"/>
      <c r="I37" s="3154"/>
      <c r="J37" s="46" t="s">
        <v>52</v>
      </c>
      <c r="K37" s="869">
        <v>318</v>
      </c>
      <c r="L37" s="371" t="s">
        <v>76</v>
      </c>
      <c r="M37" s="114">
        <v>5450</v>
      </c>
      <c r="N37" s="969"/>
      <c r="O37" s="969"/>
      <c r="P37" s="567"/>
      <c r="Q37" s="567"/>
    </row>
    <row r="38" spans="1:17" s="96" customFormat="1" ht="16.5" customHeight="1" x14ac:dyDescent="0.2">
      <c r="A38" s="2931"/>
      <c r="B38" s="2944"/>
      <c r="C38" s="3125"/>
      <c r="D38" s="3409"/>
      <c r="E38" s="2925"/>
      <c r="F38" s="3141"/>
      <c r="G38" s="3398"/>
      <c r="H38" s="2940"/>
      <c r="I38" s="3154"/>
      <c r="J38" s="48" t="s">
        <v>108</v>
      </c>
      <c r="K38" s="870">
        <v>49.1</v>
      </c>
      <c r="L38" s="3306" t="s">
        <v>82</v>
      </c>
      <c r="M38" s="151">
        <v>90</v>
      </c>
      <c r="N38" s="969"/>
      <c r="O38" s="969"/>
      <c r="P38" s="567"/>
      <c r="Q38" s="567"/>
    </row>
    <row r="39" spans="1:17" s="96" customFormat="1" ht="14.25" customHeight="1" thickBot="1" x14ac:dyDescent="0.25">
      <c r="A39" s="2931"/>
      <c r="B39" s="2944"/>
      <c r="C39" s="3125"/>
      <c r="D39" s="3410"/>
      <c r="E39" s="2929"/>
      <c r="F39" s="3141"/>
      <c r="G39" s="3399"/>
      <c r="H39" s="2940"/>
      <c r="I39" s="3154"/>
      <c r="J39" s="40" t="s">
        <v>18</v>
      </c>
      <c r="K39" s="713">
        <f>SUM(K35:K38)</f>
        <v>5303.1</v>
      </c>
      <c r="L39" s="3303"/>
      <c r="M39" s="374"/>
      <c r="N39" s="969"/>
      <c r="O39" s="3454"/>
      <c r="P39" s="3460"/>
      <c r="Q39" s="3460"/>
    </row>
    <row r="40" spans="1:17" s="96" customFormat="1" ht="14.25" customHeight="1" x14ac:dyDescent="0.2">
      <c r="A40" s="2931"/>
      <c r="B40" s="2944"/>
      <c r="C40" s="3125"/>
      <c r="D40" s="935" t="s">
        <v>24</v>
      </c>
      <c r="E40" s="2956" t="s">
        <v>63</v>
      </c>
      <c r="F40" s="3103"/>
      <c r="G40" s="3396">
        <v>10030201</v>
      </c>
      <c r="H40" s="3104"/>
      <c r="I40" s="3154"/>
      <c r="J40" s="45" t="s">
        <v>17</v>
      </c>
      <c r="K40" s="867">
        <v>248.1</v>
      </c>
      <c r="L40" s="3298" t="s">
        <v>112</v>
      </c>
      <c r="M40" s="3300">
        <v>6500</v>
      </c>
      <c r="N40" s="969"/>
      <c r="O40" s="3454"/>
      <c r="P40" s="3460"/>
      <c r="Q40" s="3460"/>
    </row>
    <row r="41" spans="1:17" s="96" customFormat="1" ht="14.25" customHeight="1" x14ac:dyDescent="0.2">
      <c r="A41" s="2931"/>
      <c r="B41" s="2944"/>
      <c r="C41" s="3125"/>
      <c r="D41" s="935"/>
      <c r="E41" s="2956"/>
      <c r="F41" s="3103"/>
      <c r="G41" s="3398"/>
      <c r="H41" s="3104"/>
      <c r="I41" s="3154"/>
      <c r="J41" s="48" t="s">
        <v>20</v>
      </c>
      <c r="K41" s="865">
        <v>243.6</v>
      </c>
      <c r="L41" s="3298"/>
      <c r="M41" s="3300"/>
      <c r="N41" s="969"/>
      <c r="O41" s="971"/>
      <c r="P41" s="944"/>
      <c r="Q41" s="944"/>
    </row>
    <row r="42" spans="1:17" s="96" customFormat="1" ht="14.25" customHeight="1" x14ac:dyDescent="0.2">
      <c r="A42" s="2931"/>
      <c r="B42" s="2944"/>
      <c r="C42" s="3125"/>
      <c r="D42" s="935"/>
      <c r="E42" s="2956"/>
      <c r="F42" s="3103"/>
      <c r="G42" s="3398"/>
      <c r="H42" s="3104"/>
      <c r="I42" s="3154"/>
      <c r="J42" s="31" t="s">
        <v>52</v>
      </c>
      <c r="K42" s="865">
        <v>3</v>
      </c>
      <c r="L42" s="3298"/>
      <c r="M42" s="3300"/>
      <c r="N42" s="969"/>
      <c r="O42" s="971"/>
      <c r="P42" s="944"/>
      <c r="Q42" s="944"/>
    </row>
    <row r="43" spans="1:17" s="96" customFormat="1" ht="14.25" customHeight="1" x14ac:dyDescent="0.2">
      <c r="A43" s="2931"/>
      <c r="B43" s="2944"/>
      <c r="C43" s="3125"/>
      <c r="D43" s="935"/>
      <c r="E43" s="2956"/>
      <c r="F43" s="3103"/>
      <c r="G43" s="3398"/>
      <c r="H43" s="3104"/>
      <c r="I43" s="3154"/>
      <c r="J43" s="31" t="s">
        <v>108</v>
      </c>
      <c r="K43" s="839">
        <v>1</v>
      </c>
      <c r="L43" s="3298"/>
      <c r="M43" s="3300"/>
      <c r="N43" s="969"/>
      <c r="O43" s="971"/>
      <c r="P43" s="944"/>
      <c r="Q43" s="944"/>
    </row>
    <row r="44" spans="1:17" s="96" customFormat="1" ht="13.5" thickBot="1" x14ac:dyDescent="0.25">
      <c r="A44" s="2931"/>
      <c r="B44" s="2944"/>
      <c r="C44" s="3125"/>
      <c r="D44" s="935"/>
      <c r="E44" s="3142"/>
      <c r="F44" s="3103"/>
      <c r="G44" s="3399"/>
      <c r="H44" s="3104"/>
      <c r="I44" s="3154"/>
      <c r="J44" s="40" t="s">
        <v>18</v>
      </c>
      <c r="K44" s="357">
        <f>SUM(K40:K43)</f>
        <v>495.7</v>
      </c>
      <c r="L44" s="3461"/>
      <c r="M44" s="3462"/>
      <c r="N44" s="969"/>
      <c r="O44" s="969"/>
      <c r="P44" s="567"/>
      <c r="Q44" s="567"/>
    </row>
    <row r="45" spans="1:17" s="96" customFormat="1" ht="14.25" customHeight="1" x14ac:dyDescent="0.2">
      <c r="A45" s="19"/>
      <c r="B45" s="9"/>
      <c r="C45" s="20"/>
      <c r="D45" s="3408" t="s">
        <v>281</v>
      </c>
      <c r="E45" s="3367" t="s">
        <v>141</v>
      </c>
      <c r="F45" s="2963"/>
      <c r="G45" s="3396">
        <v>1002040193</v>
      </c>
      <c r="H45" s="3370"/>
      <c r="I45" s="2960"/>
      <c r="J45" s="152" t="s">
        <v>17</v>
      </c>
      <c r="K45" s="866">
        <v>368.9</v>
      </c>
      <c r="L45" s="377" t="s">
        <v>113</v>
      </c>
      <c r="M45" s="378">
        <f>SUM(M46:M49)</f>
        <v>158</v>
      </c>
      <c r="N45" s="969"/>
      <c r="O45" s="969"/>
      <c r="P45" s="567"/>
      <c r="Q45" s="567"/>
    </row>
    <row r="46" spans="1:17" s="96" customFormat="1" ht="14.25" customHeight="1" x14ac:dyDescent="0.2">
      <c r="A46" s="19"/>
      <c r="B46" s="9"/>
      <c r="C46" s="20"/>
      <c r="D46" s="3409"/>
      <c r="E46" s="3368"/>
      <c r="F46" s="2963"/>
      <c r="G46" s="3398"/>
      <c r="H46" s="3370"/>
      <c r="I46" s="2960"/>
      <c r="J46" s="48" t="s">
        <v>20</v>
      </c>
      <c r="K46" s="865">
        <v>120.7</v>
      </c>
      <c r="L46" s="153" t="s">
        <v>158</v>
      </c>
      <c r="M46" s="119">
        <f>70+18</f>
        <v>88</v>
      </c>
      <c r="N46" s="969"/>
      <c r="O46" s="969"/>
      <c r="P46" s="567"/>
      <c r="Q46" s="567"/>
    </row>
    <row r="47" spans="1:17" s="96" customFormat="1" ht="14.25" customHeight="1" x14ac:dyDescent="0.2">
      <c r="A47" s="19"/>
      <c r="B47" s="9"/>
      <c r="C47" s="20"/>
      <c r="D47" s="3409"/>
      <c r="E47" s="3368"/>
      <c r="F47" s="2963"/>
      <c r="G47" s="3398"/>
      <c r="H47" s="3370"/>
      <c r="I47" s="2960"/>
      <c r="J47" s="31" t="s">
        <v>52</v>
      </c>
      <c r="K47" s="865">
        <v>38.6</v>
      </c>
      <c r="L47" s="121" t="s">
        <v>159</v>
      </c>
      <c r="M47" s="52">
        <v>30</v>
      </c>
      <c r="N47" s="969"/>
      <c r="O47" s="969"/>
      <c r="P47" s="567"/>
      <c r="Q47" s="567"/>
    </row>
    <row r="48" spans="1:17" s="96" customFormat="1" ht="14.25" customHeight="1" x14ac:dyDescent="0.2">
      <c r="A48" s="19"/>
      <c r="B48" s="9"/>
      <c r="C48" s="20"/>
      <c r="D48" s="3409"/>
      <c r="E48" s="3369"/>
      <c r="F48" s="2964"/>
      <c r="G48" s="3398"/>
      <c r="H48" s="3371"/>
      <c r="I48" s="2960"/>
      <c r="J48" s="31" t="s">
        <v>108</v>
      </c>
      <c r="K48" s="839">
        <v>7.8</v>
      </c>
      <c r="L48" s="49" t="s">
        <v>225</v>
      </c>
      <c r="M48" s="52">
        <v>40</v>
      </c>
      <c r="N48" s="969"/>
      <c r="O48" s="969"/>
      <c r="P48" s="567"/>
      <c r="Q48" s="567"/>
    </row>
    <row r="49" spans="1:17" s="96" customFormat="1" ht="13.5" customHeight="1" thickBot="1" x14ac:dyDescent="0.25">
      <c r="A49" s="19"/>
      <c r="B49" s="9"/>
      <c r="C49" s="20"/>
      <c r="D49" s="3410"/>
      <c r="E49" s="3456"/>
      <c r="F49" s="3457"/>
      <c r="G49" s="3399"/>
      <c r="H49" s="3458"/>
      <c r="I49" s="2960"/>
      <c r="J49" s="40" t="s">
        <v>18</v>
      </c>
      <c r="K49" s="713">
        <f t="shared" ref="K49" si="0">SUM(K45:K48)</f>
        <v>535.99999999999989</v>
      </c>
      <c r="L49" s="379" t="s">
        <v>224</v>
      </c>
      <c r="M49" s="380"/>
      <c r="N49" s="969"/>
      <c r="O49" s="969"/>
      <c r="P49" s="567"/>
      <c r="Q49" s="567"/>
    </row>
    <row r="50" spans="1:17" s="96" customFormat="1" ht="14.25" customHeight="1" x14ac:dyDescent="0.2">
      <c r="A50" s="19"/>
      <c r="B50" s="9"/>
      <c r="C50" s="18"/>
      <c r="D50" s="681" t="s">
        <v>282</v>
      </c>
      <c r="E50" s="2955" t="s">
        <v>70</v>
      </c>
      <c r="F50" s="1025"/>
      <c r="G50" s="3396">
        <v>10030202</v>
      </c>
      <c r="H50" s="590"/>
      <c r="I50" s="1053"/>
      <c r="J50" s="27" t="s">
        <v>17</v>
      </c>
      <c r="K50" s="615">
        <v>137.19999999999999</v>
      </c>
      <c r="L50" s="3455" t="s">
        <v>54</v>
      </c>
      <c r="M50" s="381">
        <v>270</v>
      </c>
      <c r="N50" s="969"/>
      <c r="O50" s="969"/>
      <c r="P50" s="567"/>
      <c r="Q50" s="567"/>
    </row>
    <row r="51" spans="1:17" s="96" customFormat="1" ht="14.25" customHeight="1" x14ac:dyDescent="0.2">
      <c r="A51" s="19"/>
      <c r="B51" s="9"/>
      <c r="C51" s="18"/>
      <c r="D51" s="681"/>
      <c r="E51" s="2956"/>
      <c r="F51" s="1025"/>
      <c r="G51" s="3398"/>
      <c r="H51" s="591"/>
      <c r="I51" s="1053"/>
      <c r="J51" s="154" t="s">
        <v>52</v>
      </c>
      <c r="K51" s="344">
        <v>32</v>
      </c>
      <c r="L51" s="3376"/>
      <c r="M51" s="370"/>
      <c r="N51" s="969"/>
      <c r="O51" s="969"/>
      <c r="P51" s="567"/>
      <c r="Q51" s="567"/>
    </row>
    <row r="52" spans="1:17" s="96" customFormat="1" ht="18.75" customHeight="1" x14ac:dyDescent="0.2">
      <c r="A52" s="1055"/>
      <c r="B52" s="1056"/>
      <c r="C52" s="1057"/>
      <c r="D52" s="722"/>
      <c r="E52" s="3142"/>
      <c r="F52" s="1024"/>
      <c r="G52" s="3399"/>
      <c r="H52" s="592"/>
      <c r="I52" s="1058"/>
      <c r="J52" s="154" t="s">
        <v>108</v>
      </c>
      <c r="K52" s="349">
        <v>0.5</v>
      </c>
      <c r="L52" s="1059" t="s">
        <v>114</v>
      </c>
      <c r="M52" s="382">
        <v>770</v>
      </c>
      <c r="N52" s="969"/>
      <c r="O52" s="969"/>
      <c r="P52" s="567"/>
      <c r="Q52" s="567"/>
    </row>
    <row r="53" spans="1:17" s="96" customFormat="1" ht="21" customHeight="1" x14ac:dyDescent="0.2">
      <c r="A53" s="19"/>
      <c r="B53" s="9"/>
      <c r="C53" s="18"/>
      <c r="D53" s="681"/>
      <c r="E53" s="2925" t="s">
        <v>207</v>
      </c>
      <c r="F53" s="1025"/>
      <c r="G53" s="3445">
        <v>10030204</v>
      </c>
      <c r="H53" s="591"/>
      <c r="I53" s="1053"/>
      <c r="J53" s="647" t="s">
        <v>17</v>
      </c>
      <c r="K53" s="1054">
        <v>10.1</v>
      </c>
      <c r="L53" s="3298" t="s">
        <v>206</v>
      </c>
      <c r="M53" s="3459">
        <v>2</v>
      </c>
      <c r="N53" s="968"/>
      <c r="O53" s="968"/>
    </row>
    <row r="54" spans="1:17" s="96" customFormat="1" ht="21" customHeight="1" x14ac:dyDescent="0.2">
      <c r="A54" s="19"/>
      <c r="B54" s="9"/>
      <c r="C54" s="18"/>
      <c r="D54" s="681"/>
      <c r="E54" s="2925"/>
      <c r="F54" s="1025"/>
      <c r="G54" s="3445"/>
      <c r="H54" s="591"/>
      <c r="I54" s="1053"/>
      <c r="J54" s="53" t="s">
        <v>316</v>
      </c>
      <c r="K54" s="871">
        <v>57.1</v>
      </c>
      <c r="L54" s="3298"/>
      <c r="M54" s="3459"/>
      <c r="N54" s="968"/>
      <c r="O54" s="968"/>
    </row>
    <row r="55" spans="1:17" s="96" customFormat="1" ht="14.25" customHeight="1" x14ac:dyDescent="0.2">
      <c r="A55" s="19"/>
      <c r="B55" s="9"/>
      <c r="C55" s="18"/>
      <c r="D55" s="722"/>
      <c r="E55" s="2929"/>
      <c r="F55" s="1024"/>
      <c r="G55" s="3428"/>
      <c r="H55" s="590"/>
      <c r="I55" s="1053"/>
      <c r="J55" s="723" t="s">
        <v>18</v>
      </c>
      <c r="K55" s="717">
        <f>SUM(K50:K54)</f>
        <v>236.89999999999998</v>
      </c>
      <c r="L55" s="724"/>
      <c r="M55" s="725"/>
      <c r="N55" s="968"/>
      <c r="O55" s="968"/>
    </row>
    <row r="56" spans="1:17" ht="27" customHeight="1" x14ac:dyDescent="0.2">
      <c r="A56" s="3288"/>
      <c r="B56" s="3290"/>
      <c r="C56" s="3291"/>
      <c r="D56" s="3409" t="s">
        <v>283</v>
      </c>
      <c r="E56" s="3292" t="s">
        <v>120</v>
      </c>
      <c r="F56" s="3372" t="s">
        <v>56</v>
      </c>
      <c r="G56" s="3398">
        <v>10020507</v>
      </c>
      <c r="H56" s="2938"/>
      <c r="I56" s="3154"/>
      <c r="J56" s="748" t="s">
        <v>20</v>
      </c>
      <c r="K56" s="749">
        <v>84.8</v>
      </c>
      <c r="L56" s="578" t="s">
        <v>151</v>
      </c>
      <c r="M56" s="539">
        <v>4</v>
      </c>
    </row>
    <row r="57" spans="1:17" ht="30" customHeight="1" thickBot="1" x14ac:dyDescent="0.25">
      <c r="A57" s="3289"/>
      <c r="B57" s="3054"/>
      <c r="C57" s="3204"/>
      <c r="D57" s="3410"/>
      <c r="E57" s="3293"/>
      <c r="F57" s="3103"/>
      <c r="G57" s="3398"/>
      <c r="H57" s="2940"/>
      <c r="I57" s="3154"/>
      <c r="J57" s="746"/>
      <c r="K57" s="747"/>
      <c r="L57" s="383" t="s">
        <v>119</v>
      </c>
      <c r="M57" s="288">
        <v>57</v>
      </c>
    </row>
    <row r="58" spans="1:17" ht="31.5" customHeight="1" x14ac:dyDescent="0.2">
      <c r="A58" s="917"/>
      <c r="B58" s="895"/>
      <c r="C58" s="905"/>
      <c r="D58" s="935" t="s">
        <v>284</v>
      </c>
      <c r="E58" s="882" t="s">
        <v>210</v>
      </c>
      <c r="F58" s="881"/>
      <c r="G58" s="3396">
        <v>10020506</v>
      </c>
      <c r="H58" s="918"/>
      <c r="I58" s="941"/>
      <c r="J58" s="63" t="s">
        <v>20</v>
      </c>
      <c r="K58" s="210">
        <v>95.2</v>
      </c>
      <c r="L58" s="704" t="s">
        <v>208</v>
      </c>
      <c r="M58" s="872">
        <v>1800</v>
      </c>
    </row>
    <row r="59" spans="1:17" ht="31.5" customHeight="1" thickBot="1" x14ac:dyDescent="0.25">
      <c r="A59" s="917"/>
      <c r="B59" s="895"/>
      <c r="C59" s="905"/>
      <c r="D59" s="682"/>
      <c r="E59" s="199"/>
      <c r="F59" s="881"/>
      <c r="G59" s="3399"/>
      <c r="H59" s="918"/>
      <c r="I59" s="941"/>
      <c r="J59" s="743"/>
      <c r="K59" s="744"/>
      <c r="L59" s="275" t="s">
        <v>209</v>
      </c>
      <c r="M59" s="896">
        <v>90</v>
      </c>
    </row>
    <row r="60" spans="1:17" ht="21.75" customHeight="1" x14ac:dyDescent="0.2">
      <c r="A60" s="917"/>
      <c r="B60" s="895"/>
      <c r="C60" s="905"/>
      <c r="D60" s="3408" t="s">
        <v>6</v>
      </c>
      <c r="E60" s="882" t="s">
        <v>81</v>
      </c>
      <c r="F60" s="881"/>
      <c r="G60" s="3396">
        <v>10020307</v>
      </c>
      <c r="H60" s="918"/>
      <c r="I60" s="941"/>
      <c r="J60" s="63" t="s">
        <v>20</v>
      </c>
      <c r="K60" s="210">
        <v>31.5</v>
      </c>
      <c r="L60" s="3448" t="s">
        <v>90</v>
      </c>
      <c r="M60" s="104">
        <v>17</v>
      </c>
    </row>
    <row r="61" spans="1:17" ht="21.75" customHeight="1" thickBot="1" x14ac:dyDescent="0.25">
      <c r="A61" s="917"/>
      <c r="B61" s="895"/>
      <c r="C61" s="655"/>
      <c r="D61" s="3410"/>
      <c r="E61" s="589"/>
      <c r="F61" s="881"/>
      <c r="G61" s="3399"/>
      <c r="H61" s="918"/>
      <c r="I61" s="941"/>
      <c r="J61" s="743"/>
      <c r="K61" s="744"/>
      <c r="L61" s="3379"/>
      <c r="M61" s="105"/>
    </row>
    <row r="62" spans="1:17" ht="41.25" customHeight="1" x14ac:dyDescent="0.2">
      <c r="A62" s="917"/>
      <c r="B62" s="895"/>
      <c r="C62" s="655"/>
      <c r="D62" s="682" t="s">
        <v>285</v>
      </c>
      <c r="E62" s="401" t="s">
        <v>173</v>
      </c>
      <c r="F62" s="912"/>
      <c r="G62" s="3451">
        <v>1002020201</v>
      </c>
      <c r="H62" s="590"/>
      <c r="I62" s="941"/>
      <c r="J62" s="32" t="s">
        <v>17</v>
      </c>
      <c r="K62" s="229">
        <v>190.5</v>
      </c>
      <c r="L62" s="120" t="s">
        <v>152</v>
      </c>
      <c r="M62" s="386">
        <v>6</v>
      </c>
      <c r="N62" s="970">
        <f>K62+K65</f>
        <v>668.7</v>
      </c>
    </row>
    <row r="63" spans="1:17" ht="42" customHeight="1" x14ac:dyDescent="0.2">
      <c r="A63" s="917"/>
      <c r="B63" s="895"/>
      <c r="C63" s="655"/>
      <c r="D63" s="682"/>
      <c r="E63" s="269"/>
      <c r="F63" s="912"/>
      <c r="G63" s="3452"/>
      <c r="H63" s="591"/>
      <c r="I63" s="941"/>
      <c r="J63" s="32"/>
      <c r="K63" s="229"/>
      <c r="L63" s="173" t="s">
        <v>172</v>
      </c>
      <c r="M63" s="175">
        <v>1</v>
      </c>
      <c r="N63" s="970">
        <f>SUM(N18:N62)</f>
        <v>65481.999999999985</v>
      </c>
    </row>
    <row r="64" spans="1:17" ht="41.25" customHeight="1" x14ac:dyDescent="0.2">
      <c r="A64" s="917"/>
      <c r="B64" s="895"/>
      <c r="C64" s="655"/>
      <c r="D64" s="682"/>
      <c r="E64" s="269"/>
      <c r="F64" s="912"/>
      <c r="G64" s="3452"/>
      <c r="H64" s="591"/>
      <c r="I64" s="941"/>
      <c r="J64" s="463"/>
      <c r="K64" s="291"/>
      <c r="L64" s="251" t="s">
        <v>153</v>
      </c>
      <c r="M64" s="252">
        <v>55</v>
      </c>
    </row>
    <row r="65" spans="1:18" ht="55.5" customHeight="1" thickBot="1" x14ac:dyDescent="0.25">
      <c r="A65" s="917"/>
      <c r="B65" s="895"/>
      <c r="C65" s="655"/>
      <c r="D65" s="682"/>
      <c r="E65" s="269"/>
      <c r="F65" s="912"/>
      <c r="G65" s="3453"/>
      <c r="H65" s="590"/>
      <c r="I65" s="941"/>
      <c r="J65" s="32" t="s">
        <v>17</v>
      </c>
      <c r="K65" s="291">
        <v>478.2</v>
      </c>
      <c r="L65" s="388" t="s">
        <v>160</v>
      </c>
      <c r="M65" s="95">
        <v>400</v>
      </c>
    </row>
    <row r="66" spans="1:18" ht="69" customHeight="1" thickBot="1" x14ac:dyDescent="0.25">
      <c r="A66" s="917"/>
      <c r="B66" s="895"/>
      <c r="C66" s="15"/>
      <c r="D66" s="695" t="s">
        <v>286</v>
      </c>
      <c r="E66" s="507" t="s">
        <v>211</v>
      </c>
      <c r="F66" s="178"/>
      <c r="G66" s="729">
        <v>1001010110</v>
      </c>
      <c r="H66" s="914"/>
      <c r="I66" s="954"/>
      <c r="J66" s="384" t="s">
        <v>17</v>
      </c>
      <c r="K66" s="873">
        <v>296.10000000000002</v>
      </c>
      <c r="L66" s="185" t="s">
        <v>157</v>
      </c>
      <c r="M66" s="661">
        <v>1168</v>
      </c>
    </row>
    <row r="67" spans="1:18" ht="54" customHeight="1" thickBot="1" x14ac:dyDescent="0.25">
      <c r="A67" s="917"/>
      <c r="B67" s="895"/>
      <c r="C67" s="15"/>
      <c r="D67" s="683" t="s">
        <v>287</v>
      </c>
      <c r="E67" s="882" t="s">
        <v>231</v>
      </c>
      <c r="F67" s="178"/>
      <c r="G67" s="738">
        <v>10020801</v>
      </c>
      <c r="H67" s="914"/>
      <c r="I67" s="954"/>
      <c r="J67" s="63" t="s">
        <v>17</v>
      </c>
      <c r="K67" s="1076">
        <v>252.7</v>
      </c>
      <c r="L67" s="193" t="s">
        <v>241</v>
      </c>
      <c r="M67" s="397">
        <v>42.3</v>
      </c>
    </row>
    <row r="68" spans="1:18" ht="26.25" customHeight="1" x14ac:dyDescent="0.2">
      <c r="A68" s="917"/>
      <c r="B68" s="895"/>
      <c r="C68" s="15"/>
      <c r="D68" s="3408" t="s">
        <v>288</v>
      </c>
      <c r="E68" s="2969" t="s">
        <v>136</v>
      </c>
      <c r="F68" s="178"/>
      <c r="G68" s="3396">
        <v>1001010111</v>
      </c>
      <c r="H68" s="914"/>
      <c r="I68" s="954"/>
      <c r="J68" s="63" t="s">
        <v>20</v>
      </c>
      <c r="K68" s="210">
        <v>60.1</v>
      </c>
      <c r="L68" s="3448" t="s">
        <v>137</v>
      </c>
      <c r="M68" s="391">
        <v>1</v>
      </c>
    </row>
    <row r="69" spans="1:18" ht="26.25" customHeight="1" thickBot="1" x14ac:dyDescent="0.25">
      <c r="A69" s="917"/>
      <c r="B69" s="895"/>
      <c r="C69" s="15"/>
      <c r="D69" s="3410"/>
      <c r="E69" s="2970"/>
      <c r="F69" s="178"/>
      <c r="G69" s="3399"/>
      <c r="H69" s="914"/>
      <c r="I69" s="954"/>
      <c r="J69" s="743"/>
      <c r="K69" s="745"/>
      <c r="L69" s="3379"/>
      <c r="M69" s="536">
        <v>50</v>
      </c>
    </row>
    <row r="70" spans="1:18" ht="33.75" customHeight="1" x14ac:dyDescent="0.2">
      <c r="A70" s="501"/>
      <c r="B70" s="895"/>
      <c r="C70" s="655"/>
      <c r="D70" s="682" t="s">
        <v>289</v>
      </c>
      <c r="E70" s="2969" t="s">
        <v>221</v>
      </c>
      <c r="F70" s="616"/>
      <c r="G70" s="3449">
        <v>10020901</v>
      </c>
      <c r="H70" s="86"/>
      <c r="I70" s="941"/>
      <c r="J70" s="67" t="s">
        <v>17</v>
      </c>
      <c r="K70" s="291">
        <v>66.400000000000006</v>
      </c>
      <c r="L70" s="535" t="s">
        <v>222</v>
      </c>
      <c r="M70" s="662">
        <f>30+45+6+6+3</f>
        <v>90</v>
      </c>
    </row>
    <row r="71" spans="1:18" s="96" customFormat="1" ht="15.75" customHeight="1" thickBot="1" x14ac:dyDescent="0.25">
      <c r="A71" s="21"/>
      <c r="B71" s="24"/>
      <c r="C71" s="14"/>
      <c r="D71" s="684"/>
      <c r="E71" s="2986"/>
      <c r="G71" s="3450"/>
      <c r="H71" s="3214" t="s">
        <v>71</v>
      </c>
      <c r="I71" s="2967"/>
      <c r="J71" s="3215"/>
      <c r="K71" s="392">
        <f>SUM(K56:K70)+K55+K49+K44+K39+K34+K27+K22</f>
        <v>64813.3</v>
      </c>
      <c r="L71" s="329"/>
      <c r="M71" s="395"/>
      <c r="N71" s="968"/>
      <c r="O71" s="972"/>
    </row>
    <row r="72" spans="1:18" ht="15" customHeight="1" x14ac:dyDescent="0.2">
      <c r="A72" s="927" t="s">
        <v>16</v>
      </c>
      <c r="B72" s="909" t="s">
        <v>16</v>
      </c>
      <c r="C72" s="904" t="s">
        <v>19</v>
      </c>
      <c r="D72" s="931"/>
      <c r="E72" s="3295" t="s">
        <v>212</v>
      </c>
      <c r="F72" s="165"/>
      <c r="G72" s="729"/>
      <c r="H72" s="593">
        <v>2</v>
      </c>
      <c r="I72" s="3400" t="s">
        <v>66</v>
      </c>
      <c r="J72" s="63"/>
      <c r="K72" s="209"/>
      <c r="L72" s="164"/>
      <c r="M72" s="168"/>
    </row>
    <row r="73" spans="1:18" ht="15" customHeight="1" x14ac:dyDescent="0.2">
      <c r="A73" s="917"/>
      <c r="B73" s="895"/>
      <c r="C73" s="905"/>
      <c r="D73" s="935"/>
      <c r="E73" s="3483"/>
      <c r="F73" s="912"/>
      <c r="G73" s="729"/>
      <c r="H73" s="945"/>
      <c r="I73" s="3106"/>
      <c r="J73" s="32"/>
      <c r="K73" s="229"/>
      <c r="L73" s="164"/>
      <c r="M73" s="168"/>
    </row>
    <row r="74" spans="1:18" ht="60" customHeight="1" x14ac:dyDescent="0.2">
      <c r="A74" s="917"/>
      <c r="B74" s="895"/>
      <c r="C74" s="905"/>
      <c r="D74" s="696" t="s">
        <v>16</v>
      </c>
      <c r="E74" s="507" t="s">
        <v>226</v>
      </c>
      <c r="F74" s="912"/>
      <c r="G74" s="731">
        <v>10020502100</v>
      </c>
      <c r="H74" s="945"/>
      <c r="I74" s="311"/>
      <c r="J74" s="389" t="s">
        <v>20</v>
      </c>
      <c r="K74" s="271">
        <v>89.8</v>
      </c>
      <c r="L74" s="173" t="s">
        <v>161</v>
      </c>
      <c r="M74" s="398">
        <v>2562</v>
      </c>
    </row>
    <row r="75" spans="1:18" ht="57" customHeight="1" x14ac:dyDescent="0.2">
      <c r="A75" s="501"/>
      <c r="B75" s="895"/>
      <c r="C75" s="905"/>
      <c r="D75" s="682" t="s">
        <v>19</v>
      </c>
      <c r="E75" s="199" t="s">
        <v>35</v>
      </c>
      <c r="F75" s="881"/>
      <c r="G75" s="729">
        <v>1003040100</v>
      </c>
      <c r="H75" s="951"/>
      <c r="I75" s="128"/>
      <c r="J75" s="309" t="s">
        <v>17</v>
      </c>
      <c r="K75" s="396">
        <v>50</v>
      </c>
      <c r="L75" s="274" t="s">
        <v>91</v>
      </c>
      <c r="M75" s="663">
        <v>180</v>
      </c>
    </row>
    <row r="76" spans="1:18" ht="14.25" customHeight="1" x14ac:dyDescent="0.2">
      <c r="A76" s="994"/>
      <c r="B76" s="996"/>
      <c r="C76" s="655"/>
      <c r="D76" s="3408" t="s">
        <v>21</v>
      </c>
      <c r="E76" s="2970" t="s">
        <v>78</v>
      </c>
      <c r="F76" s="3297"/>
      <c r="G76" s="3396">
        <v>10020510</v>
      </c>
      <c r="H76" s="3447"/>
      <c r="I76" s="311"/>
      <c r="J76" s="32" t="s">
        <v>17</v>
      </c>
      <c r="K76" s="396">
        <v>30</v>
      </c>
      <c r="L76" s="181" t="s">
        <v>116</v>
      </c>
      <c r="M76" s="175">
        <v>25</v>
      </c>
    </row>
    <row r="77" spans="1:18" ht="30.75" customHeight="1" x14ac:dyDescent="0.2">
      <c r="A77" s="993"/>
      <c r="B77" s="995"/>
      <c r="C77" s="997"/>
      <c r="D77" s="3410"/>
      <c r="E77" s="2970"/>
      <c r="F77" s="3446"/>
      <c r="G77" s="3399"/>
      <c r="H77" s="3447"/>
      <c r="I77" s="1061"/>
      <c r="J77" s="463"/>
      <c r="K77" s="291"/>
      <c r="L77" s="289" t="s">
        <v>162</v>
      </c>
      <c r="M77" s="175">
        <v>3000</v>
      </c>
      <c r="R77" s="74" t="s">
        <v>178</v>
      </c>
    </row>
    <row r="78" spans="1:18" s="96" customFormat="1" ht="54.75" customHeight="1" x14ac:dyDescent="0.2">
      <c r="A78" s="923"/>
      <c r="B78" s="895"/>
      <c r="C78" s="655"/>
      <c r="D78" s="682" t="s">
        <v>23</v>
      </c>
      <c r="E78" s="269" t="s">
        <v>80</v>
      </c>
      <c r="F78" s="881"/>
      <c r="G78" s="729">
        <v>10030408</v>
      </c>
      <c r="H78" s="951"/>
      <c r="I78" s="128"/>
      <c r="J78" s="505" t="s">
        <v>17</v>
      </c>
      <c r="K78" s="229">
        <v>13</v>
      </c>
      <c r="L78" s="274" t="s">
        <v>62</v>
      </c>
      <c r="M78" s="1060">
        <v>4500</v>
      </c>
      <c r="N78" s="968"/>
      <c r="O78" s="968"/>
    </row>
    <row r="79" spans="1:18" s="96" customFormat="1" ht="49.5" customHeight="1" x14ac:dyDescent="0.2">
      <c r="A79" s="923"/>
      <c r="B79" s="895"/>
      <c r="C79" s="905"/>
      <c r="D79" s="696" t="s">
        <v>24</v>
      </c>
      <c r="E79" s="138" t="s">
        <v>213</v>
      </c>
      <c r="F79" s="881"/>
      <c r="G79" s="731">
        <v>1001011001</v>
      </c>
      <c r="H79" s="951"/>
      <c r="I79" s="128"/>
      <c r="J79" s="201" t="s">
        <v>17</v>
      </c>
      <c r="K79" s="327">
        <v>55</v>
      </c>
      <c r="L79" s="273" t="s">
        <v>171</v>
      </c>
      <c r="M79" s="405">
        <v>8</v>
      </c>
      <c r="N79" s="968"/>
      <c r="O79" s="968"/>
    </row>
    <row r="80" spans="1:18" s="96" customFormat="1" ht="34.5" customHeight="1" x14ac:dyDescent="0.2">
      <c r="A80" s="923"/>
      <c r="B80" s="895"/>
      <c r="C80" s="655"/>
      <c r="D80" s="682" t="s">
        <v>281</v>
      </c>
      <c r="E80" s="3429" t="s">
        <v>174</v>
      </c>
      <c r="F80" s="912"/>
      <c r="G80" s="3396">
        <v>10020503</v>
      </c>
      <c r="H80" s="951"/>
      <c r="I80" s="92"/>
      <c r="J80" s="953" t="s">
        <v>20</v>
      </c>
      <c r="K80" s="211">
        <v>431</v>
      </c>
      <c r="L80" s="274" t="s">
        <v>171</v>
      </c>
      <c r="M80" s="528">
        <f>87+25</f>
        <v>112</v>
      </c>
      <c r="N80" s="968"/>
      <c r="O80" s="968">
        <f>K80+K81</f>
        <v>611.9</v>
      </c>
    </row>
    <row r="81" spans="1:15" s="96" customFormat="1" ht="16.5" customHeight="1" x14ac:dyDescent="0.2">
      <c r="A81" s="923"/>
      <c r="B81" s="895"/>
      <c r="C81" s="655"/>
      <c r="D81" s="682"/>
      <c r="E81" s="3277"/>
      <c r="F81" s="912"/>
      <c r="G81" s="3398"/>
      <c r="H81" s="951"/>
      <c r="I81" s="92"/>
      <c r="J81" s="201" t="s">
        <v>316</v>
      </c>
      <c r="K81" s="848">
        <v>180.9</v>
      </c>
      <c r="L81" s="402" t="s">
        <v>84</v>
      </c>
      <c r="M81" s="663">
        <v>5000</v>
      </c>
      <c r="N81" s="968"/>
      <c r="O81" s="968"/>
    </row>
    <row r="82" spans="1:15" ht="13.5" thickBot="1" x14ac:dyDescent="0.25">
      <c r="A82" s="502"/>
      <c r="B82" s="910"/>
      <c r="C82" s="930"/>
      <c r="D82" s="685"/>
      <c r="E82" s="3254"/>
      <c r="F82" s="885"/>
      <c r="G82" s="3397"/>
      <c r="H82" s="948"/>
      <c r="I82" s="407"/>
      <c r="J82" s="64" t="s">
        <v>18</v>
      </c>
      <c r="K82" s="223">
        <f>SUM(K72:K81)</f>
        <v>849.69999999999993</v>
      </c>
      <c r="L82" s="274"/>
      <c r="M82" s="847"/>
    </row>
    <row r="83" spans="1:15" ht="19.5" customHeight="1" x14ac:dyDescent="0.2">
      <c r="A83" s="927" t="s">
        <v>16</v>
      </c>
      <c r="B83" s="909" t="s">
        <v>16</v>
      </c>
      <c r="C83" s="904" t="s">
        <v>21</v>
      </c>
      <c r="D83" s="931"/>
      <c r="E83" s="3253" t="s">
        <v>115</v>
      </c>
      <c r="F83" s="912"/>
      <c r="G83" s="3403">
        <v>1001010701</v>
      </c>
      <c r="H83" s="945">
        <v>2</v>
      </c>
      <c r="I83" s="3400" t="s">
        <v>66</v>
      </c>
      <c r="J83" s="61" t="s">
        <v>17</v>
      </c>
      <c r="K83" s="217">
        <v>3.9</v>
      </c>
      <c r="L83" s="409" t="s">
        <v>118</v>
      </c>
      <c r="M83" s="104">
        <v>10</v>
      </c>
    </row>
    <row r="84" spans="1:15" ht="30.75" customHeight="1" x14ac:dyDescent="0.2">
      <c r="A84" s="917"/>
      <c r="B84" s="895"/>
      <c r="C84" s="655"/>
      <c r="D84" s="682"/>
      <c r="E84" s="3277"/>
      <c r="F84" s="912"/>
      <c r="G84" s="3398"/>
      <c r="H84" s="945"/>
      <c r="I84" s="3106"/>
      <c r="J84" s="34"/>
      <c r="K84" s="217"/>
      <c r="L84" s="410" t="s">
        <v>142</v>
      </c>
      <c r="M84" s="172">
        <v>860</v>
      </c>
    </row>
    <row r="85" spans="1:15" ht="27.75" customHeight="1" x14ac:dyDescent="0.2">
      <c r="A85" s="917"/>
      <c r="B85" s="895"/>
      <c r="C85" s="655"/>
      <c r="D85" s="682"/>
      <c r="E85" s="411"/>
      <c r="F85" s="912"/>
      <c r="G85" s="3398"/>
      <c r="H85" s="945"/>
      <c r="I85" s="311"/>
      <c r="J85" s="34"/>
      <c r="K85" s="217"/>
      <c r="L85" s="3377" t="s">
        <v>163</v>
      </c>
      <c r="M85" s="82">
        <v>40</v>
      </c>
    </row>
    <row r="86" spans="1:15" ht="15" customHeight="1" thickBot="1" x14ac:dyDescent="0.25">
      <c r="A86" s="888"/>
      <c r="B86" s="24"/>
      <c r="C86" s="930"/>
      <c r="D86" s="685"/>
      <c r="E86" s="406"/>
      <c r="F86" s="166"/>
      <c r="G86" s="3397"/>
      <c r="H86" s="594"/>
      <c r="I86" s="412"/>
      <c r="J86" s="64" t="s">
        <v>18</v>
      </c>
      <c r="K86" s="223">
        <f t="shared" ref="K86" si="1">K83</f>
        <v>3.9</v>
      </c>
      <c r="L86" s="3379"/>
      <c r="M86" s="105"/>
    </row>
    <row r="87" spans="1:15" s="96" customFormat="1" ht="28.5" customHeight="1" x14ac:dyDescent="0.2">
      <c r="A87" s="506" t="s">
        <v>16</v>
      </c>
      <c r="B87" s="2996" t="s">
        <v>16</v>
      </c>
      <c r="C87" s="3193" t="s">
        <v>23</v>
      </c>
      <c r="D87" s="931"/>
      <c r="E87" s="3250" t="s">
        <v>117</v>
      </c>
      <c r="F87" s="3038"/>
      <c r="G87" s="3403">
        <v>1003030100</v>
      </c>
      <c r="H87" s="3401">
        <v>2</v>
      </c>
      <c r="I87" s="3426" t="s">
        <v>66</v>
      </c>
      <c r="J87" s="949" t="s">
        <v>17</v>
      </c>
      <c r="K87" s="243">
        <v>27.7</v>
      </c>
      <c r="L87" s="742" t="s">
        <v>79</v>
      </c>
      <c r="M87" s="415">
        <v>13</v>
      </c>
      <c r="N87" s="968"/>
      <c r="O87" s="968"/>
    </row>
    <row r="88" spans="1:15" s="96" customFormat="1" ht="27.75" customHeight="1" thickBot="1" x14ac:dyDescent="0.25">
      <c r="A88" s="502"/>
      <c r="B88" s="2997"/>
      <c r="C88" s="3194"/>
      <c r="D88" s="932"/>
      <c r="E88" s="3251"/>
      <c r="F88" s="3039"/>
      <c r="G88" s="3397"/>
      <c r="H88" s="3402"/>
      <c r="I88" s="3412"/>
      <c r="J88" s="64" t="s">
        <v>18</v>
      </c>
      <c r="K88" s="223">
        <f t="shared" ref="K88" si="2">SUM(K87)</f>
        <v>27.7</v>
      </c>
      <c r="L88" s="517" t="s">
        <v>55</v>
      </c>
      <c r="M88" s="418">
        <v>36</v>
      </c>
      <c r="N88" s="968"/>
      <c r="O88" s="968"/>
    </row>
    <row r="89" spans="1:15" ht="43.5" customHeight="1" x14ac:dyDescent="0.2">
      <c r="A89" s="2979" t="s">
        <v>16</v>
      </c>
      <c r="B89" s="909" t="s">
        <v>16</v>
      </c>
      <c r="C89" s="3193" t="s">
        <v>24</v>
      </c>
      <c r="D89" s="931"/>
      <c r="E89" s="3253" t="s">
        <v>83</v>
      </c>
      <c r="F89" s="3038" t="s">
        <v>59</v>
      </c>
      <c r="G89" s="730">
        <v>10010104</v>
      </c>
      <c r="H89" s="3401">
        <v>2</v>
      </c>
      <c r="I89" s="419" t="s">
        <v>66</v>
      </c>
      <c r="J89" s="419" t="s">
        <v>17</v>
      </c>
      <c r="K89" s="387">
        <v>167.9</v>
      </c>
      <c r="L89" s="249" t="s">
        <v>214</v>
      </c>
      <c r="M89" s="664">
        <v>40</v>
      </c>
    </row>
    <row r="90" spans="1:15" ht="43.5" customHeight="1" x14ac:dyDescent="0.2">
      <c r="A90" s="2931"/>
      <c r="B90" s="895"/>
      <c r="C90" s="3204"/>
      <c r="D90" s="935"/>
      <c r="E90" s="3277"/>
      <c r="F90" s="3061"/>
      <c r="G90" s="729"/>
      <c r="H90" s="2966"/>
      <c r="I90" s="128"/>
      <c r="J90" s="956" t="s">
        <v>304</v>
      </c>
      <c r="K90" s="838">
        <v>75</v>
      </c>
      <c r="L90" s="535" t="s">
        <v>246</v>
      </c>
      <c r="M90" s="95">
        <v>6211</v>
      </c>
    </row>
    <row r="91" spans="1:15" ht="18" customHeight="1" x14ac:dyDescent="0.2">
      <c r="A91" s="2931"/>
      <c r="B91" s="895"/>
      <c r="C91" s="3204"/>
      <c r="D91" s="935"/>
      <c r="E91" s="3277"/>
      <c r="F91" s="3061"/>
      <c r="G91" s="729"/>
      <c r="H91" s="2966"/>
      <c r="I91" s="128"/>
      <c r="J91" s="128"/>
      <c r="K91" s="387"/>
      <c r="L91" s="3066" t="s">
        <v>253</v>
      </c>
      <c r="M91" s="156">
        <v>68</v>
      </c>
    </row>
    <row r="92" spans="1:15" ht="13.5" thickBot="1" x14ac:dyDescent="0.25">
      <c r="A92" s="2980"/>
      <c r="B92" s="910"/>
      <c r="C92" s="3194"/>
      <c r="D92" s="932"/>
      <c r="E92" s="3254"/>
      <c r="F92" s="3039"/>
      <c r="G92" s="732"/>
      <c r="H92" s="3402"/>
      <c r="I92" s="421"/>
      <c r="J92" s="894" t="s">
        <v>18</v>
      </c>
      <c r="K92" s="223">
        <f>SUM(K89:K90)</f>
        <v>242.9</v>
      </c>
      <c r="L92" s="3178"/>
      <c r="M92" s="336"/>
    </row>
    <row r="93" spans="1:15" ht="13.5" thickBot="1" x14ac:dyDescent="0.25">
      <c r="A93" s="3" t="s">
        <v>16</v>
      </c>
      <c r="B93" s="2" t="s">
        <v>16</v>
      </c>
      <c r="C93" s="2999" t="s">
        <v>22</v>
      </c>
      <c r="D93" s="2999"/>
      <c r="E93" s="2999"/>
      <c r="F93" s="2999"/>
      <c r="G93" s="2999"/>
      <c r="H93" s="2999"/>
      <c r="I93" s="2999"/>
      <c r="J93" s="2999"/>
      <c r="K93" s="233">
        <f>K92+K88+K86+K82+K71</f>
        <v>65937.5</v>
      </c>
      <c r="L93" s="883"/>
      <c r="M93" s="884"/>
    </row>
    <row r="94" spans="1:15" ht="13.5" thickBot="1" x14ac:dyDescent="0.25">
      <c r="A94" s="3" t="s">
        <v>16</v>
      </c>
      <c r="B94" s="3003" t="s">
        <v>7</v>
      </c>
      <c r="C94" s="3004"/>
      <c r="D94" s="3004"/>
      <c r="E94" s="3004"/>
      <c r="F94" s="3004"/>
      <c r="G94" s="3004"/>
      <c r="H94" s="3004"/>
      <c r="I94" s="3004"/>
      <c r="J94" s="3004"/>
      <c r="K94" s="319">
        <f t="shared" ref="K94" si="3">K93</f>
        <v>65937.5</v>
      </c>
      <c r="L94" s="3005"/>
      <c r="M94" s="3007"/>
    </row>
    <row r="95" spans="1:15" ht="13.5" customHeight="1" thickBot="1" x14ac:dyDescent="0.25">
      <c r="A95" s="887" t="s">
        <v>19</v>
      </c>
      <c r="B95" s="3008" t="s">
        <v>41</v>
      </c>
      <c r="C95" s="3009"/>
      <c r="D95" s="3009"/>
      <c r="E95" s="3009"/>
      <c r="F95" s="3009"/>
      <c r="G95" s="3009"/>
      <c r="H95" s="3009"/>
      <c r="I95" s="3009"/>
      <c r="J95" s="3009"/>
      <c r="K95" s="3009"/>
      <c r="L95" s="3009"/>
      <c r="M95" s="3010"/>
    </row>
    <row r="96" spans="1:15" ht="13.5" thickBot="1" x14ac:dyDescent="0.25">
      <c r="A96" s="6" t="s">
        <v>19</v>
      </c>
      <c r="B96" s="5" t="s">
        <v>16</v>
      </c>
      <c r="C96" s="3017" t="s">
        <v>37</v>
      </c>
      <c r="D96" s="3018"/>
      <c r="E96" s="3018"/>
      <c r="F96" s="3018"/>
      <c r="G96" s="3018"/>
      <c r="H96" s="3018"/>
      <c r="I96" s="3018"/>
      <c r="J96" s="3018"/>
      <c r="K96" s="3018"/>
      <c r="L96" s="3018"/>
      <c r="M96" s="3019"/>
    </row>
    <row r="97" spans="1:15" ht="27" customHeight="1" x14ac:dyDescent="0.2">
      <c r="A97" s="927" t="s">
        <v>19</v>
      </c>
      <c r="B97" s="909" t="s">
        <v>16</v>
      </c>
      <c r="C97" s="905" t="s">
        <v>16</v>
      </c>
      <c r="D97" s="935"/>
      <c r="E97" s="707" t="s">
        <v>235</v>
      </c>
      <c r="F97" s="708"/>
      <c r="G97" s="943"/>
      <c r="H97" s="102"/>
      <c r="I97" s="629"/>
      <c r="J97" s="709"/>
      <c r="K97" s="712"/>
      <c r="L97" s="620"/>
      <c r="M97" s="29"/>
    </row>
    <row r="98" spans="1:15" ht="16.5" customHeight="1" x14ac:dyDescent="0.2">
      <c r="A98" s="501"/>
      <c r="B98" s="895"/>
      <c r="C98" s="924"/>
      <c r="D98" s="3408" t="s">
        <v>16</v>
      </c>
      <c r="E98" s="3438" t="s">
        <v>234</v>
      </c>
      <c r="F98" s="918" t="s">
        <v>3</v>
      </c>
      <c r="G98" s="3431">
        <v>10010219</v>
      </c>
      <c r="H98" s="86">
        <v>5</v>
      </c>
      <c r="I98" s="3444" t="s">
        <v>65</v>
      </c>
      <c r="J98" s="518" t="s">
        <v>17</v>
      </c>
      <c r="K98" s="552">
        <v>22.2</v>
      </c>
      <c r="L98" s="2943" t="s">
        <v>180</v>
      </c>
      <c r="M98" s="429">
        <v>1</v>
      </c>
      <c r="N98" s="970">
        <f>SUMIF(J98:J130,"sb",K98:K130)</f>
        <v>803.3</v>
      </c>
      <c r="O98" s="973" t="s">
        <v>17</v>
      </c>
    </row>
    <row r="99" spans="1:15" ht="16.5" customHeight="1" x14ac:dyDescent="0.2">
      <c r="A99" s="501"/>
      <c r="B99" s="895"/>
      <c r="C99" s="924"/>
      <c r="D99" s="3409"/>
      <c r="E99" s="3438"/>
      <c r="F99" s="918"/>
      <c r="G99" s="3432"/>
      <c r="H99" s="86"/>
      <c r="I99" s="3154"/>
      <c r="J99" s="831" t="s">
        <v>304</v>
      </c>
      <c r="K99" s="715">
        <v>12</v>
      </c>
      <c r="L99" s="2943"/>
      <c r="M99" s="168"/>
      <c r="N99" s="970">
        <f>SUMIF(J99:J131,"sb(l)",K99:K131)</f>
        <v>42</v>
      </c>
      <c r="O99" s="973" t="s">
        <v>315</v>
      </c>
    </row>
    <row r="100" spans="1:15" ht="16.5" customHeight="1" x14ac:dyDescent="0.2">
      <c r="A100" s="501"/>
      <c r="B100" s="895"/>
      <c r="C100" s="924"/>
      <c r="D100" s="3409"/>
      <c r="E100" s="3438"/>
      <c r="F100" s="440"/>
      <c r="G100" s="3432"/>
      <c r="H100" s="86"/>
      <c r="I100" s="936"/>
      <c r="J100" s="162"/>
      <c r="K100" s="716" t="s">
        <v>102</v>
      </c>
      <c r="L100" s="3144"/>
      <c r="M100" s="429"/>
      <c r="N100" s="970">
        <f>SUMIF(J100:J132,"es",K100:K132)</f>
        <v>562.5</v>
      </c>
      <c r="O100" s="974" t="s">
        <v>5</v>
      </c>
    </row>
    <row r="101" spans="1:15" ht="16.5" customHeight="1" x14ac:dyDescent="0.2">
      <c r="A101" s="501"/>
      <c r="B101" s="895"/>
      <c r="C101" s="921"/>
      <c r="D101" s="3410"/>
      <c r="E101" s="3236"/>
      <c r="F101" s="595"/>
      <c r="G101" s="3433"/>
      <c r="H101" s="102"/>
      <c r="I101" s="937"/>
      <c r="J101" s="346" t="s">
        <v>18</v>
      </c>
      <c r="K101" s="717">
        <f t="shared" ref="K101" si="4">SUM(K98:K100)</f>
        <v>34.200000000000003</v>
      </c>
      <c r="L101" s="3195"/>
      <c r="M101" s="198"/>
    </row>
    <row r="102" spans="1:15" s="158" customFormat="1" ht="15" customHeight="1" x14ac:dyDescent="0.2">
      <c r="A102" s="501"/>
      <c r="B102" s="895"/>
      <c r="C102" s="531"/>
      <c r="D102" s="3480" t="s">
        <v>19</v>
      </c>
      <c r="E102" s="2928" t="s">
        <v>227</v>
      </c>
      <c r="F102" s="903" t="s">
        <v>3</v>
      </c>
      <c r="G102" s="3434">
        <v>1001022001</v>
      </c>
      <c r="H102" s="36">
        <v>5</v>
      </c>
      <c r="I102" s="3210" t="s">
        <v>65</v>
      </c>
      <c r="J102" s="43" t="s">
        <v>17</v>
      </c>
      <c r="K102" s="552">
        <v>7.5</v>
      </c>
      <c r="L102" s="952" t="s">
        <v>154</v>
      </c>
      <c r="M102" s="429">
        <v>15</v>
      </c>
      <c r="N102" s="975"/>
      <c r="O102" s="975">
        <f>K99+K113+K136</f>
        <v>2098</v>
      </c>
    </row>
    <row r="103" spans="1:15" s="158" customFormat="1" ht="15" customHeight="1" x14ac:dyDescent="0.2">
      <c r="A103" s="501"/>
      <c r="B103" s="895"/>
      <c r="C103" s="531"/>
      <c r="D103" s="3481"/>
      <c r="E103" s="2928"/>
      <c r="F103" s="601"/>
      <c r="G103" s="3435"/>
      <c r="H103" s="36"/>
      <c r="I103" s="3210"/>
      <c r="J103" s="176" t="s">
        <v>5</v>
      </c>
      <c r="K103" s="718">
        <v>42.5</v>
      </c>
      <c r="L103" s="2943" t="s">
        <v>102</v>
      </c>
      <c r="M103" s="429"/>
      <c r="N103" s="976"/>
      <c r="O103" s="976"/>
    </row>
    <row r="104" spans="1:15" s="158" customFormat="1" ht="15" customHeight="1" x14ac:dyDescent="0.2">
      <c r="A104" s="501"/>
      <c r="B104" s="895"/>
      <c r="C104" s="531"/>
      <c r="D104" s="3481"/>
      <c r="E104" s="2928"/>
      <c r="F104" s="601"/>
      <c r="G104" s="3435"/>
      <c r="H104" s="36"/>
      <c r="I104" s="940"/>
      <c r="J104" s="81" t="s">
        <v>4</v>
      </c>
      <c r="K104" s="715"/>
      <c r="L104" s="2943"/>
      <c r="M104" s="429"/>
      <c r="N104" s="976"/>
      <c r="O104" s="976"/>
    </row>
    <row r="105" spans="1:15" s="158" customFormat="1" ht="15" customHeight="1" x14ac:dyDescent="0.2">
      <c r="A105" s="501"/>
      <c r="B105" s="895"/>
      <c r="C105" s="532"/>
      <c r="D105" s="3482"/>
      <c r="E105" s="2928"/>
      <c r="F105" s="601"/>
      <c r="G105" s="3441"/>
      <c r="H105" s="256"/>
      <c r="I105" s="940"/>
      <c r="J105" s="427" t="s">
        <v>18</v>
      </c>
      <c r="K105" s="719">
        <f t="shared" ref="K105" si="5">SUM(K102:K103)</f>
        <v>50</v>
      </c>
      <c r="L105" s="2930"/>
      <c r="M105" s="195"/>
      <c r="N105" s="976"/>
      <c r="O105" s="976"/>
    </row>
    <row r="106" spans="1:15" s="158" customFormat="1" ht="18.75" customHeight="1" x14ac:dyDescent="0.2">
      <c r="A106" s="501"/>
      <c r="B106" s="895"/>
      <c r="C106" s="531"/>
      <c r="D106" s="686" t="s">
        <v>21</v>
      </c>
      <c r="E106" s="2958" t="s">
        <v>228</v>
      </c>
      <c r="F106" s="902" t="s">
        <v>3</v>
      </c>
      <c r="G106" s="3404">
        <v>1001022002</v>
      </c>
      <c r="H106" s="428">
        <v>5</v>
      </c>
      <c r="I106" s="3207" t="s">
        <v>65</v>
      </c>
      <c r="J106" s="81" t="s">
        <v>17</v>
      </c>
      <c r="K106" s="715">
        <v>7.5</v>
      </c>
      <c r="L106" s="496" t="s">
        <v>154</v>
      </c>
      <c r="M106" s="113">
        <v>15</v>
      </c>
      <c r="N106" s="976" t="s">
        <v>102</v>
      </c>
      <c r="O106" s="976"/>
    </row>
    <row r="107" spans="1:15" s="158" customFormat="1" ht="18.75" customHeight="1" x14ac:dyDescent="0.2">
      <c r="A107" s="501"/>
      <c r="B107" s="895"/>
      <c r="C107" s="531"/>
      <c r="D107" s="686"/>
      <c r="E107" s="2928"/>
      <c r="F107" s="601"/>
      <c r="G107" s="3445"/>
      <c r="H107" s="36"/>
      <c r="I107" s="3210"/>
      <c r="J107" s="176" t="s">
        <v>5</v>
      </c>
      <c r="K107" s="718">
        <v>42.5</v>
      </c>
      <c r="L107" s="2943"/>
      <c r="M107" s="429"/>
      <c r="N107" s="976"/>
      <c r="O107" s="976"/>
    </row>
    <row r="108" spans="1:15" s="158" customFormat="1" ht="14.25" customHeight="1" x14ac:dyDescent="0.2">
      <c r="A108" s="501"/>
      <c r="B108" s="895"/>
      <c r="C108" s="532"/>
      <c r="D108" s="939"/>
      <c r="E108" s="2959"/>
      <c r="F108" s="698"/>
      <c r="G108" s="3428"/>
      <c r="H108" s="256"/>
      <c r="I108" s="310"/>
      <c r="J108" s="346" t="s">
        <v>18</v>
      </c>
      <c r="K108" s="717">
        <f t="shared" ref="K108" si="6">SUM(K106:K107)</f>
        <v>50</v>
      </c>
      <c r="L108" s="2930"/>
      <c r="M108" s="198"/>
      <c r="N108" s="976"/>
      <c r="O108" s="976"/>
    </row>
    <row r="109" spans="1:15" ht="17.25" customHeight="1" x14ac:dyDescent="0.2">
      <c r="A109" s="501"/>
      <c r="B109" s="996"/>
      <c r="C109" s="655"/>
      <c r="D109" s="3408" t="s">
        <v>23</v>
      </c>
      <c r="E109" s="2928" t="s">
        <v>297</v>
      </c>
      <c r="F109" s="992" t="s">
        <v>3</v>
      </c>
      <c r="G109" s="3431">
        <v>10010229</v>
      </c>
      <c r="H109" s="36">
        <v>5</v>
      </c>
      <c r="I109" s="3444" t="s">
        <v>65</v>
      </c>
      <c r="J109" s="43" t="s">
        <v>17</v>
      </c>
      <c r="K109" s="552">
        <v>15</v>
      </c>
      <c r="L109" s="3143" t="s">
        <v>239</v>
      </c>
      <c r="M109" s="429">
        <v>3</v>
      </c>
    </row>
    <row r="110" spans="1:15" ht="17.25" customHeight="1" x14ac:dyDescent="0.2">
      <c r="A110" s="501"/>
      <c r="B110" s="996"/>
      <c r="C110" s="655"/>
      <c r="D110" s="3409"/>
      <c r="E110" s="2928"/>
      <c r="F110" s="440"/>
      <c r="G110" s="3432"/>
      <c r="H110" s="36"/>
      <c r="I110" s="3154"/>
      <c r="J110" s="176" t="s">
        <v>5</v>
      </c>
      <c r="K110" s="718">
        <v>85</v>
      </c>
      <c r="L110" s="3144"/>
      <c r="M110" s="429"/>
    </row>
    <row r="111" spans="1:15" x14ac:dyDescent="0.2">
      <c r="A111" s="501"/>
      <c r="B111" s="996"/>
      <c r="C111" s="998"/>
      <c r="D111" s="3410"/>
      <c r="E111" s="2959"/>
      <c r="F111" s="595"/>
      <c r="G111" s="3433"/>
      <c r="H111" s="256"/>
      <c r="I111" s="1019"/>
      <c r="J111" s="346" t="s">
        <v>18</v>
      </c>
      <c r="K111" s="717">
        <f t="shared" ref="K111" si="7">SUM(K109:K110)</f>
        <v>100</v>
      </c>
      <c r="L111" s="3195"/>
      <c r="M111" s="198"/>
    </row>
    <row r="112" spans="1:15" ht="16.5" customHeight="1" x14ac:dyDescent="0.2">
      <c r="A112" s="501"/>
      <c r="B112" s="996"/>
      <c r="C112" s="130"/>
      <c r="D112" s="681" t="s">
        <v>24</v>
      </c>
      <c r="E112" s="2925" t="s">
        <v>233</v>
      </c>
      <c r="F112" s="440" t="s">
        <v>3</v>
      </c>
      <c r="G112" s="3396">
        <v>10010224</v>
      </c>
      <c r="H112" s="516">
        <v>5</v>
      </c>
      <c r="I112" s="3442" t="s">
        <v>190</v>
      </c>
      <c r="J112" s="345" t="s">
        <v>17</v>
      </c>
      <c r="K112" s="360">
        <v>43.5</v>
      </c>
      <c r="L112" s="435" t="s">
        <v>143</v>
      </c>
      <c r="M112" s="666">
        <v>1</v>
      </c>
    </row>
    <row r="113" spans="1:14" ht="16.5" customHeight="1" x14ac:dyDescent="0.2">
      <c r="A113" s="501"/>
      <c r="B113" s="996"/>
      <c r="C113" s="130"/>
      <c r="D113" s="681"/>
      <c r="E113" s="2925"/>
      <c r="F113" s="440"/>
      <c r="G113" s="3398"/>
      <c r="H113" s="516"/>
      <c r="I113" s="3183"/>
      <c r="J113" s="625" t="s">
        <v>304</v>
      </c>
      <c r="K113" s="344">
        <v>30</v>
      </c>
      <c r="L113" s="621"/>
      <c r="M113" s="832"/>
    </row>
    <row r="114" spans="1:14" ht="16.5" customHeight="1" x14ac:dyDescent="0.2">
      <c r="A114" s="1029"/>
      <c r="B114" s="995"/>
      <c r="C114" s="1023"/>
      <c r="D114" s="722"/>
      <c r="E114" s="2929"/>
      <c r="F114" s="595"/>
      <c r="G114" s="3399"/>
      <c r="H114" s="1063"/>
      <c r="I114" s="3443"/>
      <c r="J114" s="56" t="s">
        <v>18</v>
      </c>
      <c r="K114" s="717">
        <f>SUM(K112:K113)</f>
        <v>73.5</v>
      </c>
      <c r="L114" s="537"/>
      <c r="M114" s="667"/>
    </row>
    <row r="115" spans="1:14" ht="30.75" customHeight="1" x14ac:dyDescent="0.2">
      <c r="A115" s="501"/>
      <c r="B115" s="895"/>
      <c r="C115" s="924"/>
      <c r="D115" s="3409" t="s">
        <v>281</v>
      </c>
      <c r="E115" s="3438" t="s">
        <v>164</v>
      </c>
      <c r="F115" s="992" t="s">
        <v>3</v>
      </c>
      <c r="G115" s="3432">
        <v>10010230</v>
      </c>
      <c r="H115" s="86">
        <v>5</v>
      </c>
      <c r="I115" s="1018" t="s">
        <v>65</v>
      </c>
      <c r="J115" s="49" t="s">
        <v>17</v>
      </c>
      <c r="K115" s="552">
        <v>4.5</v>
      </c>
      <c r="L115" s="1002" t="s">
        <v>181</v>
      </c>
      <c r="M115" s="1062">
        <v>1</v>
      </c>
    </row>
    <row r="116" spans="1:14" ht="17.25" customHeight="1" x14ac:dyDescent="0.2">
      <c r="A116" s="501"/>
      <c r="B116" s="895"/>
      <c r="C116" s="921"/>
      <c r="D116" s="3410"/>
      <c r="E116" s="3236"/>
      <c r="F116" s="595"/>
      <c r="G116" s="3433"/>
      <c r="H116" s="102"/>
      <c r="I116" s="937"/>
      <c r="J116" s="346" t="s">
        <v>18</v>
      </c>
      <c r="K116" s="717">
        <f>SUM(K115:K115)</f>
        <v>4.5</v>
      </c>
      <c r="L116" s="900"/>
      <c r="M116" s="195"/>
    </row>
    <row r="117" spans="1:14" ht="27" customHeight="1" x14ac:dyDescent="0.2">
      <c r="A117" s="501"/>
      <c r="B117" s="895"/>
      <c r="C117" s="655"/>
      <c r="D117" s="682" t="s">
        <v>282</v>
      </c>
      <c r="E117" s="2952" t="s">
        <v>232</v>
      </c>
      <c r="F117" s="903" t="s">
        <v>3</v>
      </c>
      <c r="G117" s="739"/>
      <c r="H117" s="36">
        <v>5</v>
      </c>
      <c r="I117" s="940" t="s">
        <v>65</v>
      </c>
      <c r="J117" s="430"/>
      <c r="K117" s="715"/>
      <c r="L117" s="3144" t="s">
        <v>144</v>
      </c>
      <c r="M117" s="113">
        <v>70</v>
      </c>
    </row>
    <row r="118" spans="1:14" ht="13.5" customHeight="1" x14ac:dyDescent="0.2">
      <c r="A118" s="501"/>
      <c r="B118" s="895"/>
      <c r="C118" s="655"/>
      <c r="D118" s="682"/>
      <c r="E118" s="2953"/>
      <c r="F118" s="601"/>
      <c r="G118" s="740"/>
      <c r="H118" s="36"/>
      <c r="I118" s="940"/>
      <c r="J118" s="436"/>
      <c r="K118" s="716"/>
      <c r="L118" s="3144"/>
      <c r="M118" s="195"/>
    </row>
    <row r="119" spans="1:14" ht="67.5" customHeight="1" x14ac:dyDescent="0.2">
      <c r="A119" s="501"/>
      <c r="B119" s="895"/>
      <c r="C119" s="655"/>
      <c r="D119" s="682"/>
      <c r="E119" s="437" t="s">
        <v>188</v>
      </c>
      <c r="F119" s="601"/>
      <c r="G119" s="741">
        <v>10010231</v>
      </c>
      <c r="H119" s="36"/>
      <c r="I119" s="940"/>
      <c r="J119" s="438" t="s">
        <v>5</v>
      </c>
      <c r="K119" s="718">
        <v>350</v>
      </c>
      <c r="L119" s="899"/>
      <c r="M119" s="195"/>
    </row>
    <row r="120" spans="1:14" ht="16.5" customHeight="1" x14ac:dyDescent="0.2">
      <c r="A120" s="501"/>
      <c r="B120" s="895"/>
      <c r="C120" s="655"/>
      <c r="D120" s="682"/>
      <c r="E120" s="3163" t="s">
        <v>189</v>
      </c>
      <c r="F120" s="601"/>
      <c r="G120" s="3434">
        <v>10010232</v>
      </c>
      <c r="H120" s="36"/>
      <c r="I120" s="940"/>
      <c r="J120" s="438" t="s">
        <v>17</v>
      </c>
      <c r="K120" s="718">
        <v>7.5</v>
      </c>
      <c r="L120" s="899"/>
      <c r="M120" s="195"/>
    </row>
    <row r="121" spans="1:14" ht="16.5" customHeight="1" x14ac:dyDescent="0.2">
      <c r="A121" s="501"/>
      <c r="B121" s="895"/>
      <c r="C121" s="655"/>
      <c r="D121" s="682"/>
      <c r="E121" s="3164"/>
      <c r="F121" s="601"/>
      <c r="G121" s="3435"/>
      <c r="H121" s="36"/>
      <c r="I121" s="940"/>
      <c r="J121" s="438" t="s">
        <v>5</v>
      </c>
      <c r="K121" s="718">
        <v>42.5</v>
      </c>
      <c r="L121" s="899"/>
      <c r="M121" s="195"/>
    </row>
    <row r="122" spans="1:14" x14ac:dyDescent="0.2">
      <c r="A122" s="501"/>
      <c r="B122" s="895"/>
      <c r="C122" s="905"/>
      <c r="D122" s="935"/>
      <c r="E122" s="3439"/>
      <c r="F122" s="595"/>
      <c r="G122" s="3441"/>
      <c r="H122" s="102"/>
      <c r="I122" s="937"/>
      <c r="J122" s="346" t="s">
        <v>18</v>
      </c>
      <c r="K122" s="717">
        <f>SUM(K119:K121)</f>
        <v>400</v>
      </c>
      <c r="L122" s="705"/>
      <c r="M122" s="52"/>
    </row>
    <row r="123" spans="1:14" ht="27.75" customHeight="1" x14ac:dyDescent="0.2">
      <c r="A123" s="917"/>
      <c r="B123" s="895"/>
      <c r="C123" s="655"/>
      <c r="D123" s="3408" t="s">
        <v>283</v>
      </c>
      <c r="E123" s="3235" t="s">
        <v>155</v>
      </c>
      <c r="F123" s="440" t="s">
        <v>3</v>
      </c>
      <c r="G123" s="3396">
        <v>10010234</v>
      </c>
      <c r="H123" s="86">
        <v>5</v>
      </c>
      <c r="I123" s="3154" t="s">
        <v>190</v>
      </c>
      <c r="J123" s="345" t="s">
        <v>17</v>
      </c>
      <c r="K123" s="720">
        <v>146</v>
      </c>
      <c r="L123" s="899"/>
      <c r="M123" s="429"/>
    </row>
    <row r="124" spans="1:14" x14ac:dyDescent="0.2">
      <c r="A124" s="501"/>
      <c r="B124" s="895"/>
      <c r="C124" s="921"/>
      <c r="D124" s="3410"/>
      <c r="E124" s="3236"/>
      <c r="F124" s="595"/>
      <c r="G124" s="3399"/>
      <c r="H124" s="102"/>
      <c r="I124" s="3440"/>
      <c r="J124" s="346" t="s">
        <v>18</v>
      </c>
      <c r="K124" s="717">
        <f>K123</f>
        <v>146</v>
      </c>
      <c r="L124" s="900"/>
      <c r="M124" s="706"/>
    </row>
    <row r="125" spans="1:14" ht="21.75" customHeight="1" x14ac:dyDescent="0.2">
      <c r="A125" s="917"/>
      <c r="B125" s="895"/>
      <c r="C125" s="655"/>
      <c r="D125" s="682" t="s">
        <v>284</v>
      </c>
      <c r="E125" s="3438" t="s">
        <v>236</v>
      </c>
      <c r="F125" s="440" t="s">
        <v>3</v>
      </c>
      <c r="G125" s="3396">
        <v>10010233</v>
      </c>
      <c r="H125" s="86">
        <v>5</v>
      </c>
      <c r="I125" s="3154" t="s">
        <v>65</v>
      </c>
      <c r="J125" s="345" t="s">
        <v>17</v>
      </c>
      <c r="K125" s="720">
        <v>2</v>
      </c>
      <c r="L125" s="3436" t="s">
        <v>229</v>
      </c>
      <c r="M125" s="668">
        <v>1</v>
      </c>
    </row>
    <row r="126" spans="1:14" ht="21.75" customHeight="1" x14ac:dyDescent="0.2">
      <c r="A126" s="501"/>
      <c r="B126" s="895"/>
      <c r="C126" s="921"/>
      <c r="D126" s="935"/>
      <c r="E126" s="3236"/>
      <c r="F126" s="440"/>
      <c r="G126" s="3398"/>
      <c r="H126" s="102"/>
      <c r="I126" s="3440"/>
      <c r="J126" s="346" t="s">
        <v>18</v>
      </c>
      <c r="K126" s="717">
        <f>K125</f>
        <v>2</v>
      </c>
      <c r="L126" s="3238"/>
      <c r="M126" s="669"/>
    </row>
    <row r="127" spans="1:14" ht="30" customHeight="1" x14ac:dyDescent="0.2">
      <c r="A127" s="501"/>
      <c r="B127" s="895"/>
      <c r="C127" s="116"/>
      <c r="D127" s="3493" t="s">
        <v>6</v>
      </c>
      <c r="E127" s="2985" t="s">
        <v>309</v>
      </c>
      <c r="F127" s="298"/>
      <c r="G127" s="3434">
        <v>10010226</v>
      </c>
      <c r="H127" s="36">
        <v>6</v>
      </c>
      <c r="I127" s="3209" t="s">
        <v>68</v>
      </c>
      <c r="J127" s="547" t="s">
        <v>17</v>
      </c>
      <c r="K127" s="400">
        <v>413.4</v>
      </c>
      <c r="L127" s="827" t="s">
        <v>310</v>
      </c>
      <c r="M127" s="836" t="s">
        <v>186</v>
      </c>
      <c r="N127" s="970">
        <f>K127+K130+K176+K177+K178+K179+K180+K181+K184+K185+K186+K187+K188+K189+K190+K197+K199+K201</f>
        <v>5593.4</v>
      </c>
    </row>
    <row r="128" spans="1:14" ht="29.25" customHeight="1" x14ac:dyDescent="0.2">
      <c r="A128" s="501"/>
      <c r="B128" s="895"/>
      <c r="C128" s="116"/>
      <c r="D128" s="3395"/>
      <c r="E128" s="2985"/>
      <c r="F128" s="123"/>
      <c r="G128" s="3435"/>
      <c r="H128" s="36"/>
      <c r="I128" s="3209"/>
      <c r="J128" s="525"/>
      <c r="K128" s="212"/>
      <c r="L128" s="829" t="s">
        <v>311</v>
      </c>
      <c r="M128" s="830" t="s">
        <v>313</v>
      </c>
    </row>
    <row r="129" spans="1:17" ht="17.25" customHeight="1" x14ac:dyDescent="0.2">
      <c r="A129" s="501"/>
      <c r="B129" s="895"/>
      <c r="C129" s="116"/>
      <c r="D129" s="3494"/>
      <c r="E129" s="2970"/>
      <c r="F129" s="137"/>
      <c r="G129" s="3441"/>
      <c r="H129" s="256"/>
      <c r="I129" s="3437"/>
      <c r="J129" s="550"/>
      <c r="K129" s="282"/>
      <c r="L129" s="828" t="s">
        <v>312</v>
      </c>
      <c r="M129" s="670"/>
    </row>
    <row r="130" spans="1:17" ht="52.5" customHeight="1" x14ac:dyDescent="0.2">
      <c r="A130" s="501"/>
      <c r="B130" s="895"/>
      <c r="C130" s="924"/>
      <c r="D130" s="682" t="s">
        <v>285</v>
      </c>
      <c r="E130" s="901" t="s">
        <v>237</v>
      </c>
      <c r="F130" s="440"/>
      <c r="G130" s="943">
        <v>1002010101</v>
      </c>
      <c r="H130" s="697">
        <v>6</v>
      </c>
      <c r="I130" s="505" t="s">
        <v>68</v>
      </c>
      <c r="J130" s="916" t="s">
        <v>17</v>
      </c>
      <c r="K130" s="349">
        <v>134.19999999999999</v>
      </c>
      <c r="L130" s="922" t="s">
        <v>220</v>
      </c>
      <c r="M130" s="913">
        <v>100</v>
      </c>
    </row>
    <row r="131" spans="1:17" ht="14.25" customHeight="1" thickBot="1" x14ac:dyDescent="0.25">
      <c r="A131" s="501"/>
      <c r="B131" s="895"/>
      <c r="C131" s="924"/>
      <c r="D131" s="682"/>
      <c r="E131" s="653"/>
      <c r="F131" s="3029" t="s">
        <v>71</v>
      </c>
      <c r="G131" s="3030"/>
      <c r="H131" s="3030"/>
      <c r="I131" s="3030"/>
      <c r="J131" s="3030"/>
      <c r="K131" s="553">
        <f>SUM(K127:K130)+K126+K124+K122+K116+K114+K111+K108+K105+K101</f>
        <v>1407.8</v>
      </c>
      <c r="L131" s="441"/>
      <c r="M131" s="671"/>
    </row>
    <row r="132" spans="1:17" ht="27.75" customHeight="1" x14ac:dyDescent="0.2">
      <c r="A132" s="927" t="s">
        <v>19</v>
      </c>
      <c r="B132" s="909" t="s">
        <v>16</v>
      </c>
      <c r="C132" s="926" t="s">
        <v>19</v>
      </c>
      <c r="D132" s="931"/>
      <c r="E132" s="258" t="s">
        <v>156</v>
      </c>
      <c r="F132" s="161" t="s">
        <v>3</v>
      </c>
      <c r="G132" s="736"/>
      <c r="H132" s="101">
        <v>5</v>
      </c>
      <c r="I132" s="942"/>
      <c r="J132" s="805"/>
      <c r="K132" s="272"/>
      <c r="L132" s="260"/>
      <c r="M132" s="672"/>
    </row>
    <row r="133" spans="1:17" ht="30" customHeight="1" x14ac:dyDescent="0.2">
      <c r="A133" s="501"/>
      <c r="B133" s="895"/>
      <c r="C133" s="655"/>
      <c r="D133" s="682" t="s">
        <v>16</v>
      </c>
      <c r="E133" s="2969" t="s">
        <v>296</v>
      </c>
      <c r="F133" s="892"/>
      <c r="G133" s="3431" t="s">
        <v>294</v>
      </c>
      <c r="H133" s="918"/>
      <c r="I133" s="3154" t="s">
        <v>65</v>
      </c>
      <c r="J133" s="837" t="s">
        <v>17</v>
      </c>
      <c r="K133" s="246">
        <v>40.5</v>
      </c>
      <c r="L133" s="193" t="s">
        <v>165</v>
      </c>
      <c r="M133" s="630">
        <v>4</v>
      </c>
      <c r="N133" s="977">
        <f>SUMIF(J133:J141,"sb",K133:K141)</f>
        <v>41.8</v>
      </c>
    </row>
    <row r="134" spans="1:17" ht="30" customHeight="1" x14ac:dyDescent="0.2">
      <c r="A134" s="501"/>
      <c r="B134" s="895"/>
      <c r="C134" s="655"/>
      <c r="D134" s="682"/>
      <c r="E134" s="2985"/>
      <c r="F134" s="892"/>
      <c r="G134" s="3432"/>
      <c r="H134" s="918"/>
      <c r="I134" s="3154"/>
      <c r="J134" s="673"/>
      <c r="K134" s="211"/>
      <c r="L134" s="654" t="s">
        <v>166</v>
      </c>
      <c r="M134" s="630">
        <v>1</v>
      </c>
      <c r="N134" s="977">
        <f>SUMIF(J134:J142,"sb(l)",K134:K142)</f>
        <v>2056</v>
      </c>
    </row>
    <row r="135" spans="1:17" ht="22.5" customHeight="1" x14ac:dyDescent="0.2">
      <c r="A135" s="917"/>
      <c r="B135" s="895"/>
      <c r="C135" s="655"/>
      <c r="D135" s="682"/>
      <c r="E135" s="2970"/>
      <c r="F135" s="892"/>
      <c r="G135" s="3433"/>
      <c r="H135" s="918"/>
      <c r="I135" s="936"/>
      <c r="J135" s="806" t="s">
        <v>18</v>
      </c>
      <c r="K135" s="434">
        <f t="shared" ref="K135" si="8">SUM(K133:K134)</f>
        <v>40.5</v>
      </c>
      <c r="L135" s="891"/>
      <c r="M135" s="897"/>
    </row>
    <row r="136" spans="1:17" ht="15.75" customHeight="1" x14ac:dyDescent="0.2">
      <c r="A136" s="501"/>
      <c r="B136" s="895"/>
      <c r="C136" s="655"/>
      <c r="D136" s="933" t="s">
        <v>19</v>
      </c>
      <c r="E136" s="2969" t="s">
        <v>183</v>
      </c>
      <c r="F136" s="3492" t="s">
        <v>58</v>
      </c>
      <c r="G136" s="3396">
        <v>10010315</v>
      </c>
      <c r="H136" s="918"/>
      <c r="I136" s="3444" t="s">
        <v>190</v>
      </c>
      <c r="J136" s="807" t="s">
        <v>304</v>
      </c>
      <c r="K136" s="451">
        <v>2056</v>
      </c>
      <c r="L136" s="890" t="s">
        <v>104</v>
      </c>
      <c r="M136" s="896">
        <v>100</v>
      </c>
      <c r="O136" s="978"/>
      <c r="P136" s="533"/>
      <c r="Q136" s="533"/>
    </row>
    <row r="137" spans="1:17" ht="15.75" customHeight="1" x14ac:dyDescent="0.2">
      <c r="A137" s="501"/>
      <c r="B137" s="895"/>
      <c r="C137" s="655"/>
      <c r="D137" s="935"/>
      <c r="E137" s="2985"/>
      <c r="F137" s="3492"/>
      <c r="G137" s="3398"/>
      <c r="H137" s="918"/>
      <c r="I137" s="3154"/>
      <c r="J137" s="808"/>
      <c r="K137" s="450"/>
      <c r="L137" s="890"/>
      <c r="M137" s="623"/>
      <c r="O137" s="978"/>
      <c r="P137" s="533"/>
      <c r="Q137" s="533"/>
    </row>
    <row r="138" spans="1:17" ht="15" customHeight="1" x14ac:dyDescent="0.2">
      <c r="A138" s="917"/>
      <c r="B138" s="895"/>
      <c r="C138" s="655"/>
      <c r="D138" s="934"/>
      <c r="E138" s="2970"/>
      <c r="F138" s="3206"/>
      <c r="G138" s="3398"/>
      <c r="H138" s="918"/>
      <c r="I138" s="3440"/>
      <c r="J138" s="802" t="s">
        <v>18</v>
      </c>
      <c r="K138" s="447">
        <f>SUM(K136:K137)</f>
        <v>2056</v>
      </c>
      <c r="L138" s="890"/>
      <c r="M138" s="673"/>
      <c r="O138" s="978"/>
      <c r="P138" s="533"/>
      <c r="Q138" s="533"/>
    </row>
    <row r="139" spans="1:17" ht="30" customHeight="1" x14ac:dyDescent="0.2">
      <c r="A139" s="917"/>
      <c r="B139" s="895"/>
      <c r="C139" s="655"/>
      <c r="D139" s="682" t="s">
        <v>21</v>
      </c>
      <c r="E139" s="401" t="s">
        <v>98</v>
      </c>
      <c r="F139" s="448"/>
      <c r="G139" s="3434"/>
      <c r="H139" s="596"/>
      <c r="I139" s="3099" t="s">
        <v>190</v>
      </c>
      <c r="J139" s="809" t="s">
        <v>67</v>
      </c>
      <c r="K139" s="432">
        <v>125</v>
      </c>
      <c r="L139" s="654" t="s">
        <v>99</v>
      </c>
      <c r="M139" s="156">
        <v>1</v>
      </c>
    </row>
    <row r="140" spans="1:17" ht="15" customHeight="1" x14ac:dyDescent="0.2">
      <c r="A140" s="501"/>
      <c r="B140" s="895"/>
      <c r="C140" s="905"/>
      <c r="D140" s="935"/>
      <c r="E140" s="656"/>
      <c r="F140" s="881"/>
      <c r="G140" s="3435"/>
      <c r="H140" s="596"/>
      <c r="I140" s="2960"/>
      <c r="J140" s="802" t="s">
        <v>18</v>
      </c>
      <c r="K140" s="803">
        <f>K139</f>
        <v>125</v>
      </c>
      <c r="L140" s="890"/>
      <c r="M140" s="623"/>
    </row>
    <row r="141" spans="1:17" ht="30" customHeight="1" x14ac:dyDescent="0.2">
      <c r="A141" s="501"/>
      <c r="B141" s="895"/>
      <c r="C141" s="655"/>
      <c r="D141" s="691" t="s">
        <v>23</v>
      </c>
      <c r="E141" s="2958" t="s">
        <v>303</v>
      </c>
      <c r="F141" s="3484"/>
      <c r="G141" s="3434">
        <v>10010309</v>
      </c>
      <c r="H141" s="3486"/>
      <c r="I141" s="3099" t="s">
        <v>190</v>
      </c>
      <c r="J141" s="666" t="s">
        <v>17</v>
      </c>
      <c r="K141" s="375">
        <v>1.3</v>
      </c>
      <c r="L141" s="955" t="s">
        <v>305</v>
      </c>
      <c r="M141" s="630">
        <v>1</v>
      </c>
    </row>
    <row r="142" spans="1:17" ht="14.25" customHeight="1" x14ac:dyDescent="0.2">
      <c r="A142" s="501"/>
      <c r="B142" s="895"/>
      <c r="C142" s="655"/>
      <c r="D142" s="682"/>
      <c r="E142" s="2928"/>
      <c r="F142" s="3485"/>
      <c r="G142" s="3441"/>
      <c r="H142" s="3487"/>
      <c r="I142" s="3100"/>
      <c r="J142" s="802" t="s">
        <v>18</v>
      </c>
      <c r="K142" s="803">
        <f>K141</f>
        <v>1.3</v>
      </c>
      <c r="L142" s="801"/>
      <c r="M142" s="896"/>
    </row>
    <row r="143" spans="1:17" ht="15" customHeight="1" thickBot="1" x14ac:dyDescent="0.25">
      <c r="A143" s="928"/>
      <c r="B143" s="910"/>
      <c r="C143" s="930"/>
      <c r="D143" s="685"/>
      <c r="E143" s="804"/>
      <c r="F143" s="3024" t="s">
        <v>71</v>
      </c>
      <c r="G143" s="3025"/>
      <c r="H143" s="3025"/>
      <c r="I143" s="3151"/>
      <c r="J143" s="3026"/>
      <c r="K143" s="422">
        <f>K140+K138+K135+K142</f>
        <v>2222.8000000000002</v>
      </c>
      <c r="L143" s="284"/>
      <c r="M143" s="958"/>
    </row>
    <row r="144" spans="1:17" ht="27" customHeight="1" x14ac:dyDescent="0.2">
      <c r="A144" s="927" t="s">
        <v>19</v>
      </c>
      <c r="B144" s="909" t="s">
        <v>16</v>
      </c>
      <c r="C144" s="904" t="s">
        <v>21</v>
      </c>
      <c r="D144" s="688"/>
      <c r="E144" s="619" t="s">
        <v>36</v>
      </c>
      <c r="F144" s="649"/>
      <c r="G144" s="733"/>
      <c r="H144" s="879"/>
      <c r="I144" s="650"/>
      <c r="J144" s="546"/>
      <c r="K144" s="712"/>
      <c r="L144" s="651"/>
      <c r="M144" s="665"/>
    </row>
    <row r="145" spans="1:18" ht="26.25" customHeight="1" x14ac:dyDescent="0.2">
      <c r="A145" s="501"/>
      <c r="B145" s="996"/>
      <c r="C145" s="655"/>
      <c r="D145" s="1015" t="s">
        <v>16</v>
      </c>
      <c r="E145" s="3262" t="s">
        <v>185</v>
      </c>
      <c r="F145" s="1005" t="s">
        <v>3</v>
      </c>
      <c r="G145" s="3431">
        <v>10010407</v>
      </c>
      <c r="H145" s="86">
        <v>5</v>
      </c>
      <c r="I145" s="1013" t="s">
        <v>65</v>
      </c>
      <c r="J145" s="471" t="s">
        <v>17</v>
      </c>
      <c r="K145" s="557">
        <v>36.700000000000003</v>
      </c>
      <c r="L145" s="276" t="s">
        <v>101</v>
      </c>
      <c r="M145" s="156">
        <v>1</v>
      </c>
      <c r="O145" s="3425"/>
      <c r="P145" s="3027"/>
      <c r="Q145" s="3027"/>
      <c r="R145" s="3027"/>
    </row>
    <row r="146" spans="1:18" ht="36" customHeight="1" x14ac:dyDescent="0.2">
      <c r="A146" s="994"/>
      <c r="B146" s="996"/>
      <c r="C146" s="125"/>
      <c r="D146" s="1016"/>
      <c r="E146" s="3262"/>
      <c r="F146" s="1005"/>
      <c r="G146" s="3432"/>
      <c r="H146" s="86"/>
      <c r="I146" s="1013"/>
      <c r="J146" s="467"/>
      <c r="K146" s="445"/>
      <c r="L146" s="275"/>
      <c r="M146" s="95"/>
      <c r="O146" s="3425"/>
      <c r="P146" s="3027"/>
      <c r="Q146" s="3027"/>
      <c r="R146" s="3027"/>
    </row>
    <row r="147" spans="1:18" ht="19.5" customHeight="1" x14ac:dyDescent="0.2">
      <c r="A147" s="993"/>
      <c r="B147" s="995"/>
      <c r="C147" s="1064"/>
      <c r="D147" s="1017"/>
      <c r="E147" s="3263"/>
      <c r="F147" s="1006"/>
      <c r="G147" s="3433"/>
      <c r="H147" s="102"/>
      <c r="I147" s="629"/>
      <c r="J147" s="549" t="s">
        <v>18</v>
      </c>
      <c r="K147" s="433">
        <f>SUM(K145:K146)</f>
        <v>36.700000000000003</v>
      </c>
      <c r="L147" s="292"/>
      <c r="M147" s="1007"/>
      <c r="O147" s="979"/>
      <c r="P147" s="889"/>
      <c r="Q147" s="889"/>
      <c r="R147" s="889"/>
    </row>
    <row r="148" spans="1:18" ht="15.75" customHeight="1" x14ac:dyDescent="0.2">
      <c r="A148" s="501"/>
      <c r="B148" s="895"/>
      <c r="C148" s="655"/>
      <c r="D148" s="935" t="s">
        <v>19</v>
      </c>
      <c r="E148" s="3262" t="s">
        <v>167</v>
      </c>
      <c r="F148" s="892" t="s">
        <v>3</v>
      </c>
      <c r="G148" s="3432">
        <v>10010408</v>
      </c>
      <c r="H148" s="86">
        <v>5</v>
      </c>
      <c r="I148" s="3106" t="s">
        <v>65</v>
      </c>
      <c r="J148" s="67" t="s">
        <v>17</v>
      </c>
      <c r="K148" s="212">
        <v>31.6</v>
      </c>
      <c r="L148" s="275" t="s">
        <v>101</v>
      </c>
      <c r="M148" s="95">
        <v>1</v>
      </c>
      <c r="O148" s="980">
        <f>K148+K145+K141+K133+K125+K123+K120+K115+K112+K109+K106+K102+K98</f>
        <v>365.8</v>
      </c>
      <c r="P148" s="889"/>
      <c r="Q148" s="889"/>
      <c r="R148" s="889"/>
    </row>
    <row r="149" spans="1:18" ht="15.75" customHeight="1" x14ac:dyDescent="0.2">
      <c r="A149" s="917"/>
      <c r="B149" s="895"/>
      <c r="C149" s="125"/>
      <c r="D149" s="935"/>
      <c r="E149" s="3262"/>
      <c r="F149" s="892"/>
      <c r="G149" s="3432"/>
      <c r="H149" s="86"/>
      <c r="I149" s="3106"/>
      <c r="J149" s="550"/>
      <c r="K149" s="282"/>
      <c r="L149" s="3170"/>
      <c r="M149" s="896"/>
      <c r="O149" s="979"/>
      <c r="P149" s="889"/>
      <c r="Q149" s="889"/>
      <c r="R149" s="889"/>
    </row>
    <row r="150" spans="1:18" ht="15.75" customHeight="1" x14ac:dyDescent="0.2">
      <c r="A150" s="917"/>
      <c r="B150" s="895"/>
      <c r="C150" s="125"/>
      <c r="D150" s="935"/>
      <c r="E150" s="3262"/>
      <c r="F150" s="892"/>
      <c r="G150" s="3432"/>
      <c r="H150" s="86"/>
      <c r="I150" s="941"/>
      <c r="J150" s="702" t="s">
        <v>18</v>
      </c>
      <c r="K150" s="714">
        <f>SUM(K148:K149)</f>
        <v>31.6</v>
      </c>
      <c r="L150" s="3170"/>
      <c r="M150" s="662"/>
      <c r="O150" s="979"/>
      <c r="P150" s="889"/>
      <c r="Q150" s="889"/>
      <c r="R150" s="889"/>
    </row>
    <row r="151" spans="1:18" ht="17.25" customHeight="1" thickBot="1" x14ac:dyDescent="0.25">
      <c r="A151" s="888"/>
      <c r="B151" s="910"/>
      <c r="C151" s="930"/>
      <c r="D151" s="932"/>
      <c r="E151" s="3251"/>
      <c r="F151" s="3024" t="s">
        <v>71</v>
      </c>
      <c r="G151" s="3025"/>
      <c r="H151" s="3025"/>
      <c r="I151" s="3025"/>
      <c r="J151" s="3025"/>
      <c r="K151" s="320">
        <f>K150+K147</f>
        <v>68.300000000000011</v>
      </c>
      <c r="L151" s="454"/>
      <c r="M151" s="457"/>
    </row>
    <row r="152" spans="1:18" ht="30" customHeight="1" x14ac:dyDescent="0.2">
      <c r="A152" s="501" t="s">
        <v>19</v>
      </c>
      <c r="B152" s="895" t="s">
        <v>16</v>
      </c>
      <c r="C152" s="130" t="s">
        <v>23</v>
      </c>
      <c r="D152" s="681"/>
      <c r="E152" s="699" t="s">
        <v>276</v>
      </c>
      <c r="F152" s="912"/>
      <c r="G152" s="729"/>
      <c r="H152" s="598">
        <v>2</v>
      </c>
      <c r="I152" s="458" t="s">
        <v>66</v>
      </c>
      <c r="J152" s="505"/>
      <c r="K152" s="700"/>
      <c r="L152" s="701"/>
      <c r="M152" s="29"/>
    </row>
    <row r="153" spans="1:18" ht="51" customHeight="1" x14ac:dyDescent="0.2">
      <c r="A153" s="501"/>
      <c r="B153" s="895"/>
      <c r="C153" s="130"/>
      <c r="D153" s="695" t="s">
        <v>16</v>
      </c>
      <c r="E153" s="138" t="s">
        <v>138</v>
      </c>
      <c r="F153" s="912"/>
      <c r="G153" s="729">
        <v>1002010303</v>
      </c>
      <c r="H153" s="598"/>
      <c r="I153" s="458"/>
      <c r="J153" s="201" t="s">
        <v>17</v>
      </c>
      <c r="K153" s="874">
        <v>25</v>
      </c>
      <c r="L153" s="273" t="s">
        <v>277</v>
      </c>
      <c r="M153" s="674">
        <v>1</v>
      </c>
    </row>
    <row r="154" spans="1:18" ht="19.5" customHeight="1" x14ac:dyDescent="0.2">
      <c r="A154" s="501"/>
      <c r="B154" s="895"/>
      <c r="C154" s="130"/>
      <c r="D154" s="681" t="s">
        <v>19</v>
      </c>
      <c r="E154" s="2985" t="s">
        <v>307</v>
      </c>
      <c r="F154" s="912"/>
      <c r="G154" s="3396">
        <v>1002010306</v>
      </c>
      <c r="H154" s="598"/>
      <c r="I154" s="458"/>
      <c r="J154" s="954" t="s">
        <v>17</v>
      </c>
      <c r="K154" s="875">
        <v>18</v>
      </c>
      <c r="L154" s="3066" t="s">
        <v>278</v>
      </c>
      <c r="M154" s="675">
        <v>1</v>
      </c>
    </row>
    <row r="155" spans="1:18" ht="26.25" customHeight="1" x14ac:dyDescent="0.2">
      <c r="A155" s="501"/>
      <c r="B155" s="895"/>
      <c r="C155" s="130"/>
      <c r="D155" s="681"/>
      <c r="E155" s="2985"/>
      <c r="F155" s="912"/>
      <c r="G155" s="3398"/>
      <c r="H155" s="598"/>
      <c r="I155" s="458"/>
      <c r="J155" s="505"/>
      <c r="K155" s="326"/>
      <c r="L155" s="3264"/>
      <c r="M155" s="662"/>
    </row>
    <row r="156" spans="1:18" ht="15.75" customHeight="1" thickBot="1" x14ac:dyDescent="0.25">
      <c r="A156" s="501"/>
      <c r="B156" s="895"/>
      <c r="C156" s="130"/>
      <c r="D156" s="681"/>
      <c r="E156" s="911"/>
      <c r="F156" s="338"/>
      <c r="G156" s="3397"/>
      <c r="H156" s="599"/>
      <c r="I156" s="458"/>
      <c r="J156" s="449" t="s">
        <v>18</v>
      </c>
      <c r="K156" s="444">
        <f>SUM(K152:K155)</f>
        <v>43</v>
      </c>
      <c r="L156" s="308"/>
      <c r="M156" s="907"/>
    </row>
    <row r="157" spans="1:18" ht="13.5" thickBot="1" x14ac:dyDescent="0.25">
      <c r="A157" s="188" t="s">
        <v>19</v>
      </c>
      <c r="B157" s="11" t="s">
        <v>16</v>
      </c>
      <c r="C157" s="3040" t="s">
        <v>22</v>
      </c>
      <c r="D157" s="2999"/>
      <c r="E157" s="2999"/>
      <c r="F157" s="2999"/>
      <c r="G157" s="2999"/>
      <c r="H157" s="2999"/>
      <c r="I157" s="2999"/>
      <c r="J157" s="2999"/>
      <c r="K157" s="631">
        <f>K156+K151+K143+K131</f>
        <v>3741.9000000000005</v>
      </c>
      <c r="L157" s="3037"/>
      <c r="M157" s="3002"/>
    </row>
    <row r="158" spans="1:18" ht="13.5" thickBot="1" x14ac:dyDescent="0.25">
      <c r="A158" s="917" t="s">
        <v>19</v>
      </c>
      <c r="B158" s="2" t="s">
        <v>19</v>
      </c>
      <c r="C158" s="3041" t="s">
        <v>134</v>
      </c>
      <c r="D158" s="3042"/>
      <c r="E158" s="3042"/>
      <c r="F158" s="3042"/>
      <c r="G158" s="3042"/>
      <c r="H158" s="3042"/>
      <c r="I158" s="3042"/>
      <c r="J158" s="3042"/>
      <c r="K158" s="3042"/>
      <c r="L158" s="3042"/>
      <c r="M158" s="3043"/>
    </row>
    <row r="159" spans="1:18" ht="37.5" customHeight="1" x14ac:dyDescent="0.2">
      <c r="A159" s="189" t="s">
        <v>19</v>
      </c>
      <c r="B159" s="190" t="s">
        <v>19</v>
      </c>
      <c r="C159" s="904" t="s">
        <v>16</v>
      </c>
      <c r="D159" s="935"/>
      <c r="E159" s="3067" t="s">
        <v>85</v>
      </c>
      <c r="F159" s="3038"/>
      <c r="G159" s="3403">
        <v>1002020101</v>
      </c>
      <c r="H159" s="947">
        <v>2</v>
      </c>
      <c r="I159" s="3426" t="s">
        <v>66</v>
      </c>
      <c r="J159" s="460" t="s">
        <v>17</v>
      </c>
      <c r="K159" s="328">
        <v>76.599999999999994</v>
      </c>
      <c r="L159" s="203" t="s">
        <v>47</v>
      </c>
      <c r="M159" s="104">
        <v>20</v>
      </c>
    </row>
    <row r="160" spans="1:18" ht="15.75" customHeight="1" thickBot="1" x14ac:dyDescent="0.25">
      <c r="A160" s="191"/>
      <c r="B160" s="192"/>
      <c r="C160" s="655"/>
      <c r="D160" s="682"/>
      <c r="E160" s="3262"/>
      <c r="F160" s="3061"/>
      <c r="G160" s="3397"/>
      <c r="H160" s="951"/>
      <c r="I160" s="3412"/>
      <c r="J160" s="140" t="s">
        <v>18</v>
      </c>
      <c r="K160" s="223">
        <f t="shared" ref="K160" si="9">K159</f>
        <v>76.599999999999994</v>
      </c>
      <c r="L160" s="135" t="s">
        <v>135</v>
      </c>
      <c r="M160" s="87">
        <f>310+413</f>
        <v>723</v>
      </c>
    </row>
    <row r="161" spans="1:13" ht="29.25" customHeight="1" x14ac:dyDescent="0.2">
      <c r="A161" s="189" t="s">
        <v>19</v>
      </c>
      <c r="B161" s="190" t="s">
        <v>19</v>
      </c>
      <c r="C161" s="904" t="s">
        <v>19</v>
      </c>
      <c r="D161" s="931"/>
      <c r="E161" s="3250" t="s">
        <v>216</v>
      </c>
      <c r="F161" s="3038"/>
      <c r="G161" s="3403">
        <v>10010818</v>
      </c>
      <c r="H161" s="947">
        <v>2</v>
      </c>
      <c r="I161" s="3426" t="s">
        <v>66</v>
      </c>
      <c r="J161" s="63" t="s">
        <v>17</v>
      </c>
      <c r="K161" s="328">
        <v>65.599999999999994</v>
      </c>
      <c r="L161" s="157" t="s">
        <v>217</v>
      </c>
      <c r="M161" s="82">
        <v>1</v>
      </c>
    </row>
    <row r="162" spans="1:13" ht="15.75" customHeight="1" thickBot="1" x14ac:dyDescent="0.25">
      <c r="A162" s="286"/>
      <c r="B162" s="24"/>
      <c r="C162" s="930"/>
      <c r="D162" s="685"/>
      <c r="E162" s="3251"/>
      <c r="F162" s="3039"/>
      <c r="G162" s="3397"/>
      <c r="H162" s="948"/>
      <c r="I162" s="3412"/>
      <c r="J162" s="42" t="s">
        <v>18</v>
      </c>
      <c r="K162" s="223">
        <f t="shared" ref="K162" si="10">K161</f>
        <v>65.599999999999994</v>
      </c>
      <c r="L162" s="339"/>
      <c r="M162" s="105"/>
    </row>
    <row r="163" spans="1:13" ht="17.25" customHeight="1" x14ac:dyDescent="0.2">
      <c r="A163" s="927" t="s">
        <v>19</v>
      </c>
      <c r="B163" s="909" t="s">
        <v>19</v>
      </c>
      <c r="C163" s="129" t="s">
        <v>21</v>
      </c>
      <c r="D163" s="689"/>
      <c r="E163" s="488" t="s">
        <v>238</v>
      </c>
      <c r="F163" s="880"/>
      <c r="G163" s="730"/>
      <c r="H163" s="947">
        <v>2</v>
      </c>
      <c r="I163" s="3426" t="s">
        <v>66</v>
      </c>
      <c r="J163" s="461"/>
      <c r="K163" s="462"/>
      <c r="L163" s="330"/>
      <c r="M163" s="676"/>
    </row>
    <row r="164" spans="1:13" ht="19.5" customHeight="1" x14ac:dyDescent="0.2">
      <c r="A164" s="501"/>
      <c r="B164" s="895"/>
      <c r="C164" s="15"/>
      <c r="D164" s="694" t="s">
        <v>16</v>
      </c>
      <c r="E164" s="3429" t="s">
        <v>218</v>
      </c>
      <c r="F164" s="881"/>
      <c r="G164" s="3404">
        <v>1001070703</v>
      </c>
      <c r="H164" s="951"/>
      <c r="I164" s="3427"/>
      <c r="J164" s="389" t="s">
        <v>17</v>
      </c>
      <c r="K164" s="400">
        <v>128</v>
      </c>
      <c r="L164" s="173" t="s">
        <v>219</v>
      </c>
      <c r="M164" s="677">
        <v>661</v>
      </c>
    </row>
    <row r="165" spans="1:13" ht="33" customHeight="1" x14ac:dyDescent="0.2">
      <c r="A165" s="501"/>
      <c r="B165" s="895"/>
      <c r="C165" s="15"/>
      <c r="D165" s="681"/>
      <c r="E165" s="3430"/>
      <c r="F165" s="881"/>
      <c r="G165" s="3428"/>
      <c r="H165" s="951"/>
      <c r="I165" s="128"/>
      <c r="J165" s="32"/>
      <c r="K165" s="217"/>
      <c r="L165" s="157" t="s">
        <v>317</v>
      </c>
      <c r="M165" s="677">
        <v>223</v>
      </c>
    </row>
    <row r="166" spans="1:13" ht="27" customHeight="1" x14ac:dyDescent="0.2">
      <c r="A166" s="501"/>
      <c r="B166" s="895"/>
      <c r="C166" s="15"/>
      <c r="D166" s="694" t="s">
        <v>19</v>
      </c>
      <c r="E166" s="908" t="s">
        <v>121</v>
      </c>
      <c r="F166" s="881"/>
      <c r="G166" s="3396">
        <v>10010702</v>
      </c>
      <c r="H166" s="951"/>
      <c r="I166" s="128"/>
      <c r="J166" s="389" t="s">
        <v>17</v>
      </c>
      <c r="K166" s="220">
        <v>34.700000000000003</v>
      </c>
      <c r="L166" s="193" t="s">
        <v>122</v>
      </c>
      <c r="M166" s="80">
        <v>10</v>
      </c>
    </row>
    <row r="167" spans="1:13" ht="15.75" customHeight="1" x14ac:dyDescent="0.2">
      <c r="A167" s="501"/>
      <c r="B167" s="895"/>
      <c r="C167" s="130"/>
      <c r="D167" s="683"/>
      <c r="E167" s="906"/>
      <c r="F167" s="881"/>
      <c r="G167" s="3398"/>
      <c r="H167" s="951"/>
      <c r="I167" s="128"/>
      <c r="J167" s="811"/>
      <c r="K167" s="778"/>
      <c r="L167" s="193" t="s">
        <v>123</v>
      </c>
      <c r="M167" s="630">
        <v>10</v>
      </c>
    </row>
    <row r="168" spans="1:13" ht="42.75" customHeight="1" x14ac:dyDescent="0.2">
      <c r="A168" s="501"/>
      <c r="B168" s="895"/>
      <c r="C168" s="15"/>
      <c r="D168" s="694" t="s">
        <v>21</v>
      </c>
      <c r="E168" s="2969" t="s">
        <v>223</v>
      </c>
      <c r="F168" s="843"/>
      <c r="G168" s="3396">
        <v>1001070704</v>
      </c>
      <c r="H168" s="844">
        <v>2</v>
      </c>
      <c r="I168" s="3411" t="s">
        <v>66</v>
      </c>
      <c r="J168" s="466" t="s">
        <v>17</v>
      </c>
      <c r="K168" s="228">
        <v>12.6</v>
      </c>
      <c r="L168" s="2992" t="s">
        <v>242</v>
      </c>
      <c r="M168" s="675">
        <v>50</v>
      </c>
    </row>
    <row r="169" spans="1:13" ht="15.75" customHeight="1" thickBot="1" x14ac:dyDescent="0.25">
      <c r="A169" s="917"/>
      <c r="B169" s="895"/>
      <c r="C169" s="15"/>
      <c r="D169" s="684"/>
      <c r="E169" s="2986"/>
      <c r="F169" s="845"/>
      <c r="G169" s="3397"/>
      <c r="H169" s="948"/>
      <c r="I169" s="3412"/>
      <c r="J169" s="846" t="s">
        <v>18</v>
      </c>
      <c r="K169" s="713">
        <f>SUM(K164:K168)</f>
        <v>175.29999999999998</v>
      </c>
      <c r="L169" s="2993"/>
      <c r="M169" s="958"/>
    </row>
    <row r="170" spans="1:13" ht="33" customHeight="1" x14ac:dyDescent="0.2">
      <c r="A170" s="3488" t="s">
        <v>19</v>
      </c>
      <c r="B170" s="2996" t="s">
        <v>19</v>
      </c>
      <c r="C170" s="2981" t="s">
        <v>24</v>
      </c>
      <c r="D170" s="3490"/>
      <c r="E170" s="3423" t="s">
        <v>145</v>
      </c>
      <c r="F170" s="3038"/>
      <c r="G170" s="3413">
        <v>1002010108</v>
      </c>
      <c r="H170" s="3415">
        <v>2</v>
      </c>
      <c r="I170" s="3417" t="s">
        <v>66</v>
      </c>
      <c r="J170" s="419" t="s">
        <v>17</v>
      </c>
      <c r="K170" s="876">
        <v>9</v>
      </c>
      <c r="L170" s="3419" t="s">
        <v>215</v>
      </c>
      <c r="M170" s="3421">
        <v>9</v>
      </c>
    </row>
    <row r="171" spans="1:13" ht="16.5" customHeight="1" thickBot="1" x14ac:dyDescent="0.25">
      <c r="A171" s="3489"/>
      <c r="B171" s="2997"/>
      <c r="C171" s="2983"/>
      <c r="D171" s="3491"/>
      <c r="E171" s="3424"/>
      <c r="F171" s="3039"/>
      <c r="G171" s="3414"/>
      <c r="H171" s="3416"/>
      <c r="I171" s="3418"/>
      <c r="J171" s="846" t="s">
        <v>18</v>
      </c>
      <c r="K171" s="713">
        <f>K170</f>
        <v>9</v>
      </c>
      <c r="L171" s="3420"/>
      <c r="M171" s="3422"/>
    </row>
    <row r="172" spans="1:13" ht="13.5" thickBot="1" x14ac:dyDescent="0.25">
      <c r="A172" s="888" t="s">
        <v>19</v>
      </c>
      <c r="B172" s="910" t="s">
        <v>19</v>
      </c>
      <c r="C172" s="3036" t="s">
        <v>22</v>
      </c>
      <c r="D172" s="3000"/>
      <c r="E172" s="3000"/>
      <c r="F172" s="3000"/>
      <c r="G172" s="3000"/>
      <c r="H172" s="3000"/>
      <c r="I172" s="3000"/>
      <c r="J172" s="3000"/>
      <c r="K172" s="631">
        <f>K171+K169+K162+K160</f>
        <v>326.5</v>
      </c>
      <c r="L172" s="3406"/>
      <c r="M172" s="3407"/>
    </row>
    <row r="173" spans="1:13" ht="13.5" thickBot="1" x14ac:dyDescent="0.25">
      <c r="A173" s="3" t="s">
        <v>19</v>
      </c>
      <c r="B173" s="17" t="s">
        <v>21</v>
      </c>
      <c r="C173" s="3018" t="s">
        <v>38</v>
      </c>
      <c r="D173" s="3018"/>
      <c r="E173" s="3018"/>
      <c r="F173" s="3018"/>
      <c r="G173" s="3018"/>
      <c r="H173" s="3018"/>
      <c r="I173" s="3018"/>
      <c r="J173" s="3018"/>
      <c r="K173" s="3018"/>
      <c r="L173" s="3018"/>
      <c r="M173" s="3019"/>
    </row>
    <row r="174" spans="1:13" ht="18" customHeight="1" x14ac:dyDescent="0.2">
      <c r="A174" s="927" t="s">
        <v>19</v>
      </c>
      <c r="B174" s="909" t="s">
        <v>21</v>
      </c>
      <c r="C174" s="929" t="s">
        <v>16</v>
      </c>
      <c r="D174" s="690"/>
      <c r="E174" s="3050" t="s">
        <v>39</v>
      </c>
      <c r="F174" s="165"/>
      <c r="G174" s="730"/>
      <c r="H174" s="600">
        <v>6</v>
      </c>
      <c r="I174" s="3400" t="s">
        <v>68</v>
      </c>
      <c r="J174" s="65"/>
      <c r="K174" s="247"/>
      <c r="L174" s="91"/>
      <c r="M174" s="678"/>
    </row>
    <row r="175" spans="1:13" ht="17.25" customHeight="1" x14ac:dyDescent="0.2">
      <c r="A175" s="501"/>
      <c r="B175" s="895"/>
      <c r="C175" s="655"/>
      <c r="D175" s="934"/>
      <c r="E175" s="3051"/>
      <c r="F175" s="912"/>
      <c r="G175" s="729"/>
      <c r="H175" s="918"/>
      <c r="I175" s="3106"/>
      <c r="J175" s="38"/>
      <c r="K175" s="212"/>
      <c r="L175" s="134"/>
      <c r="M175" s="60"/>
    </row>
    <row r="176" spans="1:13" ht="45" customHeight="1" x14ac:dyDescent="0.2">
      <c r="A176" s="501"/>
      <c r="B176" s="895"/>
      <c r="C176" s="905"/>
      <c r="D176" s="935" t="s">
        <v>16</v>
      </c>
      <c r="E176" s="136" t="s">
        <v>51</v>
      </c>
      <c r="F176" s="881"/>
      <c r="G176" s="731">
        <v>10010801</v>
      </c>
      <c r="H176" s="918"/>
      <c r="I176" s="3106"/>
      <c r="J176" s="466" t="s">
        <v>17</v>
      </c>
      <c r="K176" s="710">
        <v>283</v>
      </c>
      <c r="L176" s="959" t="s">
        <v>92</v>
      </c>
      <c r="M176" s="80">
        <v>14</v>
      </c>
    </row>
    <row r="177" spans="1:16" ht="40.5" customHeight="1" x14ac:dyDescent="0.2">
      <c r="A177" s="501"/>
      <c r="B177" s="895"/>
      <c r="C177" s="905"/>
      <c r="D177" s="696" t="s">
        <v>19</v>
      </c>
      <c r="E177" s="196" t="s">
        <v>132</v>
      </c>
      <c r="F177" s="881"/>
      <c r="G177" s="729">
        <v>10010804</v>
      </c>
      <c r="H177" s="918"/>
      <c r="I177" s="941"/>
      <c r="J177" s="467" t="s">
        <v>17</v>
      </c>
      <c r="K177" s="282">
        <v>44.8</v>
      </c>
      <c r="L177" s="893" t="s">
        <v>169</v>
      </c>
      <c r="M177" s="60">
        <v>93</v>
      </c>
    </row>
    <row r="178" spans="1:16" s="83" customFormat="1" ht="48" customHeight="1" x14ac:dyDescent="0.2">
      <c r="A178" s="501"/>
      <c r="B178" s="895"/>
      <c r="C178" s="655"/>
      <c r="D178" s="691" t="s">
        <v>21</v>
      </c>
      <c r="E178" s="642" t="s">
        <v>45</v>
      </c>
      <c r="F178" s="881"/>
      <c r="G178" s="731">
        <v>10010804</v>
      </c>
      <c r="H178" s="918"/>
      <c r="I178" s="941"/>
      <c r="J178" s="471" t="s">
        <v>17</v>
      </c>
      <c r="K178" s="710">
        <v>90.2</v>
      </c>
      <c r="L178" s="959" t="s">
        <v>168</v>
      </c>
      <c r="M178" s="470">
        <v>30</v>
      </c>
      <c r="N178" s="981"/>
      <c r="O178" s="981"/>
    </row>
    <row r="179" spans="1:16" ht="41.25" customHeight="1" x14ac:dyDescent="0.2">
      <c r="A179" s="1029"/>
      <c r="B179" s="995"/>
      <c r="C179" s="997"/>
      <c r="D179" s="696" t="s">
        <v>23</v>
      </c>
      <c r="E179" s="136" t="s">
        <v>48</v>
      </c>
      <c r="F179" s="1032"/>
      <c r="G179" s="1065">
        <v>10010808</v>
      </c>
      <c r="H179" s="991"/>
      <c r="I179" s="629"/>
      <c r="J179" s="466" t="s">
        <v>17</v>
      </c>
      <c r="K179" s="282">
        <v>24</v>
      </c>
      <c r="L179" s="1010" t="s">
        <v>93</v>
      </c>
      <c r="M179" s="470">
        <v>3</v>
      </c>
    </row>
    <row r="180" spans="1:16" s="83" customFormat="1" ht="45" customHeight="1" x14ac:dyDescent="0.2">
      <c r="A180" s="501"/>
      <c r="B180" s="895"/>
      <c r="C180" s="905"/>
      <c r="D180" s="935" t="s">
        <v>24</v>
      </c>
      <c r="E180" s="196" t="s">
        <v>44</v>
      </c>
      <c r="F180" s="912"/>
      <c r="G180" s="1012">
        <v>10010803</v>
      </c>
      <c r="H180" s="918"/>
      <c r="I180" s="941"/>
      <c r="J180" s="467" t="s">
        <v>17</v>
      </c>
      <c r="K180" s="282">
        <v>14.2</v>
      </c>
      <c r="L180" s="1003" t="s">
        <v>50</v>
      </c>
      <c r="M180" s="1007">
        <v>32.9</v>
      </c>
      <c r="N180" s="981"/>
      <c r="O180" s="981"/>
    </row>
    <row r="181" spans="1:16" ht="16.5" customHeight="1" x14ac:dyDescent="0.2">
      <c r="A181" s="501"/>
      <c r="B181" s="895"/>
      <c r="C181" s="655"/>
      <c r="D181" s="3408" t="s">
        <v>281</v>
      </c>
      <c r="E181" s="3067" t="s">
        <v>46</v>
      </c>
      <c r="F181" s="912"/>
      <c r="G181" s="3396">
        <v>10010806</v>
      </c>
      <c r="H181" s="918"/>
      <c r="I181" s="941"/>
      <c r="J181" s="467" t="s">
        <v>17</v>
      </c>
      <c r="K181" s="400">
        <f>455.7-35.4</f>
        <v>420.3</v>
      </c>
      <c r="L181" s="3066" t="s">
        <v>201</v>
      </c>
      <c r="M181" s="3270">
        <v>101</v>
      </c>
    </row>
    <row r="182" spans="1:16" ht="16.5" customHeight="1" x14ac:dyDescent="0.2">
      <c r="A182" s="501"/>
      <c r="B182" s="895"/>
      <c r="C182" s="655"/>
      <c r="D182" s="3409"/>
      <c r="E182" s="3262"/>
      <c r="F182" s="912"/>
      <c r="G182" s="3398"/>
      <c r="H182" s="918"/>
      <c r="I182" s="941"/>
      <c r="J182" s="467" t="s">
        <v>304</v>
      </c>
      <c r="K182" s="400">
        <v>35.4</v>
      </c>
      <c r="L182" s="3264"/>
      <c r="M182" s="3270"/>
      <c r="N182" s="970">
        <f>K182+K198</f>
        <v>315.09999999999997</v>
      </c>
    </row>
    <row r="183" spans="1:16" ht="16.5" customHeight="1" x14ac:dyDescent="0.2">
      <c r="A183" s="501"/>
      <c r="B183" s="895"/>
      <c r="C183" s="905"/>
      <c r="D183" s="3410"/>
      <c r="E183" s="3263"/>
      <c r="F183" s="912"/>
      <c r="G183" s="3399"/>
      <c r="H183" s="918"/>
      <c r="I183" s="941"/>
      <c r="J183" s="133" t="s">
        <v>20</v>
      </c>
      <c r="K183" s="711">
        <v>7.4</v>
      </c>
      <c r="L183" s="3265"/>
      <c r="M183" s="3271"/>
    </row>
    <row r="184" spans="1:16" ht="44.25" customHeight="1" x14ac:dyDescent="0.2">
      <c r="A184" s="501"/>
      <c r="B184" s="895"/>
      <c r="C184" s="905"/>
      <c r="D184" s="935" t="s">
        <v>282</v>
      </c>
      <c r="E184" s="138" t="s">
        <v>61</v>
      </c>
      <c r="F184" s="94"/>
      <c r="G184" s="734">
        <v>10010703</v>
      </c>
      <c r="H184" s="601"/>
      <c r="I184" s="953"/>
      <c r="J184" s="131" t="s">
        <v>17</v>
      </c>
      <c r="K184" s="710">
        <v>679</v>
      </c>
      <c r="L184" s="182" t="s">
        <v>94</v>
      </c>
      <c r="M184" s="80">
        <v>16</v>
      </c>
      <c r="N184" s="981"/>
      <c r="P184" s="139"/>
    </row>
    <row r="185" spans="1:16" ht="68.25" customHeight="1" x14ac:dyDescent="0.2">
      <c r="A185" s="501"/>
      <c r="B185" s="895"/>
      <c r="C185" s="905"/>
      <c r="D185" s="696" t="s">
        <v>283</v>
      </c>
      <c r="E185" s="507" t="s">
        <v>202</v>
      </c>
      <c r="F185" s="94"/>
      <c r="G185" s="946">
        <v>10010800</v>
      </c>
      <c r="H185" s="601"/>
      <c r="I185" s="953"/>
      <c r="J185" s="68" t="s">
        <v>17</v>
      </c>
      <c r="K185" s="710">
        <v>70</v>
      </c>
      <c r="L185" s="959" t="s">
        <v>131</v>
      </c>
      <c r="M185" s="470">
        <v>1</v>
      </c>
      <c r="N185" s="981"/>
      <c r="P185" s="139"/>
    </row>
    <row r="186" spans="1:16" ht="42.75" customHeight="1" x14ac:dyDescent="0.2">
      <c r="A186" s="501"/>
      <c r="B186" s="895"/>
      <c r="C186" s="905"/>
      <c r="D186" s="935" t="s">
        <v>284</v>
      </c>
      <c r="E186" s="898" t="s">
        <v>97</v>
      </c>
      <c r="F186" s="94"/>
      <c r="G186" s="738">
        <v>10010800</v>
      </c>
      <c r="H186" s="601"/>
      <c r="I186" s="953"/>
      <c r="J186" s="38" t="s">
        <v>17</v>
      </c>
      <c r="K186" s="710">
        <v>70</v>
      </c>
      <c r="L186" s="251" t="s">
        <v>170</v>
      </c>
      <c r="M186" s="897">
        <v>5</v>
      </c>
      <c r="N186" s="981"/>
      <c r="P186" s="139"/>
    </row>
    <row r="187" spans="1:16" ht="43.5" customHeight="1" x14ac:dyDescent="0.2">
      <c r="A187" s="501"/>
      <c r="B187" s="895"/>
      <c r="C187" s="905"/>
      <c r="D187" s="696" t="s">
        <v>6</v>
      </c>
      <c r="E187" s="898" t="s">
        <v>199</v>
      </c>
      <c r="F187" s="94"/>
      <c r="G187" s="734">
        <v>10010815</v>
      </c>
      <c r="H187" s="601"/>
      <c r="I187" s="953"/>
      <c r="J187" s="131" t="s">
        <v>17</v>
      </c>
      <c r="K187" s="710">
        <v>200</v>
      </c>
      <c r="L187" s="251" t="s">
        <v>200</v>
      </c>
      <c r="M187" s="897">
        <v>8</v>
      </c>
      <c r="N187" s="982"/>
      <c r="P187" s="139"/>
    </row>
    <row r="188" spans="1:16" ht="54.75" customHeight="1" x14ac:dyDescent="0.2">
      <c r="A188" s="501"/>
      <c r="B188" s="895"/>
      <c r="C188" s="905"/>
      <c r="D188" s="696" t="s">
        <v>285</v>
      </c>
      <c r="E188" s="898" t="s">
        <v>291</v>
      </c>
      <c r="F188" s="94"/>
      <c r="G188" s="738">
        <v>10010816</v>
      </c>
      <c r="H188" s="601"/>
      <c r="I188" s="953"/>
      <c r="J188" s="131" t="s">
        <v>17</v>
      </c>
      <c r="K188" s="710">
        <v>20</v>
      </c>
      <c r="L188" s="292" t="s">
        <v>130</v>
      </c>
      <c r="M188" s="897">
        <v>3</v>
      </c>
      <c r="N188" s="982"/>
      <c r="P188" s="139"/>
    </row>
    <row r="189" spans="1:16" ht="41.25" customHeight="1" x14ac:dyDescent="0.2">
      <c r="A189" s="501"/>
      <c r="B189" s="895"/>
      <c r="C189" s="905"/>
      <c r="D189" s="696" t="s">
        <v>286</v>
      </c>
      <c r="E189" s="960" t="s">
        <v>245</v>
      </c>
      <c r="F189" s="881" t="s">
        <v>60</v>
      </c>
      <c r="G189" s="731">
        <v>10010704</v>
      </c>
      <c r="H189" s="918"/>
      <c r="I189" s="941"/>
      <c r="J189" s="471" t="s">
        <v>17</v>
      </c>
      <c r="K189" s="227">
        <f>510+170</f>
        <v>680</v>
      </c>
      <c r="L189" s="453" t="s">
        <v>133</v>
      </c>
      <c r="M189" s="80">
        <v>40</v>
      </c>
    </row>
    <row r="190" spans="1:16" ht="30.75" customHeight="1" x14ac:dyDescent="0.2">
      <c r="A190" s="501"/>
      <c r="B190" s="895"/>
      <c r="C190" s="924"/>
      <c r="D190" s="682" t="s">
        <v>287</v>
      </c>
      <c r="E190" s="886" t="s">
        <v>248</v>
      </c>
      <c r="F190" s="307"/>
      <c r="G190" s="3404">
        <v>10010817</v>
      </c>
      <c r="H190" s="601"/>
      <c r="I190" s="953"/>
      <c r="J190" s="495" t="s">
        <v>17</v>
      </c>
      <c r="K190" s="376">
        <v>45</v>
      </c>
      <c r="L190" s="496" t="s">
        <v>74</v>
      </c>
      <c r="M190" s="197">
        <v>1</v>
      </c>
    </row>
    <row r="191" spans="1:16" ht="13.5" thickBot="1" x14ac:dyDescent="0.25">
      <c r="A191" s="501"/>
      <c r="B191" s="895"/>
      <c r="C191" s="655"/>
      <c r="D191" s="682"/>
      <c r="E191" s="911"/>
      <c r="F191" s="885"/>
      <c r="G191" s="3405"/>
      <c r="H191" s="599"/>
      <c r="I191" s="957"/>
      <c r="J191" s="69" t="s">
        <v>18</v>
      </c>
      <c r="K191" s="225">
        <f>SUM(K174:K190)</f>
        <v>2683.3</v>
      </c>
      <c r="L191" s="496" t="s">
        <v>230</v>
      </c>
      <c r="M191" s="197">
        <v>100</v>
      </c>
    </row>
    <row r="192" spans="1:16" ht="39.75" customHeight="1" x14ac:dyDescent="0.2">
      <c r="A192" s="3044" t="s">
        <v>19</v>
      </c>
      <c r="B192" s="3046" t="s">
        <v>21</v>
      </c>
      <c r="C192" s="16" t="s">
        <v>19</v>
      </c>
      <c r="D192" s="689"/>
      <c r="E192" s="3253" t="s">
        <v>43</v>
      </c>
      <c r="F192" s="3038"/>
      <c r="G192" s="3403">
        <v>1001080700</v>
      </c>
      <c r="H192" s="3401">
        <v>2</v>
      </c>
      <c r="I192" s="949" t="s">
        <v>66</v>
      </c>
      <c r="J192" s="472" t="s">
        <v>17</v>
      </c>
      <c r="K192" s="325">
        <v>31.3</v>
      </c>
      <c r="L192" s="3255" t="s">
        <v>95</v>
      </c>
      <c r="M192" s="679">
        <v>300</v>
      </c>
    </row>
    <row r="193" spans="1:26" ht="15.75" customHeight="1" thickBot="1" x14ac:dyDescent="0.25">
      <c r="A193" s="3045"/>
      <c r="B193" s="3047"/>
      <c r="C193" s="499"/>
      <c r="D193" s="692"/>
      <c r="E193" s="3254"/>
      <c r="F193" s="3039"/>
      <c r="G193" s="3397"/>
      <c r="H193" s="3402"/>
      <c r="I193" s="950"/>
      <c r="J193" s="69" t="s">
        <v>18</v>
      </c>
      <c r="K193" s="223">
        <f>SUM(K192)</f>
        <v>31.3</v>
      </c>
      <c r="L193" s="3256"/>
      <c r="M193" s="907"/>
    </row>
    <row r="194" spans="1:26" ht="36" customHeight="1" x14ac:dyDescent="0.2">
      <c r="A194" s="501" t="s">
        <v>19</v>
      </c>
      <c r="B194" s="895" t="s">
        <v>21</v>
      </c>
      <c r="C194" s="130" t="s">
        <v>21</v>
      </c>
      <c r="D194" s="681"/>
      <c r="E194" s="882" t="s">
        <v>128</v>
      </c>
      <c r="F194" s="737" t="s">
        <v>295</v>
      </c>
      <c r="G194" s="3403">
        <v>10010506</v>
      </c>
      <c r="H194" s="3401">
        <v>2</v>
      </c>
      <c r="I194" s="949" t="s">
        <v>66</v>
      </c>
      <c r="J194" s="956" t="s">
        <v>17</v>
      </c>
      <c r="K194" s="875">
        <v>15</v>
      </c>
      <c r="L194" s="276" t="s">
        <v>129</v>
      </c>
      <c r="M194" s="675">
        <v>2</v>
      </c>
    </row>
    <row r="195" spans="1:26" ht="18" customHeight="1" thickBot="1" x14ac:dyDescent="0.25">
      <c r="A195" s="501"/>
      <c r="B195" s="895"/>
      <c r="C195" s="130"/>
      <c r="D195" s="692"/>
      <c r="E195" s="898"/>
      <c r="F195" s="337" t="s">
        <v>42</v>
      </c>
      <c r="G195" s="3397"/>
      <c r="H195" s="3402"/>
      <c r="I195" s="950"/>
      <c r="J195" s="618" t="s">
        <v>18</v>
      </c>
      <c r="K195" s="493">
        <f>SUM(K194:K194)</f>
        <v>15</v>
      </c>
      <c r="L195" s="292"/>
      <c r="M195" s="29"/>
    </row>
    <row r="196" spans="1:26" ht="30.75" customHeight="1" x14ac:dyDescent="0.2">
      <c r="A196" s="1020" t="s">
        <v>19</v>
      </c>
      <c r="B196" s="999" t="s">
        <v>21</v>
      </c>
      <c r="C196" s="1000" t="s">
        <v>23</v>
      </c>
      <c r="D196" s="1021"/>
      <c r="E196" s="1008" t="s">
        <v>240</v>
      </c>
      <c r="F196" s="489"/>
      <c r="G196" s="1014"/>
      <c r="H196" s="597">
        <v>6</v>
      </c>
      <c r="I196" s="3400" t="s">
        <v>68</v>
      </c>
      <c r="J196" s="491"/>
      <c r="K196" s="492"/>
      <c r="L196" s="1009"/>
      <c r="M196" s="1001"/>
    </row>
    <row r="197" spans="1:26" ht="20.25" customHeight="1" x14ac:dyDescent="0.2">
      <c r="A197" s="501"/>
      <c r="B197" s="996"/>
      <c r="C197" s="130"/>
      <c r="D197" s="694" t="s">
        <v>16</v>
      </c>
      <c r="E197" s="3235" t="s">
        <v>191</v>
      </c>
      <c r="F197" s="473"/>
      <c r="G197" s="3396">
        <v>10010901</v>
      </c>
      <c r="H197" s="598"/>
      <c r="I197" s="3106"/>
      <c r="J197" s="505" t="s">
        <v>17</v>
      </c>
      <c r="K197" s="326">
        <f>2563.5-279.7</f>
        <v>2283.8000000000002</v>
      </c>
      <c r="L197" s="820" t="s">
        <v>192</v>
      </c>
      <c r="M197" s="124">
        <v>96</v>
      </c>
      <c r="N197" s="983"/>
    </row>
    <row r="198" spans="1:26" ht="20.25" customHeight="1" x14ac:dyDescent="0.2">
      <c r="A198" s="501"/>
      <c r="B198" s="996"/>
      <c r="C198" s="130"/>
      <c r="D198" s="681"/>
      <c r="E198" s="3236"/>
      <c r="F198" s="473"/>
      <c r="G198" s="3399"/>
      <c r="H198" s="598"/>
      <c r="I198" s="3106"/>
      <c r="J198" s="505" t="s">
        <v>304</v>
      </c>
      <c r="K198" s="229">
        <v>279.7</v>
      </c>
      <c r="L198" s="820"/>
      <c r="M198" s="124"/>
      <c r="N198" s="983"/>
    </row>
    <row r="199" spans="1:26" s="22" customFormat="1" ht="30" customHeight="1" x14ac:dyDescent="0.2">
      <c r="A199" s="501"/>
      <c r="B199" s="3054"/>
      <c r="C199" s="474"/>
      <c r="D199" s="1011" t="s">
        <v>19</v>
      </c>
      <c r="E199" s="3055" t="s">
        <v>243</v>
      </c>
      <c r="F199" s="473"/>
      <c r="G199" s="3396">
        <v>10010902</v>
      </c>
      <c r="H199" s="598"/>
      <c r="I199" s="3106"/>
      <c r="J199" s="475" t="s">
        <v>17</v>
      </c>
      <c r="K199" s="821">
        <v>75.5</v>
      </c>
      <c r="L199" s="23" t="s">
        <v>193</v>
      </c>
      <c r="M199" s="630">
        <f>20+19</f>
        <v>39</v>
      </c>
      <c r="N199" s="984"/>
      <c r="O199" s="984"/>
      <c r="P199" s="1"/>
      <c r="Q199" s="1"/>
      <c r="R199" s="1"/>
      <c r="S199" s="1"/>
      <c r="T199" s="1"/>
      <c r="U199" s="1"/>
      <c r="V199" s="1"/>
      <c r="W199" s="1"/>
      <c r="X199" s="1"/>
      <c r="Y199" s="1"/>
      <c r="Z199" s="1"/>
    </row>
    <row r="200" spans="1:26" s="22" customFormat="1" ht="56.25" customHeight="1" x14ac:dyDescent="0.2">
      <c r="A200" s="1029"/>
      <c r="B200" s="3290"/>
      <c r="C200" s="1046"/>
      <c r="D200" s="1066"/>
      <c r="E200" s="3056"/>
      <c r="F200" s="1034"/>
      <c r="G200" s="3399"/>
      <c r="H200" s="1067"/>
      <c r="I200" s="629"/>
      <c r="J200" s="478"/>
      <c r="K200" s="459"/>
      <c r="L200" s="479" t="s">
        <v>194</v>
      </c>
      <c r="M200" s="674">
        <v>20</v>
      </c>
      <c r="N200" s="984"/>
      <c r="O200" s="984"/>
      <c r="P200" s="1"/>
      <c r="Q200" s="1"/>
      <c r="R200" s="1"/>
      <c r="S200" s="1"/>
      <c r="T200" s="1"/>
      <c r="U200" s="1"/>
      <c r="V200" s="1"/>
      <c r="W200" s="1"/>
      <c r="X200" s="1"/>
      <c r="Y200" s="1"/>
      <c r="Z200" s="1"/>
    </row>
    <row r="201" spans="1:26" s="22" customFormat="1" ht="27.75" customHeight="1" x14ac:dyDescent="0.2">
      <c r="A201" s="501"/>
      <c r="B201" s="192"/>
      <c r="C201" s="474"/>
      <c r="D201" s="3395" t="s">
        <v>21</v>
      </c>
      <c r="E201" s="3057" t="s">
        <v>244</v>
      </c>
      <c r="F201" s="473"/>
      <c r="G201" s="3398">
        <v>10010903</v>
      </c>
      <c r="H201" s="598"/>
      <c r="I201" s="941"/>
      <c r="J201" s="475" t="s">
        <v>17</v>
      </c>
      <c r="K201" s="464">
        <v>46</v>
      </c>
      <c r="L201" s="482" t="s">
        <v>308</v>
      </c>
      <c r="M201" s="1007">
        <v>4</v>
      </c>
      <c r="N201" s="984"/>
      <c r="O201" s="984"/>
      <c r="P201" s="1"/>
      <c r="Q201" s="1"/>
      <c r="R201" s="1"/>
      <c r="S201" s="1"/>
      <c r="T201" s="1"/>
      <c r="U201" s="1"/>
      <c r="V201" s="1"/>
      <c r="W201" s="1"/>
      <c r="X201" s="1"/>
      <c r="Y201" s="1"/>
      <c r="Z201" s="1"/>
    </row>
    <row r="202" spans="1:26" s="22" customFormat="1" ht="107.25" customHeight="1" x14ac:dyDescent="0.2">
      <c r="A202" s="501"/>
      <c r="B202" s="192"/>
      <c r="C202" s="481"/>
      <c r="D202" s="3395"/>
      <c r="E202" s="3057"/>
      <c r="F202" s="641"/>
      <c r="G202" s="3399"/>
      <c r="H202" s="598"/>
      <c r="I202" s="941"/>
      <c r="J202" s="480" t="s">
        <v>20</v>
      </c>
      <c r="K202" s="643">
        <v>324</v>
      </c>
      <c r="L202" s="482" t="s">
        <v>196</v>
      </c>
      <c r="M202" s="897">
        <v>4</v>
      </c>
      <c r="N202" s="984"/>
      <c r="O202" s="984"/>
      <c r="P202" s="1"/>
      <c r="Q202" s="1"/>
      <c r="R202" s="1"/>
      <c r="S202" s="1"/>
      <c r="T202" s="1"/>
      <c r="U202" s="1"/>
      <c r="V202" s="1"/>
      <c r="W202" s="1"/>
      <c r="X202" s="1"/>
      <c r="Y202" s="1"/>
      <c r="Z202" s="1"/>
    </row>
    <row r="203" spans="1:26" s="22" customFormat="1" ht="41.25" customHeight="1" x14ac:dyDescent="0.2">
      <c r="A203" s="501"/>
      <c r="B203" s="895"/>
      <c r="C203" s="474"/>
      <c r="D203" s="938" t="s">
        <v>23</v>
      </c>
      <c r="E203" s="3055" t="s">
        <v>197</v>
      </c>
      <c r="F203" s="473"/>
      <c r="G203" s="3396">
        <v>10010904</v>
      </c>
      <c r="H203" s="598"/>
      <c r="I203" s="941"/>
      <c r="J203" s="825" t="s">
        <v>67</v>
      </c>
      <c r="K203" s="826">
        <v>5.0999999999999996</v>
      </c>
      <c r="L203" s="3059" t="s">
        <v>198</v>
      </c>
      <c r="M203" s="896">
        <v>1</v>
      </c>
      <c r="N203" s="984"/>
      <c r="O203" s="984"/>
      <c r="P203" s="1"/>
      <c r="Q203" s="1"/>
      <c r="R203" s="1"/>
      <c r="S203" s="1"/>
      <c r="T203" s="1"/>
      <c r="U203" s="1"/>
      <c r="V203" s="1"/>
      <c r="W203" s="1"/>
      <c r="X203" s="1"/>
      <c r="Y203" s="1"/>
      <c r="Z203" s="1"/>
    </row>
    <row r="204" spans="1:26" s="22" customFormat="1" ht="16.5" customHeight="1" thickBot="1" x14ac:dyDescent="0.25">
      <c r="A204" s="928"/>
      <c r="B204" s="644"/>
      <c r="C204" s="652"/>
      <c r="D204" s="693"/>
      <c r="E204" s="3058"/>
      <c r="F204" s="485"/>
      <c r="G204" s="3397"/>
      <c r="H204" s="599"/>
      <c r="I204" s="519"/>
      <c r="J204" s="26" t="s">
        <v>18</v>
      </c>
      <c r="K204" s="223">
        <f>SUM(K197:K203)</f>
        <v>3014.1</v>
      </c>
      <c r="L204" s="3060"/>
      <c r="M204" s="958"/>
      <c r="N204" s="984"/>
      <c r="O204" s="984"/>
      <c r="P204" s="1"/>
      <c r="Q204" s="1"/>
      <c r="R204" s="1"/>
      <c r="S204" s="1"/>
      <c r="T204" s="1"/>
      <c r="U204" s="1"/>
      <c r="V204" s="1"/>
      <c r="W204" s="1"/>
      <c r="X204" s="1"/>
      <c r="Y204" s="1"/>
      <c r="Z204" s="1"/>
    </row>
    <row r="205" spans="1:26" ht="15" customHeight="1" thickBot="1" x14ac:dyDescent="0.25">
      <c r="A205" s="10" t="s">
        <v>19</v>
      </c>
      <c r="B205" s="11" t="s">
        <v>23</v>
      </c>
      <c r="C205" s="3040" t="s">
        <v>22</v>
      </c>
      <c r="D205" s="2999"/>
      <c r="E205" s="2999"/>
      <c r="F205" s="2999"/>
      <c r="G205" s="2999"/>
      <c r="H205" s="2999"/>
      <c r="I205" s="2999"/>
      <c r="J205" s="2999"/>
      <c r="K205" s="631">
        <f>K193+K191+K204+K195</f>
        <v>5743.7000000000007</v>
      </c>
      <c r="L205" s="3037"/>
      <c r="M205" s="3002"/>
    </row>
    <row r="206" spans="1:26" ht="15.75" customHeight="1" thickBot="1" x14ac:dyDescent="0.25">
      <c r="A206" s="10" t="s">
        <v>19</v>
      </c>
      <c r="B206" s="3004" t="s">
        <v>7</v>
      </c>
      <c r="C206" s="3004"/>
      <c r="D206" s="3004"/>
      <c r="E206" s="3004"/>
      <c r="F206" s="3004"/>
      <c r="G206" s="3004"/>
      <c r="H206" s="3004"/>
      <c r="I206" s="3004"/>
      <c r="J206" s="3004"/>
      <c r="K206" s="632">
        <f>K205+K172+K157</f>
        <v>9812.1000000000022</v>
      </c>
      <c r="L206" s="3005"/>
      <c r="M206" s="3007"/>
    </row>
    <row r="207" spans="1:26" ht="14.25" customHeight="1" thickBot="1" x14ac:dyDescent="0.25">
      <c r="A207" s="12" t="s">
        <v>6</v>
      </c>
      <c r="B207" s="3092" t="s">
        <v>8</v>
      </c>
      <c r="C207" s="3092"/>
      <c r="D207" s="3092"/>
      <c r="E207" s="3092"/>
      <c r="F207" s="3092"/>
      <c r="G207" s="3092"/>
      <c r="H207" s="3092"/>
      <c r="I207" s="3092"/>
      <c r="J207" s="3092"/>
      <c r="K207" s="235">
        <f>K206+K94</f>
        <v>75749.600000000006</v>
      </c>
      <c r="L207" s="3093"/>
      <c r="M207" s="3095"/>
    </row>
    <row r="208" spans="1:26" s="324" customFormat="1" ht="18" customHeight="1" x14ac:dyDescent="0.2">
      <c r="A208" s="3394" t="s">
        <v>325</v>
      </c>
      <c r="B208" s="3394"/>
      <c r="C208" s="3394"/>
      <c r="D208" s="3394"/>
      <c r="E208" s="3394"/>
      <c r="F208" s="3394"/>
      <c r="G208" s="3394"/>
      <c r="H208" s="3394"/>
      <c r="I208" s="3394"/>
      <c r="J208" s="3394"/>
      <c r="K208" s="3394"/>
      <c r="L208" s="3394"/>
      <c r="M208" s="3394"/>
      <c r="N208" s="3394"/>
      <c r="O208" s="3394"/>
      <c r="P208" s="3394"/>
      <c r="Q208" s="3394"/>
      <c r="R208" s="3394"/>
      <c r="S208" s="3394"/>
      <c r="T208" s="3394"/>
      <c r="U208" s="3394"/>
      <c r="V208" s="3394"/>
      <c r="W208" s="3394"/>
      <c r="X208" s="3394"/>
      <c r="Y208" s="3394"/>
      <c r="Z208" s="3394"/>
    </row>
    <row r="209" spans="1:18" s="100" customFormat="1" ht="22.5" customHeight="1" thickBot="1" x14ac:dyDescent="0.25">
      <c r="A209" s="3084" t="s">
        <v>1</v>
      </c>
      <c r="B209" s="3084"/>
      <c r="C209" s="3084"/>
      <c r="D209" s="3084"/>
      <c r="E209" s="3084"/>
      <c r="F209" s="3084"/>
      <c r="G209" s="3084"/>
      <c r="H209" s="3084"/>
      <c r="I209" s="3084"/>
      <c r="J209" s="3084"/>
      <c r="K209" s="3084"/>
      <c r="L209" s="98"/>
      <c r="M209" s="248"/>
      <c r="N209" s="985"/>
      <c r="O209" s="985"/>
    </row>
    <row r="210" spans="1:18" s="75" customFormat="1" ht="42.75" customHeight="1" thickBot="1" x14ac:dyDescent="0.25">
      <c r="A210" s="3085" t="s">
        <v>2</v>
      </c>
      <c r="B210" s="3086"/>
      <c r="C210" s="3086"/>
      <c r="D210" s="3086"/>
      <c r="E210" s="3086"/>
      <c r="F210" s="3086"/>
      <c r="G210" s="3086"/>
      <c r="H210" s="3086"/>
      <c r="I210" s="3086"/>
      <c r="J210" s="3086"/>
      <c r="K210" s="560" t="s">
        <v>292</v>
      </c>
      <c r="L210" s="515"/>
      <c r="M210" s="515"/>
      <c r="N210" s="986"/>
      <c r="O210" s="986"/>
      <c r="P210" s="74"/>
      <c r="R210" s="74"/>
    </row>
    <row r="211" spans="1:18" s="75" customFormat="1" x14ac:dyDescent="0.2">
      <c r="A211" s="3087" t="s">
        <v>26</v>
      </c>
      <c r="B211" s="3088"/>
      <c r="C211" s="3088"/>
      <c r="D211" s="3088"/>
      <c r="E211" s="3088"/>
      <c r="F211" s="3088"/>
      <c r="G211" s="3088"/>
      <c r="H211" s="3088"/>
      <c r="I211" s="3088"/>
      <c r="J211" s="3088"/>
      <c r="K211" s="333">
        <f>SUM(K212:K217)</f>
        <v>75057</v>
      </c>
      <c r="L211" s="515"/>
      <c r="M211" s="515"/>
      <c r="N211" s="986"/>
      <c r="O211" s="986"/>
    </row>
    <row r="212" spans="1:18" s="75" customFormat="1" x14ac:dyDescent="0.2">
      <c r="A212" s="3076" t="s">
        <v>29</v>
      </c>
      <c r="B212" s="3077"/>
      <c r="C212" s="3077"/>
      <c r="D212" s="3077"/>
      <c r="E212" s="3077"/>
      <c r="F212" s="3077"/>
      <c r="G212" s="3077"/>
      <c r="H212" s="3077"/>
      <c r="I212" s="3078"/>
      <c r="J212" s="3078"/>
      <c r="K212" s="226">
        <f>SUMIF(J14:J203,"sb",K14:K203)</f>
        <v>30965.5</v>
      </c>
      <c r="L212" s="514"/>
      <c r="M212" s="514"/>
      <c r="N212" s="986"/>
      <c r="O212" s="986"/>
    </row>
    <row r="213" spans="1:18" s="75" customFormat="1" x14ac:dyDescent="0.2">
      <c r="A213" s="3089" t="s">
        <v>306</v>
      </c>
      <c r="B213" s="3090"/>
      <c r="C213" s="3090"/>
      <c r="D213" s="3090"/>
      <c r="E213" s="3090"/>
      <c r="F213" s="3090"/>
      <c r="G213" s="3090"/>
      <c r="H213" s="3090"/>
      <c r="I213" s="3090"/>
      <c r="J213" s="3091"/>
      <c r="K213" s="226">
        <f>SUMIF(J15:J204,"sb(l)",K15:K204)</f>
        <v>2488.1</v>
      </c>
      <c r="L213" s="514"/>
      <c r="M213" s="514"/>
      <c r="N213" s="986"/>
      <c r="O213" s="986"/>
    </row>
    <row r="214" spans="1:18" s="75" customFormat="1" x14ac:dyDescent="0.2">
      <c r="A214" s="3076" t="s">
        <v>34</v>
      </c>
      <c r="B214" s="3077"/>
      <c r="C214" s="3077"/>
      <c r="D214" s="3077"/>
      <c r="E214" s="3077"/>
      <c r="F214" s="3077"/>
      <c r="G214" s="3077"/>
      <c r="H214" s="3077"/>
      <c r="I214" s="3078"/>
      <c r="J214" s="3078"/>
      <c r="K214" s="226">
        <f>SUMIF(J15:J203,"sb(sp)",K15:K203)</f>
        <v>5433.4000000000005</v>
      </c>
      <c r="L214" s="514"/>
      <c r="M214" s="514"/>
      <c r="N214" s="986"/>
      <c r="O214" s="986"/>
    </row>
    <row r="215" spans="1:18" s="75" customFormat="1" x14ac:dyDescent="0.2">
      <c r="A215" s="3089" t="s">
        <v>126</v>
      </c>
      <c r="B215" s="3090"/>
      <c r="C215" s="3090"/>
      <c r="D215" s="3090"/>
      <c r="E215" s="3090"/>
      <c r="F215" s="3090"/>
      <c r="G215" s="3090"/>
      <c r="H215" s="3090"/>
      <c r="I215" s="3090"/>
      <c r="J215" s="3090"/>
      <c r="K215" s="226">
        <f>SUMIF(J18:J204,"sb(spl)",K18:K204)</f>
        <v>592.69999999999993</v>
      </c>
      <c r="L215" s="514"/>
      <c r="M215" s="514"/>
      <c r="N215" s="986"/>
      <c r="O215" s="986"/>
    </row>
    <row r="216" spans="1:18" s="75" customFormat="1" x14ac:dyDescent="0.2">
      <c r="A216" s="3076" t="s">
        <v>30</v>
      </c>
      <c r="B216" s="3077"/>
      <c r="C216" s="3077"/>
      <c r="D216" s="3077"/>
      <c r="E216" s="3077"/>
      <c r="F216" s="3077"/>
      <c r="G216" s="3077"/>
      <c r="H216" s="3077"/>
      <c r="I216" s="3078"/>
      <c r="J216" s="3078"/>
      <c r="K216" s="716">
        <f>SUMIF(J15:J203,"sb(vb)",K15:K203)</f>
        <v>35339.299999999996</v>
      </c>
      <c r="L216" s="514"/>
      <c r="M216" s="514"/>
      <c r="N216" s="986"/>
      <c r="O216" s="986"/>
    </row>
    <row r="217" spans="1:18" s="75" customFormat="1" ht="16.5" customHeight="1" thickBot="1" x14ac:dyDescent="0.25">
      <c r="A217" s="3089" t="s">
        <v>324</v>
      </c>
      <c r="B217" s="3090"/>
      <c r="C217" s="3090"/>
      <c r="D217" s="3090"/>
      <c r="E217" s="3090"/>
      <c r="F217" s="3090"/>
      <c r="G217" s="3090"/>
      <c r="H217" s="3090"/>
      <c r="I217" s="3090"/>
      <c r="J217" s="3091"/>
      <c r="K217" s="237">
        <f>SUMIF(J19:J205,"SB(es)",K19:K205)</f>
        <v>238</v>
      </c>
      <c r="L217" s="514"/>
      <c r="M217" s="514"/>
      <c r="N217" s="986"/>
      <c r="O217" s="986"/>
    </row>
    <row r="218" spans="1:18" s="75" customFormat="1" ht="13.5" thickBot="1" x14ac:dyDescent="0.25">
      <c r="A218" s="3082" t="s">
        <v>27</v>
      </c>
      <c r="B218" s="3083"/>
      <c r="C218" s="3083"/>
      <c r="D218" s="3083"/>
      <c r="E218" s="3083"/>
      <c r="F218" s="3083"/>
      <c r="G218" s="3083"/>
      <c r="H218" s="3083"/>
      <c r="I218" s="3083"/>
      <c r="J218" s="3083"/>
      <c r="K218" s="268">
        <f>SUM(K219:K221)</f>
        <v>692.6</v>
      </c>
      <c r="L218" s="516"/>
      <c r="M218" s="516"/>
      <c r="N218" s="986"/>
      <c r="O218" s="986"/>
    </row>
    <row r="219" spans="1:18" s="75" customFormat="1" x14ac:dyDescent="0.2">
      <c r="A219" s="3066" t="s">
        <v>31</v>
      </c>
      <c r="B219" s="3067"/>
      <c r="C219" s="3067"/>
      <c r="D219" s="3067"/>
      <c r="E219" s="3067"/>
      <c r="F219" s="3067"/>
      <c r="G219" s="3067"/>
      <c r="H219" s="3067"/>
      <c r="I219" s="3068"/>
      <c r="J219" s="3068"/>
      <c r="K219" s="238">
        <f>SUMIF(J15:J203,"es",K15:K203)</f>
        <v>562.5</v>
      </c>
      <c r="L219" s="518"/>
      <c r="M219" s="518"/>
      <c r="N219" s="986"/>
      <c r="O219" s="986"/>
    </row>
    <row r="220" spans="1:18" s="75" customFormat="1" x14ac:dyDescent="0.2">
      <c r="A220" s="3391" t="s">
        <v>0</v>
      </c>
      <c r="B220" s="3392"/>
      <c r="C220" s="3392"/>
      <c r="D220" s="3392"/>
      <c r="E220" s="3392"/>
      <c r="F220" s="3392"/>
      <c r="G220" s="3392"/>
      <c r="H220" s="3392"/>
      <c r="I220" s="3393"/>
      <c r="J220" s="3393"/>
      <c r="K220" s="721">
        <f>SUMIF(J15:J203,"lrvb",K15:K203)</f>
        <v>0</v>
      </c>
      <c r="L220" s="518"/>
      <c r="M220" s="518"/>
      <c r="N220" s="986"/>
      <c r="O220" s="986"/>
    </row>
    <row r="221" spans="1:18" s="75" customFormat="1" ht="13.5" thickBot="1" x14ac:dyDescent="0.25">
      <c r="A221" s="3072" t="s">
        <v>69</v>
      </c>
      <c r="B221" s="3073"/>
      <c r="C221" s="3073"/>
      <c r="D221" s="3073"/>
      <c r="E221" s="3073"/>
      <c r="F221" s="3073"/>
      <c r="G221" s="3073"/>
      <c r="H221" s="3073"/>
      <c r="I221" s="3073"/>
      <c r="J221" s="3073"/>
      <c r="K221" s="239">
        <f>SUMIF(J15:J203,"kt",K15:K203)</f>
        <v>130.1</v>
      </c>
      <c r="L221" s="518"/>
      <c r="M221" s="518"/>
      <c r="N221" s="986"/>
      <c r="O221" s="986"/>
    </row>
    <row r="222" spans="1:18" ht="13.5" thickBot="1" x14ac:dyDescent="0.25">
      <c r="A222" s="3074" t="s">
        <v>28</v>
      </c>
      <c r="B222" s="3075"/>
      <c r="C222" s="3075"/>
      <c r="D222" s="3075"/>
      <c r="E222" s="3075"/>
      <c r="F222" s="3075"/>
      <c r="G222" s="3075"/>
      <c r="H222" s="3075"/>
      <c r="I222" s="3075"/>
      <c r="J222" s="3075"/>
      <c r="K222" s="240">
        <f>K211+K218</f>
        <v>75749.600000000006</v>
      </c>
      <c r="L222" s="515"/>
      <c r="M222" s="515"/>
    </row>
    <row r="224" spans="1:18" x14ac:dyDescent="0.2">
      <c r="E224" s="74"/>
      <c r="F224" s="78"/>
      <c r="G224" s="735"/>
      <c r="H224" s="86"/>
      <c r="I224" s="257"/>
      <c r="J224" s="73"/>
      <c r="K224" s="243"/>
    </row>
    <row r="225" spans="1:13" ht="60" customHeight="1" x14ac:dyDescent="0.2">
      <c r="E225" s="74"/>
      <c r="F225" s="78"/>
      <c r="G225" s="735"/>
      <c r="H225" s="86"/>
      <c r="I225" s="257"/>
      <c r="J225" s="73"/>
      <c r="K225" s="243"/>
    </row>
    <row r="226" spans="1:13" x14ac:dyDescent="0.2">
      <c r="E226" s="74"/>
      <c r="F226" s="78"/>
      <c r="G226" s="735"/>
      <c r="H226" s="86"/>
      <c r="I226" s="257"/>
      <c r="J226" s="73"/>
      <c r="K226" s="243"/>
    </row>
    <row r="227" spans="1:13" x14ac:dyDescent="0.2">
      <c r="E227" s="74"/>
      <c r="F227" s="78"/>
      <c r="G227" s="735"/>
      <c r="H227" s="86"/>
      <c r="I227" s="257"/>
      <c r="J227" s="73"/>
      <c r="K227" s="243"/>
    </row>
    <row r="228" spans="1:13" x14ac:dyDescent="0.2">
      <c r="E228" s="74"/>
      <c r="F228" s="78"/>
      <c r="G228" s="735"/>
      <c r="H228" s="86"/>
      <c r="I228" s="257"/>
      <c r="J228" s="73"/>
      <c r="K228" s="243"/>
    </row>
    <row r="229" spans="1:13" x14ac:dyDescent="0.2">
      <c r="E229" s="74"/>
      <c r="F229" s="78"/>
      <c r="G229" s="735"/>
      <c r="H229" s="86"/>
      <c r="I229" s="257"/>
      <c r="J229" s="73"/>
      <c r="K229" s="243"/>
    </row>
    <row r="230" spans="1:13" x14ac:dyDescent="0.2">
      <c r="E230" s="74"/>
      <c r="F230" s="78"/>
      <c r="G230" s="735"/>
      <c r="H230" s="86"/>
      <c r="I230" s="257"/>
      <c r="J230" s="73"/>
      <c r="K230" s="243"/>
    </row>
    <row r="231" spans="1:13" x14ac:dyDescent="0.2">
      <c r="E231" s="74"/>
      <c r="F231" s="78"/>
      <c r="G231" s="735"/>
      <c r="H231" s="86"/>
      <c r="I231" s="257"/>
      <c r="J231" s="73"/>
      <c r="K231" s="243"/>
    </row>
    <row r="232" spans="1:13" x14ac:dyDescent="0.2">
      <c r="E232" s="74"/>
      <c r="F232" s="78"/>
      <c r="G232" s="735"/>
      <c r="H232" s="86"/>
      <c r="I232" s="257"/>
      <c r="J232" s="73"/>
      <c r="K232" s="243"/>
    </row>
    <row r="233" spans="1:13" x14ac:dyDescent="0.2">
      <c r="E233" s="74"/>
      <c r="F233" s="78"/>
      <c r="G233" s="735"/>
      <c r="H233" s="86"/>
      <c r="I233" s="257"/>
      <c r="J233" s="73"/>
      <c r="K233" s="243"/>
    </row>
    <row r="234" spans="1:13" x14ac:dyDescent="0.2">
      <c r="E234" s="74"/>
      <c r="F234" s="78"/>
      <c r="G234" s="735"/>
      <c r="H234" s="86"/>
      <c r="I234" s="257"/>
      <c r="J234" s="73"/>
      <c r="K234" s="243"/>
    </row>
    <row r="235" spans="1:13" x14ac:dyDescent="0.2">
      <c r="A235" s="116"/>
      <c r="B235" s="116"/>
      <c r="C235" s="116"/>
      <c r="D235" s="687"/>
      <c r="E235" s="74"/>
      <c r="F235" s="78"/>
      <c r="G235" s="735"/>
      <c r="H235" s="86"/>
      <c r="I235" s="257"/>
      <c r="J235" s="73"/>
      <c r="K235" s="243"/>
      <c r="L235" s="74"/>
      <c r="M235" s="78"/>
    </row>
    <row r="236" spans="1:13" x14ac:dyDescent="0.2">
      <c r="A236" s="116"/>
      <c r="B236" s="116"/>
      <c r="C236" s="116"/>
      <c r="D236" s="687"/>
      <c r="E236" s="74"/>
      <c r="F236" s="78"/>
      <c r="G236" s="735"/>
      <c r="H236" s="86"/>
      <c r="I236" s="257"/>
      <c r="J236" s="73"/>
      <c r="K236" s="243"/>
      <c r="L236" s="74"/>
      <c r="M236" s="78"/>
    </row>
    <row r="237" spans="1:13" x14ac:dyDescent="0.2">
      <c r="A237" s="116"/>
      <c r="B237" s="116"/>
      <c r="C237" s="116"/>
      <c r="D237" s="687"/>
      <c r="E237" s="74"/>
      <c r="F237" s="78"/>
      <c r="G237" s="735"/>
      <c r="H237" s="86"/>
      <c r="I237" s="257"/>
      <c r="J237" s="73"/>
      <c r="K237" s="243"/>
      <c r="L237" s="74"/>
      <c r="M237" s="78"/>
    </row>
    <row r="238" spans="1:13" x14ac:dyDescent="0.2">
      <c r="A238" s="116"/>
      <c r="B238" s="116"/>
      <c r="C238" s="116"/>
      <c r="D238" s="687"/>
      <c r="E238" s="74"/>
      <c r="F238" s="78"/>
      <c r="G238" s="735"/>
      <c r="H238" s="86"/>
      <c r="I238" s="257"/>
      <c r="J238" s="73"/>
      <c r="K238" s="243"/>
      <c r="L238" s="74"/>
      <c r="M238" s="78"/>
    </row>
    <row r="239" spans="1:13" x14ac:dyDescent="0.2">
      <c r="A239" s="116"/>
      <c r="B239" s="116"/>
      <c r="C239" s="116"/>
      <c r="D239" s="687"/>
      <c r="E239" s="74"/>
      <c r="F239" s="78"/>
      <c r="G239" s="735"/>
      <c r="H239" s="86"/>
      <c r="I239" s="257"/>
      <c r="J239" s="73"/>
      <c r="K239" s="243"/>
      <c r="L239" s="74"/>
      <c r="M239" s="78"/>
    </row>
    <row r="240" spans="1:13" x14ac:dyDescent="0.2">
      <c r="A240" s="116"/>
      <c r="B240" s="116"/>
      <c r="C240" s="116"/>
      <c r="D240" s="687"/>
      <c r="E240" s="74"/>
      <c r="F240" s="78"/>
      <c r="G240" s="735"/>
      <c r="H240" s="86"/>
      <c r="I240" s="257"/>
      <c r="J240" s="73"/>
      <c r="K240" s="243"/>
      <c r="L240" s="74"/>
      <c r="M240" s="78"/>
    </row>
    <row r="241" spans="1:13" x14ac:dyDescent="0.2">
      <c r="A241" s="116"/>
      <c r="B241" s="116"/>
      <c r="C241" s="116"/>
      <c r="D241" s="687"/>
      <c r="E241" s="74"/>
      <c r="F241" s="78"/>
      <c r="G241" s="735"/>
      <c r="H241" s="86"/>
      <c r="I241" s="257"/>
      <c r="J241" s="73"/>
      <c r="K241" s="243"/>
      <c r="L241" s="74"/>
      <c r="M241" s="78"/>
    </row>
    <row r="242" spans="1:13" x14ac:dyDescent="0.2">
      <c r="A242" s="116"/>
      <c r="B242" s="116"/>
      <c r="C242" s="116"/>
      <c r="D242" s="687"/>
      <c r="E242" s="74"/>
      <c r="F242" s="78"/>
      <c r="G242" s="735"/>
      <c r="H242" s="86"/>
      <c r="I242" s="257"/>
      <c r="J242" s="73"/>
      <c r="K242" s="243"/>
      <c r="L242" s="74"/>
      <c r="M242" s="78"/>
    </row>
    <row r="243" spans="1:13" x14ac:dyDescent="0.2">
      <c r="A243" s="116"/>
      <c r="B243" s="116"/>
      <c r="C243" s="116"/>
      <c r="D243" s="687"/>
      <c r="E243" s="74"/>
      <c r="F243" s="78"/>
      <c r="G243" s="735"/>
      <c r="H243" s="86"/>
      <c r="I243" s="257"/>
      <c r="J243" s="73"/>
      <c r="K243" s="243"/>
      <c r="L243" s="74"/>
      <c r="M243" s="78"/>
    </row>
    <row r="244" spans="1:13" x14ac:dyDescent="0.2">
      <c r="A244" s="116"/>
      <c r="B244" s="116"/>
      <c r="C244" s="116"/>
      <c r="D244" s="687"/>
      <c r="E244" s="74"/>
      <c r="F244" s="78"/>
      <c r="G244" s="735"/>
      <c r="H244" s="86"/>
      <c r="I244" s="257"/>
      <c r="J244" s="73"/>
      <c r="K244" s="243"/>
      <c r="L244" s="74"/>
      <c r="M244" s="78"/>
    </row>
    <row r="245" spans="1:13" x14ac:dyDescent="0.2">
      <c r="A245" s="116"/>
      <c r="B245" s="116"/>
      <c r="C245" s="116"/>
      <c r="D245" s="687"/>
      <c r="E245" s="74"/>
      <c r="F245" s="78"/>
      <c r="G245" s="735"/>
      <c r="H245" s="86"/>
      <c r="I245" s="257"/>
      <c r="J245" s="73"/>
      <c r="K245" s="243"/>
      <c r="L245" s="74"/>
      <c r="M245" s="78"/>
    </row>
    <row r="246" spans="1:13" x14ac:dyDescent="0.2">
      <c r="A246" s="116"/>
      <c r="B246" s="116"/>
      <c r="C246" s="116"/>
      <c r="D246" s="687"/>
      <c r="E246" s="74"/>
      <c r="F246" s="78"/>
      <c r="G246" s="735"/>
      <c r="H246" s="86"/>
      <c r="I246" s="257"/>
      <c r="J246" s="73"/>
      <c r="K246" s="243"/>
      <c r="L246" s="74"/>
      <c r="M246" s="78"/>
    </row>
    <row r="247" spans="1:13" x14ac:dyDescent="0.2">
      <c r="A247" s="116"/>
      <c r="B247" s="116"/>
      <c r="C247" s="116"/>
      <c r="D247" s="687"/>
      <c r="E247" s="74"/>
      <c r="F247" s="78"/>
      <c r="G247" s="735"/>
      <c r="H247" s="86"/>
      <c r="I247" s="257"/>
      <c r="J247" s="73"/>
      <c r="K247" s="243"/>
      <c r="L247" s="74"/>
      <c r="M247" s="78"/>
    </row>
  </sheetData>
  <mergeCells count="296">
    <mergeCell ref="D123:D124"/>
    <mergeCell ref="D115:D116"/>
    <mergeCell ref="D109:D111"/>
    <mergeCell ref="I109:I110"/>
    <mergeCell ref="F131:J131"/>
    <mergeCell ref="E133:E135"/>
    <mergeCell ref="I133:I134"/>
    <mergeCell ref="E136:E138"/>
    <mergeCell ref="F136:F138"/>
    <mergeCell ref="I136:I138"/>
    <mergeCell ref="D127:D129"/>
    <mergeCell ref="G133:G135"/>
    <mergeCell ref="G136:G138"/>
    <mergeCell ref="E141:E142"/>
    <mergeCell ref="F141:F142"/>
    <mergeCell ref="G141:G142"/>
    <mergeCell ref="H141:H142"/>
    <mergeCell ref="I141:I142"/>
    <mergeCell ref="A170:A171"/>
    <mergeCell ref="B170:B171"/>
    <mergeCell ref="C170:C171"/>
    <mergeCell ref="D170:D171"/>
    <mergeCell ref="F170:F171"/>
    <mergeCell ref="F151:J151"/>
    <mergeCell ref="E154:E155"/>
    <mergeCell ref="G166:G167"/>
    <mergeCell ref="D102:D105"/>
    <mergeCell ref="D98:D101"/>
    <mergeCell ref="D76:D77"/>
    <mergeCell ref="D68:D69"/>
    <mergeCell ref="D60:D61"/>
    <mergeCell ref="D56:D57"/>
    <mergeCell ref="C93:J93"/>
    <mergeCell ref="B94:J94"/>
    <mergeCell ref="E106:E108"/>
    <mergeCell ref="I106:I107"/>
    <mergeCell ref="G56:G57"/>
    <mergeCell ref="E72:E73"/>
    <mergeCell ref="I72:I73"/>
    <mergeCell ref="I83:I84"/>
    <mergeCell ref="L1:M1"/>
    <mergeCell ref="A2:M2"/>
    <mergeCell ref="A3:M3"/>
    <mergeCell ref="A4:M4"/>
    <mergeCell ref="C5:M5"/>
    <mergeCell ref="A6:A9"/>
    <mergeCell ref="B6:B9"/>
    <mergeCell ref="C6:C9"/>
    <mergeCell ref="E6:E9"/>
    <mergeCell ref="F6:F9"/>
    <mergeCell ref="D6:D9"/>
    <mergeCell ref="G6:G9"/>
    <mergeCell ref="L6:M6"/>
    <mergeCell ref="C13:M13"/>
    <mergeCell ref="C14:C15"/>
    <mergeCell ref="E14:E15"/>
    <mergeCell ref="F14:F15"/>
    <mergeCell ref="H14:H15"/>
    <mergeCell ref="I14:I15"/>
    <mergeCell ref="M8:M9"/>
    <mergeCell ref="A10:M10"/>
    <mergeCell ref="A11:M11"/>
    <mergeCell ref="B12:M12"/>
    <mergeCell ref="K7:K9"/>
    <mergeCell ref="L7:L9"/>
    <mergeCell ref="H6:H9"/>
    <mergeCell ref="I6:I9"/>
    <mergeCell ref="J6:J9"/>
    <mergeCell ref="G14:G15"/>
    <mergeCell ref="E18:E21"/>
    <mergeCell ref="I18:I22"/>
    <mergeCell ref="L20:L21"/>
    <mergeCell ref="A23:A27"/>
    <mergeCell ref="C23:C27"/>
    <mergeCell ref="E23:E27"/>
    <mergeCell ref="F23:F27"/>
    <mergeCell ref="H23:H27"/>
    <mergeCell ref="I23:I27"/>
    <mergeCell ref="L23:L24"/>
    <mergeCell ref="D23:D27"/>
    <mergeCell ref="D18:D22"/>
    <mergeCell ref="G18:G22"/>
    <mergeCell ref="G23:G27"/>
    <mergeCell ref="L30:L31"/>
    <mergeCell ref="E33:E34"/>
    <mergeCell ref="A35:A39"/>
    <mergeCell ref="B35:B39"/>
    <mergeCell ref="C35:C39"/>
    <mergeCell ref="E35:E39"/>
    <mergeCell ref="F35:F39"/>
    <mergeCell ref="H35:H39"/>
    <mergeCell ref="I35:I39"/>
    <mergeCell ref="L35:L36"/>
    <mergeCell ref="A28:A34"/>
    <mergeCell ref="C28:C34"/>
    <mergeCell ref="E28:E32"/>
    <mergeCell ref="F28:F34"/>
    <mergeCell ref="H28:H34"/>
    <mergeCell ref="I28:I34"/>
    <mergeCell ref="L38:L39"/>
    <mergeCell ref="D35:D39"/>
    <mergeCell ref="G28:G32"/>
    <mergeCell ref="G35:G39"/>
    <mergeCell ref="P39:P40"/>
    <mergeCell ref="Q39:Q40"/>
    <mergeCell ref="A40:A44"/>
    <mergeCell ref="B40:B44"/>
    <mergeCell ref="C40:C44"/>
    <mergeCell ref="E40:E44"/>
    <mergeCell ref="F40:F44"/>
    <mergeCell ref="H40:H44"/>
    <mergeCell ref="I40:I44"/>
    <mergeCell ref="L40:L44"/>
    <mergeCell ref="M40:M44"/>
    <mergeCell ref="G40:G44"/>
    <mergeCell ref="A56:A57"/>
    <mergeCell ref="B56:B57"/>
    <mergeCell ref="C56:C57"/>
    <mergeCell ref="E56:E57"/>
    <mergeCell ref="F56:F57"/>
    <mergeCell ref="H56:H57"/>
    <mergeCell ref="I56:I57"/>
    <mergeCell ref="E50:E52"/>
    <mergeCell ref="O39:O40"/>
    <mergeCell ref="L50:L51"/>
    <mergeCell ref="E53:E55"/>
    <mergeCell ref="L53:L54"/>
    <mergeCell ref="D45:D49"/>
    <mergeCell ref="E45:E49"/>
    <mergeCell ref="F45:F49"/>
    <mergeCell ref="H45:H49"/>
    <mergeCell ref="I45:I49"/>
    <mergeCell ref="G45:G49"/>
    <mergeCell ref="M53:M54"/>
    <mergeCell ref="L60:L61"/>
    <mergeCell ref="E68:E69"/>
    <mergeCell ref="L68:L69"/>
    <mergeCell ref="E70:E71"/>
    <mergeCell ref="G68:G69"/>
    <mergeCell ref="G50:G52"/>
    <mergeCell ref="G53:G55"/>
    <mergeCell ref="G70:G71"/>
    <mergeCell ref="H71:J71"/>
    <mergeCell ref="G58:G59"/>
    <mergeCell ref="G62:G65"/>
    <mergeCell ref="G60:G61"/>
    <mergeCell ref="L85:L86"/>
    <mergeCell ref="B87:B88"/>
    <mergeCell ref="C87:C88"/>
    <mergeCell ref="E87:E88"/>
    <mergeCell ref="F87:F88"/>
    <mergeCell ref="H87:H88"/>
    <mergeCell ref="I87:I88"/>
    <mergeCell ref="E76:E77"/>
    <mergeCell ref="F76:F77"/>
    <mergeCell ref="H76:H77"/>
    <mergeCell ref="E80:E82"/>
    <mergeCell ref="E83:E84"/>
    <mergeCell ref="G76:G77"/>
    <mergeCell ref="G83:G86"/>
    <mergeCell ref="G80:G82"/>
    <mergeCell ref="G87:G88"/>
    <mergeCell ref="L94:M94"/>
    <mergeCell ref="B95:M95"/>
    <mergeCell ref="C96:M96"/>
    <mergeCell ref="A89:A92"/>
    <mergeCell ref="C89:C92"/>
    <mergeCell ref="E89:E92"/>
    <mergeCell ref="F89:F92"/>
    <mergeCell ref="H89:H92"/>
    <mergeCell ref="L91:L92"/>
    <mergeCell ref="L107:L108"/>
    <mergeCell ref="E109:E111"/>
    <mergeCell ref="E112:E114"/>
    <mergeCell ref="I112:I114"/>
    <mergeCell ref="E98:E101"/>
    <mergeCell ref="I98:I99"/>
    <mergeCell ref="L98:L99"/>
    <mergeCell ref="L100:L101"/>
    <mergeCell ref="E102:E105"/>
    <mergeCell ref="I102:I103"/>
    <mergeCell ref="L103:L105"/>
    <mergeCell ref="G98:G101"/>
    <mergeCell ref="G102:G105"/>
    <mergeCell ref="G109:G111"/>
    <mergeCell ref="G112:G114"/>
    <mergeCell ref="G106:G108"/>
    <mergeCell ref="L109:L111"/>
    <mergeCell ref="L125:L126"/>
    <mergeCell ref="E127:E129"/>
    <mergeCell ref="I127:I129"/>
    <mergeCell ref="E115:E116"/>
    <mergeCell ref="E117:E118"/>
    <mergeCell ref="L117:L118"/>
    <mergeCell ref="E120:E122"/>
    <mergeCell ref="E123:E124"/>
    <mergeCell ref="I123:I124"/>
    <mergeCell ref="G115:G116"/>
    <mergeCell ref="G123:G124"/>
    <mergeCell ref="G125:G126"/>
    <mergeCell ref="G127:G129"/>
    <mergeCell ref="G120:G122"/>
    <mergeCell ref="E125:E126"/>
    <mergeCell ref="I125:I126"/>
    <mergeCell ref="P145:P146"/>
    <mergeCell ref="Q145:Q146"/>
    <mergeCell ref="R145:R146"/>
    <mergeCell ref="I148:I149"/>
    <mergeCell ref="L149:L150"/>
    <mergeCell ref="I139:I140"/>
    <mergeCell ref="F143:J143"/>
    <mergeCell ref="G145:G147"/>
    <mergeCell ref="G148:G150"/>
    <mergeCell ref="G139:G140"/>
    <mergeCell ref="L154:L155"/>
    <mergeCell ref="C157:J157"/>
    <mergeCell ref="L157:M157"/>
    <mergeCell ref="E145:E147"/>
    <mergeCell ref="O145:O146"/>
    <mergeCell ref="I163:I164"/>
    <mergeCell ref="G161:G162"/>
    <mergeCell ref="C158:M158"/>
    <mergeCell ref="E159:E160"/>
    <mergeCell ref="F159:F160"/>
    <mergeCell ref="I159:I160"/>
    <mergeCell ref="E161:E162"/>
    <mergeCell ref="F161:F162"/>
    <mergeCell ref="I161:I162"/>
    <mergeCell ref="G159:G160"/>
    <mergeCell ref="G154:G156"/>
    <mergeCell ref="G164:G165"/>
    <mergeCell ref="E148:E151"/>
    <mergeCell ref="E164:E165"/>
    <mergeCell ref="M181:M183"/>
    <mergeCell ref="L168:L169"/>
    <mergeCell ref="C172:J172"/>
    <mergeCell ref="L172:M172"/>
    <mergeCell ref="C173:M173"/>
    <mergeCell ref="E174:E175"/>
    <mergeCell ref="I174:I176"/>
    <mergeCell ref="D181:D183"/>
    <mergeCell ref="E168:E169"/>
    <mergeCell ref="I168:I169"/>
    <mergeCell ref="G168:G169"/>
    <mergeCell ref="G170:G171"/>
    <mergeCell ref="H170:H171"/>
    <mergeCell ref="I170:I171"/>
    <mergeCell ref="L170:L171"/>
    <mergeCell ref="M170:M171"/>
    <mergeCell ref="E170:E171"/>
    <mergeCell ref="L192:L193"/>
    <mergeCell ref="E181:E183"/>
    <mergeCell ref="L181:L183"/>
    <mergeCell ref="I196:I199"/>
    <mergeCell ref="B199:B200"/>
    <mergeCell ref="E199:E200"/>
    <mergeCell ref="A192:A193"/>
    <mergeCell ref="B192:B193"/>
    <mergeCell ref="E192:E193"/>
    <mergeCell ref="F192:F193"/>
    <mergeCell ref="H192:H193"/>
    <mergeCell ref="G181:G183"/>
    <mergeCell ref="G192:G193"/>
    <mergeCell ref="G194:G195"/>
    <mergeCell ref="G190:G191"/>
    <mergeCell ref="G199:G200"/>
    <mergeCell ref="E197:E198"/>
    <mergeCell ref="G197:G198"/>
    <mergeCell ref="H194:H195"/>
    <mergeCell ref="L207:M207"/>
    <mergeCell ref="A208:Z208"/>
    <mergeCell ref="A209:K209"/>
    <mergeCell ref="A210:J210"/>
    <mergeCell ref="E201:E202"/>
    <mergeCell ref="E203:E204"/>
    <mergeCell ref="L203:L204"/>
    <mergeCell ref="C205:J205"/>
    <mergeCell ref="L205:M205"/>
    <mergeCell ref="B206:J206"/>
    <mergeCell ref="L206:M206"/>
    <mergeCell ref="D201:D202"/>
    <mergeCell ref="G203:G204"/>
    <mergeCell ref="G201:G202"/>
    <mergeCell ref="B207:J207"/>
    <mergeCell ref="A218:J218"/>
    <mergeCell ref="A220:J220"/>
    <mergeCell ref="A221:J221"/>
    <mergeCell ref="A222:J222"/>
    <mergeCell ref="A211:J211"/>
    <mergeCell ref="A212:J212"/>
    <mergeCell ref="A214:J214"/>
    <mergeCell ref="A215:J215"/>
    <mergeCell ref="A216:J216"/>
    <mergeCell ref="A219:J219"/>
    <mergeCell ref="A213:J213"/>
    <mergeCell ref="A217:J217"/>
  </mergeCells>
  <printOptions horizontalCentered="1"/>
  <pageMargins left="0.70866141732283472" right="0.19685039370078741" top="0.35433070866141736" bottom="0.35433070866141736" header="0.31496062992125984" footer="0.31496062992125984"/>
  <pageSetup paperSize="9" scale="86" orientation="portrait" r:id="rId1"/>
  <rowBreaks count="4" manualBreakCount="4">
    <brk id="77" max="12" man="1"/>
    <brk id="114" max="12" man="1"/>
    <brk id="147" max="12" man="1"/>
    <brk id="200"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8</vt:i4>
      </vt:variant>
    </vt:vector>
  </HeadingPairs>
  <TitlesOfParts>
    <vt:vector size="12" baseType="lpstr">
      <vt:lpstr>10 programa</vt:lpstr>
      <vt:lpstr>Aiškinamoji lentelė</vt:lpstr>
      <vt:lpstr>Lyginamasis variantas</vt:lpstr>
      <vt:lpstr>MVP 2017</vt:lpstr>
      <vt:lpstr>'10 programa'!Print_Area</vt:lpstr>
      <vt:lpstr>'Aiškinamoji lentelė'!Print_Area</vt:lpstr>
      <vt:lpstr>'Lyginamasis variantas'!Print_Area</vt:lpstr>
      <vt:lpstr>'MVP 2017'!Print_Area</vt:lpstr>
      <vt:lpstr>'10 programa'!Print_Titles</vt:lpstr>
      <vt:lpstr>'Aiškinamoji lentelė'!Print_Titles</vt:lpstr>
      <vt:lpstr>'Lyginamasis variantas'!Print_Titles</vt:lpstr>
      <vt:lpstr>'MVP 2017'!Print_Titles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2017-12-29T11:04:19Z</cp:lastPrinted>
  <dcterms:created xsi:type="dcterms:W3CDTF">2006-05-12T05:50:12Z</dcterms:created>
  <dcterms:modified xsi:type="dcterms:W3CDTF">2018-01-02T14:42:59Z</dcterms:modified>
</cp:coreProperties>
</file>