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1-1pr\"/>
    </mc:Choice>
  </mc:AlternateContent>
  <bookViews>
    <workbookView xWindow="0" yWindow="0" windowWidth="20490" windowHeight="7755"/>
  </bookViews>
  <sheets>
    <sheet name="11 programa" sheetId="4" r:id="rId1"/>
    <sheet name="Aiškinamoji lentelė" sheetId="2" r:id="rId2"/>
    <sheet name="Ilgalaikis turtas" sheetId="3" state="hidden" r:id="rId3"/>
  </sheets>
  <definedNames>
    <definedName name="_xlnm.Print_Area" localSheetId="0">'11 programa'!$A$1:$N$127</definedName>
    <definedName name="_xlnm.Print_Area" localSheetId="1">'Aiškinamoji lentelė'!$A$1:$U$147</definedName>
    <definedName name="_xlnm.Print_Titles" localSheetId="0">'11 programa'!$6:$8</definedName>
    <definedName name="_xlnm.Print_Titles" localSheetId="1">'Aiškinamoji lentelė'!$6:$8</definedName>
  </definedNames>
  <calcPr calcId="152511"/>
</workbook>
</file>

<file path=xl/calcChain.xml><?xml version="1.0" encoding="utf-8"?>
<calcChain xmlns="http://schemas.openxmlformats.org/spreadsheetml/2006/main">
  <c r="M25" i="2" l="1"/>
  <c r="L31" i="2"/>
  <c r="L23" i="2"/>
  <c r="K23" i="2" s="1"/>
  <c r="K85" i="2" l="1"/>
  <c r="N83" i="2" l="1"/>
  <c r="I97" i="2" l="1"/>
  <c r="H83" i="4"/>
  <c r="K35" i="2" l="1"/>
  <c r="H25" i="4" l="1"/>
  <c r="I96" i="4" l="1"/>
  <c r="J96" i="4"/>
  <c r="H96" i="4"/>
  <c r="J64" i="4"/>
  <c r="J62" i="4"/>
  <c r="J60" i="4"/>
  <c r="I60" i="4"/>
  <c r="J59" i="4"/>
  <c r="I59" i="4"/>
  <c r="I83" i="4" l="1"/>
  <c r="J83" i="4"/>
  <c r="H41" i="4"/>
  <c r="H48" i="4"/>
  <c r="J43" i="4"/>
  <c r="J48" i="4" s="1"/>
  <c r="I43" i="4"/>
  <c r="I48" i="4" s="1"/>
  <c r="J122" i="4"/>
  <c r="I122" i="4"/>
  <c r="H122" i="4"/>
  <c r="H121" i="4"/>
  <c r="J120" i="4"/>
  <c r="I120" i="4"/>
  <c r="H120" i="4"/>
  <c r="H118" i="4"/>
  <c r="I117" i="4"/>
  <c r="H117" i="4"/>
  <c r="H116" i="4"/>
  <c r="J107" i="4"/>
  <c r="I107" i="4"/>
  <c r="H107" i="4"/>
  <c r="J99" i="4"/>
  <c r="J100" i="4" s="1"/>
  <c r="I99" i="4"/>
  <c r="I100" i="4" s="1"/>
  <c r="H115" i="4"/>
  <c r="J85" i="4"/>
  <c r="I85" i="4"/>
  <c r="H85" i="4"/>
  <c r="J117" i="4"/>
  <c r="J54" i="4"/>
  <c r="J55" i="4" s="1"/>
  <c r="H53" i="4"/>
  <c r="H50" i="4"/>
  <c r="J30" i="4"/>
  <c r="J116" i="4" s="1"/>
  <c r="I30" i="4"/>
  <c r="I116" i="4" s="1"/>
  <c r="J27" i="4"/>
  <c r="I27" i="4"/>
  <c r="H27" i="4"/>
  <c r="J25" i="4"/>
  <c r="I25" i="4"/>
  <c r="J21" i="4"/>
  <c r="I21" i="4"/>
  <c r="H21" i="4"/>
  <c r="J18" i="4"/>
  <c r="I18" i="4"/>
  <c r="H18" i="4"/>
  <c r="I101" i="4" l="1"/>
  <c r="I121" i="4"/>
  <c r="I119" i="4" s="1"/>
  <c r="J121" i="4"/>
  <c r="J119" i="4" s="1"/>
  <c r="J41" i="4"/>
  <c r="I41" i="4"/>
  <c r="H99" i="4"/>
  <c r="H100" i="4" s="1"/>
  <c r="H101" i="4" s="1"/>
  <c r="I103" i="4"/>
  <c r="J103" i="4" s="1"/>
  <c r="H119" i="4"/>
  <c r="J28" i="4"/>
  <c r="I54" i="4"/>
  <c r="I55" i="4" s="1"/>
  <c r="H55" i="4"/>
  <c r="H105" i="4"/>
  <c r="H108" i="4" s="1"/>
  <c r="H28" i="4"/>
  <c r="I28" i="4"/>
  <c r="J105" i="4" l="1"/>
  <c r="J108" i="4" s="1"/>
  <c r="I114" i="4"/>
  <c r="I113" i="4" s="1"/>
  <c r="I123" i="4" s="1"/>
  <c r="H56" i="4"/>
  <c r="I105" i="4"/>
  <c r="I108" i="4" s="1"/>
  <c r="J101" i="4"/>
  <c r="H114" i="4"/>
  <c r="H113" i="4" s="1"/>
  <c r="H123" i="4" s="1"/>
  <c r="J56" i="4"/>
  <c r="J114" i="4"/>
  <c r="J113" i="4" s="1"/>
  <c r="J123" i="4" s="1"/>
  <c r="I56" i="4"/>
  <c r="I109" i="4" l="1"/>
  <c r="I110" i="4" s="1"/>
  <c r="H109" i="4"/>
  <c r="H110" i="4" s="1"/>
  <c r="J109" i="4"/>
  <c r="J110" i="4" s="1"/>
  <c r="K117" i="2" l="1"/>
  <c r="K116" i="2"/>
  <c r="K118" i="2" s="1"/>
  <c r="K124" i="2" l="1"/>
  <c r="O124" i="2" l="1"/>
  <c r="L124" i="2"/>
  <c r="K39" i="2" l="1"/>
  <c r="K38" i="2"/>
  <c r="N75" i="2" l="1"/>
  <c r="N76" i="2"/>
  <c r="N77" i="2"/>
  <c r="N73" i="2"/>
  <c r="K37" i="2" l="1"/>
  <c r="K34" i="2"/>
  <c r="N60" i="2" l="1"/>
  <c r="K60" i="2"/>
  <c r="J34" i="2" l="1"/>
  <c r="G25" i="3" l="1"/>
  <c r="F25" i="3"/>
  <c r="E24" i="3"/>
  <c r="E23" i="3"/>
  <c r="E22" i="3"/>
  <c r="E21" i="3"/>
  <c r="E20" i="3"/>
  <c r="E19" i="3"/>
  <c r="E18" i="3"/>
  <c r="E17" i="3"/>
  <c r="E25" i="3" s="1"/>
  <c r="E15" i="3"/>
  <c r="G15" i="3" s="1"/>
  <c r="E14" i="3"/>
  <c r="G14" i="3" s="1"/>
  <c r="F13" i="3"/>
  <c r="E12" i="3"/>
  <c r="G12" i="3" s="1"/>
  <c r="E11" i="3"/>
  <c r="G11" i="3" s="1"/>
  <c r="F10" i="3"/>
  <c r="F16" i="3" s="1"/>
  <c r="F26" i="3" s="1"/>
  <c r="E9" i="3"/>
  <c r="E8" i="3"/>
  <c r="G8" i="3" s="1"/>
  <c r="E7" i="3"/>
  <c r="G7" i="3" s="1"/>
  <c r="E6" i="3"/>
  <c r="G6" i="3" s="1"/>
  <c r="E5" i="3"/>
  <c r="G5" i="3" s="1"/>
  <c r="E4" i="3"/>
  <c r="G4" i="3" s="1"/>
  <c r="E3" i="3"/>
  <c r="E10" i="3" l="1"/>
  <c r="E16" i="3"/>
  <c r="E26" i="3" s="1"/>
  <c r="E13" i="3"/>
  <c r="G13" i="3" s="1"/>
  <c r="G3" i="3"/>
  <c r="G10" i="3" s="1"/>
  <c r="O109" i="2"/>
  <c r="G16" i="3" l="1"/>
  <c r="G26" i="3" s="1"/>
  <c r="O30" i="2"/>
  <c r="P30" i="2"/>
  <c r="N81" i="2" l="1"/>
  <c r="N80" i="2"/>
  <c r="N97" i="2" s="1"/>
  <c r="P109" i="2" l="1"/>
  <c r="N31" i="2" l="1"/>
  <c r="N44" i="2" s="1"/>
  <c r="P90" i="2" l="1"/>
  <c r="P97" i="2" s="1"/>
  <c r="N109" i="2" l="1"/>
  <c r="I55" i="2" l="1"/>
  <c r="I31" i="2"/>
  <c r="I44" i="2" s="1"/>
  <c r="J65" i="2" l="1"/>
  <c r="I65" i="2"/>
  <c r="M31" i="2" l="1"/>
  <c r="M44" i="2" s="1"/>
  <c r="O31" i="2"/>
  <c r="O44" i="2" s="1"/>
  <c r="P31" i="2"/>
  <c r="P44" i="2" s="1"/>
  <c r="K42" i="2"/>
  <c r="K31" i="2" s="1"/>
  <c r="J35" i="2"/>
  <c r="K44" i="2" l="1"/>
  <c r="J31" i="2"/>
  <c r="L30" i="2"/>
  <c r="L44" i="2" s="1"/>
  <c r="K19" i="2"/>
  <c r="K13" i="2"/>
  <c r="K97" i="2" l="1"/>
  <c r="P146" i="2" l="1"/>
  <c r="P141" i="2"/>
  <c r="P139" i="2"/>
  <c r="P99" i="2" l="1"/>
  <c r="O99" i="2"/>
  <c r="N99" i="2"/>
  <c r="M99" i="2"/>
  <c r="L99" i="2"/>
  <c r="K99" i="2"/>
  <c r="J99" i="2"/>
  <c r="I99" i="2"/>
  <c r="O97" i="2" l="1"/>
  <c r="I109" i="2" l="1"/>
  <c r="L105" i="2"/>
  <c r="K105" i="2" s="1"/>
  <c r="K104" i="2"/>
  <c r="K109" i="2" l="1"/>
  <c r="K113" i="2"/>
  <c r="L97" i="2"/>
  <c r="M97" i="2"/>
  <c r="K18" i="2"/>
  <c r="J55" i="2"/>
  <c r="I118" i="2"/>
  <c r="J109" i="2"/>
  <c r="L109" i="2"/>
  <c r="M109" i="2"/>
  <c r="I18" i="2"/>
  <c r="M126" i="2"/>
  <c r="N126" i="2"/>
  <c r="K125" i="2"/>
  <c r="O125" i="2" s="1"/>
  <c r="L126" i="2"/>
  <c r="K126" i="2" l="1"/>
  <c r="P125" i="2"/>
  <c r="L111" i="2"/>
  <c r="L110" i="2"/>
  <c r="I113" i="2"/>
  <c r="J113" i="2"/>
  <c r="M113" i="2"/>
  <c r="P113" i="2"/>
  <c r="O113" i="2"/>
  <c r="N113" i="2"/>
  <c r="L113" i="2" l="1"/>
  <c r="P124" i="2"/>
  <c r="P126" i="2" s="1"/>
  <c r="O126" i="2"/>
  <c r="K61" i="2"/>
  <c r="O61" i="2" s="1"/>
  <c r="P61" i="2" l="1"/>
  <c r="N57" i="2"/>
  <c r="K57" i="2"/>
  <c r="P54" i="2"/>
  <c r="P145" i="2" s="1"/>
  <c r="O54" i="2"/>
  <c r="K53" i="2"/>
  <c r="P53" i="2" s="1"/>
  <c r="L52" i="2"/>
  <c r="K52" i="2" s="1"/>
  <c r="K51" i="2"/>
  <c r="P51" i="2" s="1"/>
  <c r="L49" i="2"/>
  <c r="K49" i="2" s="1"/>
  <c r="L47" i="2"/>
  <c r="K47" i="2" s="1"/>
  <c r="K55" i="2" l="1"/>
  <c r="O53" i="2"/>
  <c r="P52" i="2"/>
  <c r="O52" i="2"/>
  <c r="O51" i="2"/>
  <c r="P49" i="2"/>
  <c r="O49" i="2"/>
  <c r="P47" i="2"/>
  <c r="P137" i="2" s="1"/>
  <c r="O47" i="2"/>
  <c r="P27" i="2"/>
  <c r="O27" i="2"/>
  <c r="N27" i="2"/>
  <c r="M27" i="2"/>
  <c r="L27" i="2"/>
  <c r="K27" i="2"/>
  <c r="J27" i="2"/>
  <c r="I27" i="2"/>
  <c r="P18" i="2"/>
  <c r="K25" i="2" l="1"/>
  <c r="L22" i="2"/>
  <c r="L25" i="2" s="1"/>
  <c r="L15" i="2"/>
  <c r="M18" i="2"/>
  <c r="N18" i="2"/>
  <c r="O18" i="2"/>
  <c r="L18" i="2" l="1"/>
  <c r="J75" i="2" l="1"/>
  <c r="J97" i="2" s="1"/>
  <c r="J44" i="2" l="1"/>
  <c r="N146" i="2"/>
  <c r="N145" i="2"/>
  <c r="N144" i="2"/>
  <c r="N142" i="2"/>
  <c r="N141" i="2"/>
  <c r="N140" i="2"/>
  <c r="N139" i="2"/>
  <c r="N138" i="2"/>
  <c r="N137" i="2"/>
  <c r="M146" i="2"/>
  <c r="M145" i="2"/>
  <c r="M144" i="2"/>
  <c r="M142" i="2"/>
  <c r="M141" i="2"/>
  <c r="M140" i="2"/>
  <c r="M139" i="2"/>
  <c r="M138" i="2"/>
  <c r="M137" i="2"/>
  <c r="L146" i="2"/>
  <c r="L145" i="2"/>
  <c r="L144" i="2"/>
  <c r="L142" i="2"/>
  <c r="L141" i="2"/>
  <c r="L140" i="2"/>
  <c r="L139" i="2"/>
  <c r="L138" i="2"/>
  <c r="L137" i="2"/>
  <c r="K146" i="2"/>
  <c r="K145" i="2"/>
  <c r="K144" i="2"/>
  <c r="K142" i="2"/>
  <c r="K141" i="2"/>
  <c r="K140" i="2"/>
  <c r="K139" i="2"/>
  <c r="K138" i="2"/>
  <c r="K137" i="2"/>
  <c r="K128" i="2"/>
  <c r="K129" i="2" s="1"/>
  <c r="L128" i="2"/>
  <c r="M128" i="2"/>
  <c r="N128" i="2"/>
  <c r="K115" i="2"/>
  <c r="L115" i="2"/>
  <c r="M115" i="2"/>
  <c r="N115" i="2"/>
  <c r="K62" i="2"/>
  <c r="K66" i="2" s="1"/>
  <c r="L62" i="2"/>
  <c r="M62" i="2"/>
  <c r="N62" i="2"/>
  <c r="L55" i="2"/>
  <c r="M55" i="2"/>
  <c r="N55" i="2"/>
  <c r="N25" i="2"/>
  <c r="K21" i="2"/>
  <c r="K28" i="2" s="1"/>
  <c r="L21" i="2"/>
  <c r="L28" i="2" s="1"/>
  <c r="M21" i="2"/>
  <c r="N21" i="2"/>
  <c r="I146" i="2"/>
  <c r="I145" i="2"/>
  <c r="I144" i="2"/>
  <c r="I142" i="2"/>
  <c r="I141" i="2"/>
  <c r="I140" i="2"/>
  <c r="I139" i="2"/>
  <c r="I138" i="2"/>
  <c r="I128" i="2"/>
  <c r="I126" i="2"/>
  <c r="I120" i="2"/>
  <c r="I62" i="2"/>
  <c r="I66" i="2" s="1"/>
  <c r="I21" i="2"/>
  <c r="I28" i="2" s="1"/>
  <c r="I121" i="2" l="1"/>
  <c r="I122" i="2" s="1"/>
  <c r="N66" i="2"/>
  <c r="M66" i="2"/>
  <c r="L66" i="2"/>
  <c r="K136" i="2"/>
  <c r="I129" i="2"/>
  <c r="N28" i="2"/>
  <c r="M28" i="2"/>
  <c r="I143" i="2"/>
  <c r="N143" i="2"/>
  <c r="N136" i="2"/>
  <c r="M143" i="2"/>
  <c r="M136" i="2"/>
  <c r="L143" i="2"/>
  <c r="L136" i="2"/>
  <c r="K143" i="2"/>
  <c r="K147" i="2" l="1"/>
  <c r="N147" i="2"/>
  <c r="M147" i="2"/>
  <c r="L147" i="2"/>
  <c r="N129" i="2" l="1"/>
  <c r="M129" i="2"/>
  <c r="L129" i="2"/>
  <c r="L118" i="2"/>
  <c r="M118" i="2"/>
  <c r="N118" i="2"/>
  <c r="O118" i="2"/>
  <c r="K120" i="2"/>
  <c r="L120" i="2"/>
  <c r="M120" i="2"/>
  <c r="N120" i="2"/>
  <c r="O120" i="2"/>
  <c r="L121" i="2" l="1"/>
  <c r="K121" i="2"/>
  <c r="K122" i="2" s="1"/>
  <c r="N121" i="2"/>
  <c r="N122" i="2" s="1"/>
  <c r="N130" i="2" s="1"/>
  <c r="N131" i="2" s="1"/>
  <c r="M121" i="2"/>
  <c r="J124" i="2"/>
  <c r="K130" i="2" l="1"/>
  <c r="K131" i="2" s="1"/>
  <c r="M122" i="2"/>
  <c r="M130" i="2" s="1"/>
  <c r="M131" i="2" s="1"/>
  <c r="L122" i="2"/>
  <c r="L130" i="2" s="1"/>
  <c r="L131" i="2" s="1"/>
  <c r="P25" i="2"/>
  <c r="O25" i="2"/>
  <c r="J25" i="2"/>
  <c r="J60" i="2" l="1"/>
  <c r="J13" i="2" l="1"/>
  <c r="J18" i="2" s="1"/>
  <c r="J142" i="2" l="1"/>
  <c r="O115" i="2" l="1"/>
  <c r="O121" i="2" s="1"/>
  <c r="P115" i="2"/>
  <c r="J115" i="2"/>
  <c r="J118" i="2" l="1"/>
  <c r="J138" i="2"/>
  <c r="J140" i="2" l="1"/>
  <c r="O146" i="2" l="1"/>
  <c r="J146" i="2"/>
  <c r="O145" i="2"/>
  <c r="J145" i="2"/>
  <c r="P144" i="2"/>
  <c r="O144" i="2"/>
  <c r="J144" i="2"/>
  <c r="O141" i="2"/>
  <c r="J141" i="2"/>
  <c r="O139" i="2"/>
  <c r="J139" i="2"/>
  <c r="P128" i="2"/>
  <c r="O128" i="2"/>
  <c r="J128" i="2"/>
  <c r="J126" i="2"/>
  <c r="J120" i="2"/>
  <c r="O122" i="2"/>
  <c r="J62" i="2"/>
  <c r="J66" i="2" s="1"/>
  <c r="P55" i="2"/>
  <c r="O55" i="2"/>
  <c r="P21" i="2"/>
  <c r="P28" i="2" s="1"/>
  <c r="O21" i="2"/>
  <c r="O28" i="2" s="1"/>
  <c r="J21" i="2"/>
  <c r="J28" i="2" s="1"/>
  <c r="J121" i="2" l="1"/>
  <c r="J122" i="2" s="1"/>
  <c r="J129" i="2"/>
  <c r="P118" i="2"/>
  <c r="P143" i="2"/>
  <c r="O129" i="2"/>
  <c r="O62" i="2"/>
  <c r="O66" i="2" s="1"/>
  <c r="P129" i="2"/>
  <c r="J143" i="2"/>
  <c r="O143" i="2"/>
  <c r="P136" i="2"/>
  <c r="P62" i="2"/>
  <c r="P66" i="2" s="1"/>
  <c r="O137" i="2"/>
  <c r="O136" i="2" s="1"/>
  <c r="P121" i="2" l="1"/>
  <c r="P122" i="2" s="1"/>
  <c r="P130" i="2" s="1"/>
  <c r="P131" i="2" s="1"/>
  <c r="P147" i="2"/>
  <c r="O147" i="2"/>
  <c r="O130" i="2" l="1"/>
  <c r="O131" i="2" s="1"/>
  <c r="J130" i="2" l="1"/>
  <c r="J131" i="2" s="1"/>
  <c r="J137" i="2"/>
  <c r="J136" i="2" s="1"/>
  <c r="J147" i="2" s="1"/>
  <c r="I130" i="2"/>
  <c r="I131" i="2" s="1"/>
  <c r="I137" i="2"/>
  <c r="I136" i="2" s="1"/>
  <c r="I147" i="2" s="1"/>
</calcChain>
</file>

<file path=xl/comments1.xml><?xml version="1.0" encoding="utf-8"?>
<comments xmlns="http://schemas.openxmlformats.org/spreadsheetml/2006/main">
  <authors>
    <author>Sniega</author>
    <author>Snieguole Kacerauskaite</author>
    <author>Indre Buteniene</author>
    <author>Skaiste Kliaubiene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L13" authorId="1" shapeId="0">
      <text>
        <r>
          <rPr>
            <sz val="9"/>
            <color indexed="81"/>
            <rFont val="Tahoma"/>
            <family val="2"/>
            <charset val="186"/>
          </rPr>
          <t xml:space="preserve">Olimpinės dienos renginių ciklas, tarptautinis krepšinio klubų turnyras Vlado Garasto taurei laimėti ir pasaulio vyrų rankinio čempionato atrankos turnyras
</t>
        </r>
      </text>
    </comment>
    <comment ref="G32" authorId="1" shapeId="0">
      <text>
        <r>
          <rPr>
            <sz val="9"/>
            <color indexed="81"/>
            <rFont val="Tahoma"/>
            <family val="2"/>
            <charset val="186"/>
          </rPr>
          <t>AB "Klaipėdos nafta"</t>
        </r>
      </text>
    </comment>
    <comment ref="D76" authorId="2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Vietoje uždaromos salės Burių g. (Melnragė)</t>
        </r>
      </text>
    </comment>
    <comment ref="D80" authorId="1" shapeId="0">
      <text>
        <r>
          <rPr>
            <sz val="9"/>
            <color indexed="81"/>
            <rFont val="Tahoma"/>
            <family val="2"/>
            <charset val="186"/>
          </rPr>
          <t>Priemonė įtraukta pagal  2014 m. spalio 31 d. SPG protokolą Nr. STR3-25</t>
        </r>
      </text>
    </comment>
    <comment ref="K87" authorId="1" shapeId="0">
      <text>
        <r>
          <rPr>
            <sz val="9"/>
            <color indexed="81"/>
            <rFont val="Tahoma"/>
            <family val="2"/>
            <charset val="186"/>
          </rPr>
          <t xml:space="preserve">Automobilis ūkio brigadai (21 t.€), sniego valytuvas, lapų siurblys, rotacinė šluota ir kt. įranga (9,7 t.€)
</t>
        </r>
      </text>
    </comment>
    <comment ref="K88" authorId="3" shapeId="0">
      <text>
        <r>
          <rPr>
            <sz val="9"/>
            <color indexed="81"/>
            <rFont val="Tahoma"/>
            <family val="2"/>
            <charset val="186"/>
          </rPr>
          <t>2018 m. 90000 €</t>
        </r>
      </text>
    </comment>
    <comment ref="K89" authorId="3" shapeId="0">
      <text>
        <r>
          <rPr>
            <sz val="9"/>
            <color indexed="81"/>
            <rFont val="Tahoma"/>
            <family val="2"/>
            <charset val="186"/>
          </rPr>
          <t xml:space="preserve">
2018 m. 1300+3200 €</t>
        </r>
      </text>
    </comment>
    <comment ref="K90" authorId="3" shapeId="0">
      <text>
        <r>
          <rPr>
            <sz val="9"/>
            <color indexed="81"/>
            <rFont val="Tahoma"/>
            <family val="2"/>
            <charset val="186"/>
          </rPr>
          <t xml:space="preserve">
2018 m. Taikos pr.61a 20300 ir D. ir Girėno g.10 14400 €</t>
        </r>
      </text>
    </comment>
  </commentList>
</comments>
</file>

<file path=xl/comments2.xml><?xml version="1.0" encoding="utf-8"?>
<comments xmlns="http://schemas.openxmlformats.org/spreadsheetml/2006/main">
  <authors>
    <author>Sniega</author>
    <author>Snieguole Kacerauskaite</author>
    <author>Skaiste Kliaubiene</author>
    <author>Indre Buteniene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S13" authorId="1" shapeId="0">
      <text>
        <r>
          <rPr>
            <sz val="9"/>
            <color indexed="81"/>
            <rFont val="Tahoma"/>
            <family val="2"/>
            <charset val="186"/>
          </rPr>
          <t xml:space="preserve">Olimpinės dienos renginių ciklas, tarptautinis krepšinio klubų turnyras Vlado Garasto taurei laimėti ir pasaulio vyrų rankinio čempionato atrankos turnyras
</t>
        </r>
      </text>
    </comment>
    <comment ref="R16" authorId="1" shapeId="0">
      <text>
        <r>
          <rPr>
            <b/>
            <sz val="9"/>
            <color indexed="81"/>
            <rFont val="Tahoma"/>
            <family val="2"/>
            <charset val="186"/>
          </rPr>
          <t>Suorganizuotas Europos jaunių merginų rankinio čempionatas, vnt.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R17" authorId="1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Suorganizuotas tarptautinis ledo ritulio turnyras „Baltijos iššūkio taurė – 2017“ 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H41" authorId="1" shapeId="0">
      <text>
        <r>
          <rPr>
            <b/>
            <sz val="9"/>
            <color indexed="81"/>
            <rFont val="Tahoma"/>
            <family val="2"/>
            <charset val="186"/>
          </rPr>
          <t>AB "Klaipėdos nafta"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K59" authorId="1" shapeId="0">
      <text>
        <r>
          <rPr>
            <sz val="9"/>
            <color indexed="81"/>
            <rFont val="Tahoma"/>
            <family val="2"/>
            <charset val="186"/>
          </rPr>
          <t xml:space="preserve">pagal 2017-11-27 STR3-18
</t>
        </r>
      </text>
    </comment>
    <comment ref="J63" authorId="2" shapeId="0">
      <text>
        <r>
          <rPr>
            <b/>
            <sz val="9"/>
            <color indexed="81"/>
            <rFont val="Tahoma"/>
            <family val="2"/>
            <charset val="186"/>
          </rPr>
          <t>Skaiste Kliaubiene:</t>
        </r>
        <r>
          <rPr>
            <sz val="9"/>
            <color indexed="81"/>
            <rFont val="Tahoma"/>
            <family val="2"/>
            <charset val="186"/>
          </rPr>
          <t xml:space="preserve">
I srautas 123651 ir II srautas 100881 // 224532 eurų. Sumažinta 8 proc.</t>
        </r>
      </text>
    </comment>
    <comment ref="H64" authorId="1" shapeId="0">
      <text>
        <r>
          <rPr>
            <sz val="9"/>
            <color indexed="81"/>
            <rFont val="Tahoma"/>
            <family val="2"/>
            <charset val="186"/>
          </rPr>
          <t>Lietuvos plaukimo federacija</t>
        </r>
      </text>
    </comment>
    <comment ref="H84" authorId="3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Futbolo Federacijos lėšos stadionų dangoms</t>
        </r>
      </text>
    </comment>
    <comment ref="D87" authorId="3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Vietoje uždaromos salės Burių g. (Melnragė)</t>
        </r>
      </text>
    </comment>
    <comment ref="D91" authorId="1" shapeId="0">
      <text>
        <r>
          <rPr>
            <sz val="9"/>
            <color indexed="81"/>
            <rFont val="Tahoma"/>
            <family val="2"/>
            <charset val="186"/>
          </rPr>
          <t>Priemonė įtraukta pagal  2014 m. spalio 31 d. SPG protokolą Nr. STR3-25</t>
        </r>
      </text>
    </comment>
    <comment ref="Q102" authorId="1" shapeId="0">
      <text>
        <r>
          <rPr>
            <sz val="9"/>
            <color indexed="81"/>
            <rFont val="Tahoma"/>
            <family val="2"/>
            <charset val="186"/>
          </rPr>
          <t xml:space="preserve">Automobilis ūkio brigadai (21 t.€), sniego valytuvas, lapų siurblys, rotacinė šluota ir kt. įranga (9,7 t.€)
</t>
        </r>
      </text>
    </comment>
    <comment ref="Q103" authorId="2" shapeId="0">
      <text>
        <r>
          <rPr>
            <sz val="9"/>
            <color indexed="81"/>
            <rFont val="Tahoma"/>
            <family val="2"/>
            <charset val="186"/>
          </rPr>
          <t xml:space="preserve">
2018 m. 90000 €</t>
        </r>
      </text>
    </comment>
    <comment ref="Q104" authorId="2" shapeId="0">
      <text>
        <r>
          <rPr>
            <sz val="9"/>
            <color indexed="81"/>
            <rFont val="Tahoma"/>
            <family val="2"/>
            <charset val="186"/>
          </rPr>
          <t xml:space="preserve">
2018 m. 1300+3200 €</t>
        </r>
      </text>
    </comment>
    <comment ref="Q105" authorId="2" shapeId="0">
      <text>
        <r>
          <rPr>
            <sz val="9"/>
            <color indexed="81"/>
            <rFont val="Tahoma"/>
            <family val="2"/>
            <charset val="186"/>
          </rPr>
          <t xml:space="preserve">
2018 m. Taikos pr.61a 20300 ir D. ir Girėno g.10 14400 €</t>
        </r>
      </text>
    </comment>
  </commentList>
</comments>
</file>

<file path=xl/comments3.xml><?xml version="1.0" encoding="utf-8"?>
<comments xmlns="http://schemas.openxmlformats.org/spreadsheetml/2006/main">
  <authors>
    <author>Skaiste Kliaubiene</author>
  </authors>
  <commentList>
    <comment ref="F15" authorId="0" shapeId="0">
      <text>
        <r>
          <rPr>
            <b/>
            <sz val="9"/>
            <color indexed="81"/>
            <rFont val="Tahoma"/>
            <family val="2"/>
            <charset val="186"/>
          </rPr>
          <t>Skaiste Kliaubiene:</t>
        </r>
        <r>
          <rPr>
            <sz val="9"/>
            <color indexed="81"/>
            <rFont val="Tahoma"/>
            <family val="2"/>
            <charset val="186"/>
          </rPr>
          <t xml:space="preserve">
4 vnt.</t>
        </r>
      </text>
    </comment>
  </commentList>
</comments>
</file>

<file path=xl/sharedStrings.xml><?xml version="1.0" encoding="utf-8"?>
<sst xmlns="http://schemas.openxmlformats.org/spreadsheetml/2006/main" count="685" uniqueCount="236">
  <si>
    <t>KŪNO KULTŪROS IR SPORTO PLĖTROS PROGRAMOS NR. 11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</si>
  <si>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</si>
  <si>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</si>
  <si>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</si>
  <si>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</si>
  <si>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</si>
  <si>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</si>
  <si>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</si>
  <si>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</si>
  <si>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</si>
  <si>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Produkto vertinimo kriterijus</t>
  </si>
  <si>
    <t>Planas</t>
  </si>
  <si>
    <t>2017-ieji metai</t>
  </si>
  <si>
    <t>Strateginis tikslas 03. Užtikrinti gyventojams aukštą švietimo, kultūros, socialinių, sporto ir sveikatos apsaugos paslaugų kokybę ir prieinamumą</t>
  </si>
  <si>
    <t>11 Kūno kultūros ir sporto plėtros programa</t>
  </si>
  <si>
    <t>01</t>
  </si>
  <si>
    <t>Sudaryti sąlygas ugdyti sveiką ir fiziškai aktyvią miesto bendruomenę, profesionaliai atrinkti ir ugdyti talentingus olimpinės pamainos sportininkus</t>
  </si>
  <si>
    <t>Pritraukti didesnį dalyvių skaičių, užtikrinant sporto renginių organizavimo kokybę</t>
  </si>
  <si>
    <t>2</t>
  </si>
  <si>
    <t>SB</t>
  </si>
  <si>
    <t>Iš viso:</t>
  </si>
  <si>
    <t>02</t>
  </si>
  <si>
    <t>Suorganizuota pagerbimo ir viešinimo renginių, skaičius</t>
  </si>
  <si>
    <t>03</t>
  </si>
  <si>
    <t>Iš viso uždaviniui:</t>
  </si>
  <si>
    <t>Sudaryti sąlygas sportuoti visų amžiaus grupių miestiečiams, įgyvendinant sveikos gyvensenos ir fizinio aktyvumo programas</t>
  </si>
  <si>
    <t>Sąlygų ugdytis biudžetinėse sporto įstaigose sudarymas:</t>
  </si>
  <si>
    <t>SB(SP)</t>
  </si>
  <si>
    <t>Asmenų, lankančių sporto mokyklas, skaičius</t>
  </si>
  <si>
    <t>BĮ Klaipėdos „Viesulo“ sporto centre</t>
  </si>
  <si>
    <t>BĮ Klaipėdos „Gintaro“ sporto centre</t>
  </si>
  <si>
    <t>BĮ Klaipėdos Vlado Knašiaus krepšinio mokykloje</t>
  </si>
  <si>
    <t>BĮ Klaipėdos futbolo sporto mokykloje</t>
  </si>
  <si>
    <t xml:space="preserve">Dalyvavusiųjų sporto ir sveikatingumo renginiuose skaičius, tūkst. žmonių </t>
  </si>
  <si>
    <t>Sportinės veiklos programų dalinis finansavimas:</t>
  </si>
  <si>
    <t>Finansuota programų, iš viso:</t>
  </si>
  <si>
    <t xml:space="preserve">buriavimo, irklavimo, baidarių ir kanojų irklavimo sporto šakų </t>
  </si>
  <si>
    <t>tradicinių sporto renginių ir sporto klubų, plėtojančių judėjimą „Sportas visiems“</t>
  </si>
  <si>
    <t>miesto sporto šakų (federacijų, sąjungų, asociacijų) veiklos</t>
  </si>
  <si>
    <t>neįgaliųjų socialinės integracijos per kūno kultūrą ir sportą</t>
  </si>
  <si>
    <t>Pasirenkamojo vaikų ugdymo programų finansavimas iš sportininko krepšelio lėšų</t>
  </si>
  <si>
    <t>Vidutinis sportininkų, dalyvavusių programose, skaičius</t>
  </si>
  <si>
    <t>04</t>
  </si>
  <si>
    <t>Apmokyta plaukti vaikų, skaičius</t>
  </si>
  <si>
    <t>Įrengti naujas ir modernizuoti esamas sporto bazes</t>
  </si>
  <si>
    <t>I</t>
  </si>
  <si>
    <t>SB(VB)</t>
  </si>
  <si>
    <t>Kt</t>
  </si>
  <si>
    <t xml:space="preserve">Sporto bazių modernizavimas ir plėtra:
</t>
  </si>
  <si>
    <t>Įgyvendintas projektas, proc.</t>
  </si>
  <si>
    <t>ES</t>
  </si>
  <si>
    <t>1.6.3.3</t>
  </si>
  <si>
    <t>LRVB</t>
  </si>
  <si>
    <t>Atlikta modernizavimo darbų, proc.</t>
  </si>
  <si>
    <t>Iš viso priemonei:</t>
  </si>
  <si>
    <t xml:space="preserve">Sporto infrastruktūros objektų einamasis remontas ir techninis aptarnavimas:                                    </t>
  </si>
  <si>
    <t>Tinkamai reprezentuoti miestą šalies ir tarptautiniuose sporto renginiuose</t>
  </si>
  <si>
    <t>Prioritetinių sporto šakų didelio sportinio meistriškumo klubų veiklos dalinis finansavimas</t>
  </si>
  <si>
    <t>Individualių sporto šakų sportininkų pasirengimas dalyvauti atrankos varžybose dėl patekimo į nacionalines rinktines</t>
  </si>
  <si>
    <t>Skirta stipendijų sportininkams, skaičius</t>
  </si>
  <si>
    <t>Iš viso tikslui:</t>
  </si>
  <si>
    <t>11</t>
  </si>
  <si>
    <t>Iš viso programai:</t>
  </si>
  <si>
    <t>Finansavimo šaltinių suvestinė</t>
  </si>
  <si>
    <t>Finansavimo šaltiniai</t>
  </si>
  <si>
    <t>SAVIVALDYBĖS LĖŠOS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</si>
  <si>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</si>
  <si>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</si>
  <si>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</si>
  <si>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KITOS LĖŠOS</t>
  </si>
  <si>
    <r>
      <t xml:space="preserve">Europos Sąjungos paramos lėšos </t>
    </r>
    <r>
      <rPr>
        <b/>
        <sz val="10"/>
        <rFont val="Times New Roman"/>
        <family val="1"/>
      </rPr>
      <t>ES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</si>
  <si>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</si>
  <si>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</si>
  <si>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>Iš viso</t>
  </si>
  <si>
    <t>SB(SPL)</t>
  </si>
  <si>
    <t>05</t>
  </si>
  <si>
    <t>Miestą reprezentuojančių komandų, miestą garsinančių individualių sporto šakų sportininkų ir trenerių pagerbimas</t>
  </si>
  <si>
    <t xml:space="preserve">Irklavimo bazės (Gluosnių skg. 8) modernizavimas </t>
  </si>
  <si>
    <t>Klaipėdos  daugiafunkcio sveikatingumo centro statyba</t>
  </si>
  <si>
    <t>1.6.1.5</t>
  </si>
  <si>
    <t>1.6.3.2</t>
  </si>
  <si>
    <t xml:space="preserve"> </t>
  </si>
  <si>
    <t>Įrengta persirengimo konteinerių, skaičius</t>
  </si>
  <si>
    <t>Įsigyta reklaminių-reprezentacinių leidinių, skaičius</t>
  </si>
  <si>
    <t>BĮ Klaipėdos miesto sporto bazių valdymo centre</t>
  </si>
  <si>
    <t>BĮ Klaipėdos miesto lengvosios atletikos mokyklos lengvosios atletikos sporto šakos metimų sektorių įrengimas</t>
  </si>
  <si>
    <t>Atlikta įrengimo darbų, proc.</t>
  </si>
  <si>
    <t>BĮ Klaipėdos miesto sporto bazių valdymo centro pastatų patalpų ir įrenginių atnaujinimo darbai</t>
  </si>
  <si>
    <t xml:space="preserve">Klaipėdos miesto vaikų apmokymas plaukti </t>
  </si>
  <si>
    <t>Sporto įstaigų patalpų šildymas</t>
  </si>
  <si>
    <t xml:space="preserve">Šîldoma įstaigų, skaičius  </t>
  </si>
  <si>
    <t>Centralizuotas paviršinių (lietaus) nuotekų tvarkymas (paslaugos apmokėjimas)</t>
  </si>
  <si>
    <t>Parengtas techninis projektas, vnt.</t>
  </si>
  <si>
    <t>Atlikta darbų, proc.</t>
  </si>
  <si>
    <t>Ieškinio už atliktus statybinius darbus „Švyturio“ arenoje apmokėjimas</t>
  </si>
  <si>
    <t>2019-ųjų metų lėšų projektas</t>
  </si>
  <si>
    <t>2018-ieji metai</t>
  </si>
  <si>
    <t>2019-ieji metai</t>
  </si>
  <si>
    <t>BĮ Klaipėdos miesto lengvosios atletikos mokykloje</t>
  </si>
  <si>
    <t>Įrengta aikštės danga (7275 kv. m), proc.</t>
  </si>
  <si>
    <t>1.6.3.4</t>
  </si>
  <si>
    <t>Parengtas techninis projektas, proc.</t>
  </si>
  <si>
    <t>Parengta dokumentacija, proc.</t>
  </si>
  <si>
    <t>BĮ Klaipėdos miesto lengvosios atletikos mokyklos maniežo dangos atnaujinimo darbai</t>
  </si>
  <si>
    <r>
      <t>Atlikti maniežo dangos pakeitimo darbai, 2250 m</t>
    </r>
    <r>
      <rPr>
        <sz val="10"/>
        <rFont val="Calibri"/>
        <family val="2"/>
        <charset val="186"/>
      </rPr>
      <t>², proc.</t>
    </r>
  </si>
  <si>
    <t>2019 m. lėšų projektas</t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</si>
  <si>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</si>
  <si>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</si>
  <si>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</si>
  <si>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>5</t>
  </si>
  <si>
    <t>SB(ES)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</si>
  <si>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</t>
    </r>
    <r>
      <rPr>
        <sz val="10"/>
        <rFont val="Times New Roman"/>
        <family val="1"/>
      </rPr>
      <t>(</t>
    </r>
    <r>
      <rPr>
        <b/>
        <sz val="10"/>
        <rFont val="Times New Roman"/>
        <family val="1"/>
        <charset val="186"/>
      </rPr>
      <t>ES)</t>
    </r>
  </si>
  <si>
    <t>Klaipėdos miesto savivaldybės miesto kūno kultūros ir sporto plėtros programos (Nr. 11) aprašymo                                   priedas</t>
  </si>
  <si>
    <t>VšĮ Klaipėdos krašto buriavimo sporto mokyklos „Žiemys“ dalininko kapitalo didinimas</t>
  </si>
  <si>
    <t>Atlikta statybos darbų, proc.</t>
  </si>
  <si>
    <t>Projekto „Klaipėda – Europos sporto miestas“ įgyvendinimas</t>
  </si>
  <si>
    <t>Įgyvendinta viešinimo programa, proc.</t>
  </si>
  <si>
    <t>2020-ieji metai</t>
  </si>
  <si>
    <t>2018-ųjų metų asignavimų planas</t>
  </si>
  <si>
    <t>Išlaidoms</t>
  </si>
  <si>
    <t>Turtui įsigyti ir finansiniams įsipareigojimams vykdyti</t>
  </si>
  <si>
    <t>Iš jų darbo užmokesčiui</t>
  </si>
  <si>
    <t>Paskutinis 2017 m. asignavimų plano pakeitimas**</t>
  </si>
  <si>
    <t>2017 m. patvirtintas asignavimų planas*</t>
  </si>
  <si>
    <t>2017 m. patvirtintas asignavimų planas</t>
  </si>
  <si>
    <t>Paskutinis 2017 m. asignavimų plano pakeitimas</t>
  </si>
  <si>
    <t>* Pagal Klaipėdos miesto savivaldybės tarybos sprendimus: 2016 m. gruodžio 22 d. Nr. T2-290 ir 2017 m. vasario 23 d. Nr. T2-25</t>
  </si>
  <si>
    <t>2020-ųjų metų lėšų projektas</t>
  </si>
  <si>
    <t>2020 m. lėšų projektas</t>
  </si>
  <si>
    <t xml:space="preserve">2017–2020 M. KLAIPĖDOS MIESTO SAVIVALDYBĖS 
</t>
  </si>
  <si>
    <t>IED Projektų skyrius, G. Dovidaitis</t>
  </si>
  <si>
    <t xml:space="preserve"> - I etapas</t>
  </si>
  <si>
    <t>IED Projektų skyrius, V. Varnaitė</t>
  </si>
  <si>
    <t xml:space="preserve">Futbolo mokyklos ir baseino pastatų konversija: </t>
  </si>
  <si>
    <t>IED Projektų skyrius, A. Orentienė</t>
  </si>
  <si>
    <t>IED Projektų skyrius, V. Varnaitė; Statybos ir infrastruktūros plėtros skyrius, E. Dolėbienė</t>
  </si>
  <si>
    <t>IED Projektų skyrius, V. Pronskuvienė</t>
  </si>
  <si>
    <t>Suorganizuotas olimpinės dienos renginių ciklas,vnt</t>
  </si>
  <si>
    <t>Suorganizuotas pasaulio salės futbolo čempionatas, vnt</t>
  </si>
  <si>
    <t>Įgyvendinta  krepšinio turnyro „Karaliaus Mindaugo taurė 2018“ vykdymo programa, vnt.</t>
  </si>
  <si>
    <t>Įgyvendintas Sporto metų minėjimo Klaipėdoje priemonių planas, proc.</t>
  </si>
  <si>
    <t>Sumokėtas mokestis  Europos sporto sostinių ir miestų asociacijai ACES Europe už dalyvavimą projekte</t>
  </si>
  <si>
    <t>Neatlygintinai suteiktų sporto bazių paslaugų sporto renginiams organizuoti kompensavimas</t>
  </si>
  <si>
    <t>Neatlygintinai suteikta sporto bazių sporto renginiams, val.</t>
  </si>
  <si>
    <t>Suorganizuota miesto sporto renginių, skaičius</t>
  </si>
  <si>
    <t>Suremontuota sporto salių (šviestuvų keitimo darbai), skaičius</t>
  </si>
  <si>
    <t>Atlikti stogo šiltinimo darbai (Taikos pr. 61 A), proc.</t>
  </si>
  <si>
    <t>Atnaujinta pastato patalpų (vestibiulio ir holo remonto darbai), Debreceno g. 48, proc.</t>
  </si>
  <si>
    <t>Atnaujinta persirengimo kambarių dušinės, proc.</t>
  </si>
  <si>
    <t>Atnaujinta elektros instaliacija patalpose, proc.</t>
  </si>
  <si>
    <t>Atlikta ventiliacinės sistemos remonto darbų, proc.</t>
  </si>
  <si>
    <t>UKD Sporto ir kūno kultūros skyrius</t>
  </si>
  <si>
    <t xml:space="preserve">MŪD Socialinės infrastruktūros priežiūros skyrius </t>
  </si>
  <si>
    <t>SB'</t>
  </si>
  <si>
    <t>ir jų sporto bazių paslaugoms apmokėti</t>
  </si>
  <si>
    <t>BĮ Klaipėdos „Gintaro“ sporto centro pastato patalpų atnaujinimo darbai</t>
  </si>
  <si>
    <t>Klaipėdos miesto savivaldybės jachtos „Lietuva“ kapitalinis remontas</t>
  </si>
  <si>
    <t>FTD Turto skyrius</t>
  </si>
  <si>
    <t>Atlikta remonto darbų, proc.</t>
  </si>
  <si>
    <t xml:space="preserve"> - II etapas </t>
  </si>
  <si>
    <t xml:space="preserve">VšĮ Klaipėdos irklavimo centro dalininko kapitalo didinimas, siekiant įsigyti „Viking“ klasės laivus </t>
  </si>
  <si>
    <t>Įsigyta laivų, vnt.</t>
  </si>
  <si>
    <t>Prestižinių, tarptautinių ir nacionalinių sporto renginių pritraukimas ir organizavimas, viešinimas</t>
  </si>
  <si>
    <t>Suorganizuota renginių, skaičius</t>
  </si>
  <si>
    <t>Asmenų, lankančių sporto organizacijas, skaičius</t>
  </si>
  <si>
    <t>Finansuotų sporto šakų federacijų skaičius</t>
  </si>
  <si>
    <t xml:space="preserve">Naujos sporto salės statyba </t>
  </si>
  <si>
    <t>Valandų skaičius</t>
  </si>
  <si>
    <t xml:space="preserve">Klaipėdos sunkiosios atletikos centro statyba </t>
  </si>
  <si>
    <t>Įsigytas mikroautobusas, vnt</t>
  </si>
  <si>
    <t xml:space="preserve">Atliktas fasado S. Dariaus ir S. Girėno g. 10 remontas, proc. </t>
  </si>
  <si>
    <t>Pasirašyta koncesijos suteikimo sutartis, vnt.</t>
  </si>
  <si>
    <t>Klaipėdos miesto sportininkų reprezentacinės varžybų aprangos su Klaipėdos miesto logotipu sukūrimas, proc</t>
  </si>
  <si>
    <t>Komandų, dalyvaujančių aukščiausioje lygoje, skaičius</t>
  </si>
  <si>
    <t>Komandų, dalyvaujančių Europos taurių turnyruose, skaičius</t>
  </si>
  <si>
    <t>ir sporto bazių paslaugoms apmokėti</t>
  </si>
  <si>
    <r>
      <rPr>
        <b/>
        <sz val="10"/>
        <rFont val="Times New Roman"/>
        <family val="1"/>
        <charset val="186"/>
      </rPr>
      <t xml:space="preserve">Klaipėdos sporto sveikatingumo bazės komplekso (Smiltynės g. 13) </t>
    </r>
    <r>
      <rPr>
        <sz val="10"/>
        <rFont val="Times New Roman"/>
        <family val="1"/>
        <charset val="186"/>
      </rPr>
      <t xml:space="preserve">restauravimo ir remonto darbų techninio projekto parengimas </t>
    </r>
  </si>
  <si>
    <t>Biudžetinių įstaigų skaičius</t>
  </si>
  <si>
    <t>Ilgalaikio turto sąrašas</t>
  </si>
  <si>
    <t>Įstaiga</t>
  </si>
  <si>
    <t>Turto pavadinimas</t>
  </si>
  <si>
    <t xml:space="preserve">Kiekis </t>
  </si>
  <si>
    <t>Kaina</t>
  </si>
  <si>
    <t>2018 m.</t>
  </si>
  <si>
    <t xml:space="preserve">2019 m. </t>
  </si>
  <si>
    <t>BĮ Klaipėdos „Viesulo“ sporto centras</t>
  </si>
  <si>
    <t>lygiagretės</t>
  </si>
  <si>
    <t xml:space="preserve"> grybas</t>
  </si>
  <si>
    <t xml:space="preserve"> čiužiniai</t>
  </si>
  <si>
    <t>aerobinės gimnastikos aikštelė</t>
  </si>
  <si>
    <t>sportinių dviračių</t>
  </si>
  <si>
    <t>olimpinis ringas</t>
  </si>
  <si>
    <t>kilimai gimnastikai</t>
  </si>
  <si>
    <t>BĮ Klaipėdos „Gintaro“ sporto centras</t>
  </si>
  <si>
    <t>defibliriatorius</t>
  </si>
  <si>
    <t>starto signalo įrenginys</t>
  </si>
  <si>
    <t xml:space="preserve">mikroautobusas </t>
  </si>
  <si>
    <t xml:space="preserve">treniruokliai bendram fiziniam pasirengimui </t>
  </si>
  <si>
    <t>Iš viso BĮ išlaikymui</t>
  </si>
  <si>
    <t>automobilis (bazių priežiūrai)</t>
  </si>
  <si>
    <t>traktoriukas</t>
  </si>
  <si>
    <t>lapų siurblys</t>
  </si>
  <si>
    <t>pjovimo įranga krūmams, aukštai žolei</t>
  </si>
  <si>
    <t>sniego valytuvas</t>
  </si>
  <si>
    <t>sniego verstuvas</t>
  </si>
  <si>
    <t>rotacinė šluota</t>
  </si>
  <si>
    <t>lapų pūstuvas</t>
  </si>
  <si>
    <t>Iš viso ilgalaikiam turtui</t>
  </si>
  <si>
    <t>Rengėja, Planavimo ir analizės skyriaus vyr. specialistė S. Kliaubienė</t>
  </si>
  <si>
    <t>Įsigyta persirengimo konteinerių, vnt.</t>
  </si>
  <si>
    <t>Sporto bazių paslaugų teikimas sporto renginiams vykdyti</t>
  </si>
  <si>
    <t>Persirengimo konteinerių įsigijimas</t>
  </si>
  <si>
    <t>Suteikta paslaugų, valandų skaičius</t>
  </si>
  <si>
    <t>Įsigytas automobilis ir ūkinis inventorius sporto bazių priežiūrai, vnt.</t>
  </si>
  <si>
    <t>Futbolo aikštės dangos įrengimas prie Klaipėdos „Pajūrio“ pagrindinės mokyklos (Klaipėdos „Pajūrio“ progimnazijos statinio Laukininkų g. 28, Klaipėdoje, modernizavimas)</t>
  </si>
  <si>
    <t>Suremontuotas sporto salės Taikos pr. 61A stogas, proc.</t>
  </si>
  <si>
    <t>Suremontuotas Centrinio stadiono Sportininkų g. 46 administracinių patalpų stogas, proc.</t>
  </si>
  <si>
    <t>** pagal Klaipėdos miesto savivaldybės tarybos 2017-11-23 sprendimą Nr. T2-267</t>
  </si>
  <si>
    <t>+</t>
  </si>
  <si>
    <t>Atnaujinta Centinio stadiono infrastruktūra (tribūnų uždengimo stogelis ir apsauginis aptvėrimas), proc.</t>
  </si>
  <si>
    <t>Sporto ir laisvalaikio komplekso statybos koncesijos procedūrų vykdymas</t>
  </si>
  <si>
    <t xml:space="preserve">2018–2020 M. KLAIPĖDOS MIESTO SAVIVALDYBĖS 
</t>
  </si>
  <si>
    <t>Aiškinamojo rašto priedas Nr.3</t>
  </si>
  <si>
    <t>SRD Sveikatos apsaugos skyrius</t>
  </si>
  <si>
    <r>
      <rPr>
        <b/>
        <sz val="10"/>
        <rFont val="Times New Roman"/>
        <family val="1"/>
        <charset val="186"/>
      </rPr>
      <t xml:space="preserve">Futbolo aikštės dangos įrengimas prie Klaipėdos „Pajūrio“ pagrindinės mokyklos </t>
    </r>
    <r>
      <rPr>
        <sz val="10"/>
        <rFont val="Times New Roman"/>
        <family val="1"/>
        <charset val="186"/>
      </rPr>
      <t>(Klaipėdos „Pajūrio“ progimnazijos statinio Laukininkų g. 28, Klaipėdoje, modernizavimas)</t>
    </r>
  </si>
  <si>
    <r>
      <t xml:space="preserve">Sumokėtas mokestis  Europos sporto sostinių ir miestų asociacijai </t>
    </r>
    <r>
      <rPr>
        <i/>
        <sz val="10"/>
        <rFont val="Times New Roman"/>
        <family val="1"/>
        <charset val="186"/>
      </rPr>
      <t>ACES Europe</t>
    </r>
    <r>
      <rPr>
        <sz val="10"/>
        <rFont val="Times New Roman"/>
        <family val="1"/>
        <charset val="186"/>
      </rPr>
      <t xml:space="preserve"> už dalyvavimą projekte</t>
    </r>
  </si>
  <si>
    <t xml:space="preserve">VšĮ „Klaipėdos irklavimo centras“ dalininko kapitalo didinimas, siekiant įsigyti „Viking“ klasės laivus </t>
  </si>
  <si>
    <t>Atlikti stogo šiltinimo darbai (Taikos pr. 61A), proc.</t>
  </si>
  <si>
    <t xml:space="preserve">Atliktas fasado Dariaus ir Girėno g. 10 remontas, proc. </t>
  </si>
  <si>
    <t>Atnaujinta persirengimo kambarių dušinių, proc.</t>
  </si>
  <si>
    <t>Atlikti maniežo dangos pakeitimo darbai, 2250 m², proc.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</si>
  <si>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</t>
    </r>
    <r>
      <rPr>
        <sz val="10"/>
        <rFont val="Times New Roman"/>
        <family val="1"/>
      </rPr>
      <t>(</t>
    </r>
    <r>
      <rPr>
        <b/>
        <sz val="10"/>
        <rFont val="Times New Roman"/>
        <family val="1"/>
        <charset val="186"/>
      </rPr>
      <t>ES)</t>
    </r>
  </si>
  <si>
    <t>_____________________________</t>
  </si>
  <si>
    <r>
      <t xml:space="preserve">Irklavimo bazės </t>
    </r>
    <r>
      <rPr>
        <sz val="10"/>
        <rFont val="Times New Roman"/>
        <family val="1"/>
        <charset val="186"/>
      </rPr>
      <t xml:space="preserve">(Gluosnių skg. 8) modernizavimas </t>
    </r>
  </si>
  <si>
    <t>2018 m. asignavi-mų planas</t>
  </si>
  <si>
    <t>Atnaujinta Centrinio stadiono infrastruktūra (tribūnų uždengimo stogelis ir apsauginis aptvėrimas), proc.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</si>
</sst>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8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0"/>
      <name val="Calibri"/>
      <family val="2"/>
      <charset val="186"/>
      <scheme val="minor"/>
    </font>
    <font>
      <sz val="10"/>
      <name val="Calibri"/>
      <family val="2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</font>
    <font>
      <b/>
      <i/>
      <sz val="10"/>
      <name val="Times New Roman"/>
      <family val="1"/>
      <charset val="186"/>
    </font>
    <font>
      <i/>
      <sz val="10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sz val="11"/>
      <color rgb="FF1F497D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0"/>
      <color rgb="FFFF0000"/>
      <name val="Times New Roman"/>
      <family val="1"/>
      <charset val="186"/>
    </font>
  </fonts>
  <fills count="1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6">
    <xf numFmtId="0" fontId="0" fillId="0" borderId="0" xfId="0"/>
    <xf numFmtId="3" fontId="2" fillId="0" borderId="0" xfId="0" applyNumberFormat="1" applyFont="1"/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49" fontId="3" fillId="4" borderId="28" xfId="0" applyNumberFormat="1" applyFont="1" applyFill="1" applyBorder="1" applyAlignment="1">
      <alignment horizontal="center" vertical="top" wrapText="1"/>
    </xf>
    <xf numFmtId="3" fontId="4" fillId="0" borderId="31" xfId="0" applyNumberFormat="1" applyFont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1" fillId="0" borderId="34" xfId="0" applyNumberFormat="1" applyFont="1" applyFill="1" applyBorder="1" applyAlignment="1">
      <alignment horizontal="center" vertical="top"/>
    </xf>
    <xf numFmtId="3" fontId="5" fillId="7" borderId="38" xfId="0" applyNumberFormat="1" applyFont="1" applyFill="1" applyBorder="1" applyAlignment="1">
      <alignment horizontal="right" vertical="top"/>
    </xf>
    <xf numFmtId="164" fontId="3" fillId="7" borderId="39" xfId="0" applyNumberFormat="1" applyFont="1" applyFill="1" applyBorder="1" applyAlignment="1">
      <alignment horizontal="center" vertical="top"/>
    </xf>
    <xf numFmtId="3" fontId="4" fillId="0" borderId="6" xfId="0" applyNumberFormat="1" applyFont="1" applyBorder="1" applyAlignment="1">
      <alignment horizontal="center" vertical="top"/>
    </xf>
    <xf numFmtId="3" fontId="5" fillId="7" borderId="29" xfId="0" applyNumberFormat="1" applyFont="1" applyFill="1" applyBorder="1" applyAlignment="1">
      <alignment horizontal="right" vertical="top"/>
    </xf>
    <xf numFmtId="49" fontId="3" fillId="4" borderId="22" xfId="0" applyNumberFormat="1" applyFont="1" applyFill="1" applyBorder="1" applyAlignment="1">
      <alignment horizontal="center" vertical="top"/>
    </xf>
    <xf numFmtId="49" fontId="3" fillId="5" borderId="46" xfId="0" applyNumberFormat="1" applyFont="1" applyFill="1" applyBorder="1" applyAlignment="1">
      <alignment horizontal="center" vertical="top"/>
    </xf>
    <xf numFmtId="164" fontId="5" fillId="5" borderId="22" xfId="0" applyNumberFormat="1" applyFont="1" applyFill="1" applyBorder="1" applyAlignment="1">
      <alignment horizontal="center" vertical="top"/>
    </xf>
    <xf numFmtId="49" fontId="3" fillId="5" borderId="48" xfId="0" applyNumberFormat="1" applyFont="1" applyFill="1" applyBorder="1" applyAlignment="1">
      <alignment horizontal="center" vertical="top"/>
    </xf>
    <xf numFmtId="49" fontId="3" fillId="4" borderId="33" xfId="0" applyNumberFormat="1" applyFont="1" applyFill="1" applyBorder="1" applyAlignment="1">
      <alignment horizontal="center" vertical="top"/>
    </xf>
    <xf numFmtId="49" fontId="3" fillId="6" borderId="30" xfId="0" applyNumberFormat="1" applyFont="1" applyFill="1" applyBorder="1" applyAlignment="1">
      <alignment horizontal="center" vertical="top"/>
    </xf>
    <xf numFmtId="3" fontId="4" fillId="0" borderId="0" xfId="0" applyNumberFormat="1" applyFont="1" applyBorder="1" applyAlignment="1">
      <alignment vertical="top"/>
    </xf>
    <xf numFmtId="49" fontId="3" fillId="6" borderId="40" xfId="0" applyNumberFormat="1" applyFont="1" applyFill="1" applyBorder="1" applyAlignment="1">
      <alignment horizontal="center" vertical="top"/>
    </xf>
    <xf numFmtId="3" fontId="3" fillId="0" borderId="50" xfId="0" applyNumberFormat="1" applyFont="1" applyFill="1" applyBorder="1" applyAlignment="1">
      <alignment vertical="top" textRotation="180" wrapText="1"/>
    </xf>
    <xf numFmtId="3" fontId="3" fillId="0" borderId="51" xfId="0" applyNumberFormat="1" applyFont="1" applyBorder="1" applyAlignment="1">
      <alignment vertical="top"/>
    </xf>
    <xf numFmtId="3" fontId="1" fillId="6" borderId="52" xfId="0" applyNumberFormat="1" applyFont="1" applyFill="1" applyBorder="1" applyAlignment="1">
      <alignment horizontal="left" vertical="top" wrapText="1"/>
    </xf>
    <xf numFmtId="3" fontId="4" fillId="0" borderId="29" xfId="0" applyNumberFormat="1" applyFont="1" applyBorder="1" applyAlignment="1">
      <alignment horizontal="center" vertical="top"/>
    </xf>
    <xf numFmtId="3" fontId="2" fillId="0" borderId="0" xfId="0" applyNumberFormat="1" applyFont="1" applyBorder="1"/>
    <xf numFmtId="49" fontId="3" fillId="4" borderId="21" xfId="0" applyNumberFormat="1" applyFont="1" applyFill="1" applyBorder="1" applyAlignment="1">
      <alignment horizontal="center" vertical="top"/>
    </xf>
    <xf numFmtId="49" fontId="3" fillId="6" borderId="42" xfId="0" applyNumberFormat="1" applyFont="1" applyFill="1" applyBorder="1" applyAlignment="1">
      <alignment horizontal="center" vertical="top"/>
    </xf>
    <xf numFmtId="3" fontId="3" fillId="7" borderId="39" xfId="0" applyNumberFormat="1" applyFont="1" applyFill="1" applyBorder="1" applyAlignment="1">
      <alignment horizontal="center" vertical="top" wrapText="1"/>
    </xf>
    <xf numFmtId="164" fontId="5" fillId="7" borderId="39" xfId="0" applyNumberFormat="1" applyFont="1" applyFill="1" applyBorder="1" applyAlignment="1">
      <alignment horizontal="center" vertical="top"/>
    </xf>
    <xf numFmtId="49" fontId="3" fillId="4" borderId="33" xfId="0" applyNumberFormat="1" applyFont="1" applyFill="1" applyBorder="1" applyAlignment="1">
      <alignment vertical="top"/>
    </xf>
    <xf numFmtId="3" fontId="5" fillId="0" borderId="44" xfId="0" applyNumberFormat="1" applyFont="1" applyBorder="1" applyAlignment="1">
      <alignment horizontal="center" vertical="top"/>
    </xf>
    <xf numFmtId="3" fontId="1" fillId="0" borderId="31" xfId="0" applyNumberFormat="1" applyFont="1" applyBorder="1" applyAlignment="1">
      <alignment horizontal="center" vertical="top"/>
    </xf>
    <xf numFmtId="3" fontId="1" fillId="0" borderId="31" xfId="0" applyNumberFormat="1" applyFont="1" applyFill="1" applyBorder="1" applyAlignment="1">
      <alignment horizontal="left" vertical="top" wrapText="1"/>
    </xf>
    <xf numFmtId="49" fontId="1" fillId="4" borderId="50" xfId="0" applyNumberFormat="1" applyFont="1" applyFill="1" applyBorder="1" applyAlignment="1">
      <alignment vertical="top"/>
    </xf>
    <xf numFmtId="49" fontId="1" fillId="6" borderId="40" xfId="0" applyNumberFormat="1" applyFont="1" applyFill="1" applyBorder="1" applyAlignment="1">
      <alignment horizontal="center" vertical="top"/>
    </xf>
    <xf numFmtId="3" fontId="1" fillId="8" borderId="49" xfId="0" applyNumberFormat="1" applyFont="1" applyFill="1" applyBorder="1" applyAlignment="1">
      <alignment vertical="top" wrapText="1"/>
    </xf>
    <xf numFmtId="3" fontId="4" fillId="0" borderId="51" xfId="0" applyNumberFormat="1" applyFont="1" applyBorder="1" applyAlignment="1">
      <alignment horizontal="center" vertical="top"/>
    </xf>
    <xf numFmtId="49" fontId="3" fillId="4" borderId="50" xfId="0" applyNumberFormat="1" applyFont="1" applyFill="1" applyBorder="1" applyAlignment="1">
      <alignment vertical="top"/>
    </xf>
    <xf numFmtId="49" fontId="3" fillId="6" borderId="11" xfId="0" applyNumberFormat="1" applyFont="1" applyFill="1" applyBorder="1" applyAlignment="1">
      <alignment horizontal="center" vertical="top"/>
    </xf>
    <xf numFmtId="3" fontId="5" fillId="0" borderId="51" xfId="0" applyNumberFormat="1" applyFont="1" applyBorder="1" applyAlignment="1">
      <alignment vertical="top"/>
    </xf>
    <xf numFmtId="164" fontId="1" fillId="0" borderId="29" xfId="0" applyNumberFormat="1" applyFont="1" applyFill="1" applyBorder="1" applyAlignment="1">
      <alignment horizontal="center" vertical="top"/>
    </xf>
    <xf numFmtId="3" fontId="4" fillId="0" borderId="25" xfId="0" applyNumberFormat="1" applyFont="1" applyBorder="1" applyAlignment="1">
      <alignment horizontal="center" vertical="top"/>
    </xf>
    <xf numFmtId="49" fontId="3" fillId="4" borderId="21" xfId="0" applyNumberFormat="1" applyFont="1" applyFill="1" applyBorder="1" applyAlignment="1">
      <alignment vertical="top"/>
    </xf>
    <xf numFmtId="3" fontId="5" fillId="0" borderId="45" xfId="0" applyNumberFormat="1" applyFont="1" applyBorder="1" applyAlignment="1">
      <alignment vertical="top"/>
    </xf>
    <xf numFmtId="3" fontId="1" fillId="0" borderId="36" xfId="0" applyNumberFormat="1" applyFont="1" applyFill="1" applyBorder="1" applyAlignment="1">
      <alignment horizontal="left" vertical="top" wrapText="1"/>
    </xf>
    <xf numFmtId="49" fontId="3" fillId="4" borderId="29" xfId="0" applyNumberFormat="1" applyFont="1" applyFill="1" applyBorder="1" applyAlignment="1">
      <alignment vertical="top"/>
    </xf>
    <xf numFmtId="3" fontId="5" fillId="0" borderId="0" xfId="0" applyNumberFormat="1" applyFont="1" applyFill="1" applyBorder="1" applyAlignment="1">
      <alignment horizontal="center" vertical="center"/>
    </xf>
    <xf numFmtId="164" fontId="1" fillId="8" borderId="6" xfId="0" applyNumberFormat="1" applyFont="1" applyFill="1" applyBorder="1" applyAlignment="1">
      <alignment horizontal="center" vertical="top" wrapText="1"/>
    </xf>
    <xf numFmtId="49" fontId="3" fillId="4" borderId="31" xfId="0" applyNumberFormat="1" applyFont="1" applyFill="1" applyBorder="1" applyAlignment="1">
      <alignment vertical="top"/>
    </xf>
    <xf numFmtId="3" fontId="5" fillId="0" borderId="32" xfId="0" applyNumberFormat="1" applyFont="1" applyFill="1" applyBorder="1" applyAlignment="1">
      <alignment horizontal="center" vertical="center"/>
    </xf>
    <xf numFmtId="49" fontId="3" fillId="4" borderId="36" xfId="0" applyNumberFormat="1" applyFont="1" applyFill="1" applyBorder="1" applyAlignment="1">
      <alignment vertical="top"/>
    </xf>
    <xf numFmtId="3" fontId="5" fillId="0" borderId="1" xfId="0" applyNumberFormat="1" applyFont="1" applyFill="1" applyBorder="1" applyAlignment="1">
      <alignment horizontal="center" vertical="center"/>
    </xf>
    <xf numFmtId="164" fontId="5" fillId="7" borderId="36" xfId="0" applyNumberFormat="1" applyFont="1" applyFill="1" applyBorder="1" applyAlignment="1">
      <alignment horizontal="center" vertical="top"/>
    </xf>
    <xf numFmtId="49" fontId="3" fillId="4" borderId="22" xfId="0" applyNumberFormat="1" applyFont="1" applyFill="1" applyBorder="1" applyAlignment="1">
      <alignment horizontal="center" vertical="top" wrapText="1"/>
    </xf>
    <xf numFmtId="49" fontId="3" fillId="5" borderId="57" xfId="0" applyNumberFormat="1" applyFont="1" applyFill="1" applyBorder="1" applyAlignment="1">
      <alignment horizontal="center" vertical="top" wrapText="1"/>
    </xf>
    <xf numFmtId="49" fontId="3" fillId="6" borderId="30" xfId="0" applyNumberFormat="1" applyFont="1" applyFill="1" applyBorder="1" applyAlignment="1">
      <alignment horizontal="center" vertical="top" wrapText="1"/>
    </xf>
    <xf numFmtId="49" fontId="3" fillId="4" borderId="29" xfId="0" applyNumberFormat="1" applyFont="1" applyFill="1" applyBorder="1" applyAlignment="1">
      <alignment vertical="top" wrapText="1"/>
    </xf>
    <xf numFmtId="3" fontId="4" fillId="0" borderId="49" xfId="0" applyNumberFormat="1" applyFont="1" applyBorder="1" applyAlignment="1">
      <alignment horizontal="center" vertical="top"/>
    </xf>
    <xf numFmtId="3" fontId="1" fillId="0" borderId="55" xfId="0" applyNumberFormat="1" applyFont="1" applyFill="1" applyBorder="1" applyAlignment="1">
      <alignment horizontal="center" vertical="top" wrapText="1"/>
    </xf>
    <xf numFmtId="3" fontId="5" fillId="0" borderId="0" xfId="0" applyNumberFormat="1" applyFont="1" applyFill="1" applyBorder="1" applyAlignment="1">
      <alignment horizontal="center" vertical="top" wrapText="1"/>
    </xf>
    <xf numFmtId="49" fontId="1" fillId="4" borderId="29" xfId="0" applyNumberFormat="1" applyFont="1" applyFill="1" applyBorder="1" applyAlignment="1">
      <alignment vertical="top" wrapText="1"/>
    </xf>
    <xf numFmtId="49" fontId="1" fillId="6" borderId="40" xfId="0" applyNumberFormat="1" applyFont="1" applyFill="1" applyBorder="1" applyAlignment="1">
      <alignment horizontal="center" vertical="top" wrapText="1"/>
    </xf>
    <xf numFmtId="49" fontId="3" fillId="4" borderId="31" xfId="0" applyNumberFormat="1" applyFont="1" applyFill="1" applyBorder="1" applyAlignment="1">
      <alignment vertical="top" wrapText="1"/>
    </xf>
    <xf numFmtId="3" fontId="1" fillId="0" borderId="64" xfId="0" applyNumberFormat="1" applyFont="1" applyFill="1" applyBorder="1" applyAlignment="1">
      <alignment horizontal="center" vertical="top" wrapText="1"/>
    </xf>
    <xf numFmtId="164" fontId="5" fillId="7" borderId="61" xfId="0" applyNumberFormat="1" applyFont="1" applyFill="1" applyBorder="1" applyAlignment="1">
      <alignment horizontal="center" vertical="top"/>
    </xf>
    <xf numFmtId="49" fontId="1" fillId="4" borderId="36" xfId="0" applyNumberFormat="1" applyFont="1" applyFill="1" applyBorder="1" applyAlignment="1">
      <alignment vertical="top" wrapText="1"/>
    </xf>
    <xf numFmtId="3" fontId="1" fillId="8" borderId="43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left" vertical="top"/>
    </xf>
    <xf numFmtId="49" fontId="3" fillId="5" borderId="57" xfId="0" applyNumberFormat="1" applyFont="1" applyFill="1" applyBorder="1" applyAlignment="1">
      <alignment horizontal="center" vertical="top"/>
    </xf>
    <xf numFmtId="49" fontId="3" fillId="4" borderId="28" xfId="0" applyNumberFormat="1" applyFont="1" applyFill="1" applyBorder="1" applyAlignment="1">
      <alignment horizontal="center" vertical="top"/>
    </xf>
    <xf numFmtId="3" fontId="3" fillId="5" borderId="24" xfId="0" applyNumberFormat="1" applyFont="1" applyFill="1" applyBorder="1" applyAlignment="1">
      <alignment vertical="top" wrapText="1"/>
    </xf>
    <xf numFmtId="3" fontId="5" fillId="8" borderId="0" xfId="0" applyNumberFormat="1" applyFont="1" applyFill="1" applyBorder="1" applyAlignment="1">
      <alignment vertical="top" wrapText="1"/>
    </xf>
    <xf numFmtId="49" fontId="3" fillId="6" borderId="30" xfId="0" applyNumberFormat="1" applyFont="1" applyFill="1" applyBorder="1" applyAlignment="1">
      <alignment vertical="top"/>
    </xf>
    <xf numFmtId="3" fontId="5" fillId="0" borderId="33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/>
    </xf>
    <xf numFmtId="164" fontId="1" fillId="8" borderId="6" xfId="0" applyNumberFormat="1" applyFont="1" applyFill="1" applyBorder="1" applyAlignment="1">
      <alignment horizontal="center" vertical="top"/>
    </xf>
    <xf numFmtId="164" fontId="3" fillId="7" borderId="61" xfId="0" applyNumberFormat="1" applyFont="1" applyFill="1" applyBorder="1" applyAlignment="1">
      <alignment horizontal="center" vertical="top"/>
    </xf>
    <xf numFmtId="3" fontId="1" fillId="8" borderId="0" xfId="0" applyNumberFormat="1" applyFont="1" applyFill="1" applyBorder="1" applyAlignment="1">
      <alignment horizontal="center" vertical="center"/>
    </xf>
    <xf numFmtId="164" fontId="3" fillId="7" borderId="36" xfId="0" applyNumberFormat="1" applyFont="1" applyFill="1" applyBorder="1" applyAlignment="1">
      <alignment horizontal="center" vertical="top"/>
    </xf>
    <xf numFmtId="164" fontId="5" fillId="4" borderId="22" xfId="0" applyNumberFormat="1" applyFont="1" applyFill="1" applyBorder="1" applyAlignment="1">
      <alignment horizontal="center" vertical="top"/>
    </xf>
    <xf numFmtId="3" fontId="3" fillId="4" borderId="22" xfId="0" applyNumberFormat="1" applyFont="1" applyFill="1" applyBorder="1" applyAlignment="1">
      <alignment horizontal="left" vertical="top"/>
    </xf>
    <xf numFmtId="49" fontId="3" fillId="3" borderId="22" xfId="0" applyNumberFormat="1" applyFont="1" applyFill="1" applyBorder="1" applyAlignment="1">
      <alignment vertical="top"/>
    </xf>
    <xf numFmtId="164" fontId="5" fillId="3" borderId="36" xfId="0" applyNumberFormat="1" applyFont="1" applyFill="1" applyBorder="1" applyAlignment="1">
      <alignment horizontal="center" vertical="top"/>
    </xf>
    <xf numFmtId="3" fontId="3" fillId="3" borderId="36" xfId="0" applyNumberFormat="1" applyFont="1" applyFill="1" applyBorder="1" applyAlignment="1">
      <alignment horizontal="left" vertical="top"/>
    </xf>
    <xf numFmtId="3" fontId="3" fillId="3" borderId="45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3" fontId="3" fillId="0" borderId="0" xfId="0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left" vertical="center" wrapText="1"/>
    </xf>
    <xf numFmtId="164" fontId="5" fillId="3" borderId="49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left" vertical="top" wrapText="1"/>
    </xf>
    <xf numFmtId="164" fontId="4" fillId="0" borderId="56" xfId="0" applyNumberFormat="1" applyFont="1" applyBorder="1" applyAlignment="1">
      <alignment horizontal="center" vertical="top"/>
    </xf>
    <xf numFmtId="164" fontId="1" fillId="0" borderId="49" xfId="0" applyNumberFormat="1" applyFont="1" applyBorder="1" applyAlignment="1">
      <alignment horizontal="center" vertical="top" wrapText="1"/>
    </xf>
    <xf numFmtId="164" fontId="4" fillId="0" borderId="49" xfId="0" applyNumberFormat="1" applyFont="1" applyBorder="1" applyAlignment="1">
      <alignment horizontal="center" vertical="top" wrapText="1"/>
    </xf>
    <xf numFmtId="164" fontId="5" fillId="3" borderId="49" xfId="0" applyNumberFormat="1" applyFont="1" applyFill="1" applyBorder="1" applyAlignment="1">
      <alignment horizontal="center" vertical="top"/>
    </xf>
    <xf numFmtId="164" fontId="4" fillId="0" borderId="49" xfId="0" applyNumberFormat="1" applyFont="1" applyBorder="1" applyAlignment="1">
      <alignment horizontal="center" vertical="top"/>
    </xf>
    <xf numFmtId="49" fontId="1" fillId="0" borderId="0" xfId="0" applyNumberFormat="1" applyFont="1"/>
    <xf numFmtId="3" fontId="3" fillId="6" borderId="0" xfId="0" applyNumberFormat="1" applyFont="1" applyFill="1" applyBorder="1" applyAlignment="1">
      <alignment horizontal="left" vertical="top"/>
    </xf>
    <xf numFmtId="3" fontId="4" fillId="0" borderId="59" xfId="0" applyNumberFormat="1" applyFont="1" applyBorder="1" applyAlignment="1">
      <alignment horizontal="center" vertical="top"/>
    </xf>
    <xf numFmtId="3" fontId="4" fillId="0" borderId="38" xfId="0" applyNumberFormat="1" applyFont="1" applyBorder="1" applyAlignment="1">
      <alignment horizontal="center" vertical="top"/>
    </xf>
    <xf numFmtId="3" fontId="4" fillId="8" borderId="15" xfId="0" applyNumberFormat="1" applyFont="1" applyFill="1" applyBorder="1" applyAlignment="1">
      <alignment horizontal="center" vertical="top" wrapText="1"/>
    </xf>
    <xf numFmtId="49" fontId="1" fillId="6" borderId="42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Border="1" applyAlignment="1">
      <alignment horizontal="center" vertical="top"/>
    </xf>
    <xf numFmtId="3" fontId="3" fillId="7" borderId="36" xfId="0" applyNumberFormat="1" applyFont="1" applyFill="1" applyBorder="1" applyAlignment="1">
      <alignment horizontal="center" vertical="top"/>
    </xf>
    <xf numFmtId="164" fontId="1" fillId="0" borderId="59" xfId="0" applyNumberFormat="1" applyFont="1" applyFill="1" applyBorder="1" applyAlignment="1">
      <alignment horizontal="center" vertical="top"/>
    </xf>
    <xf numFmtId="3" fontId="1" fillId="8" borderId="21" xfId="0" applyNumberFormat="1" applyFont="1" applyFill="1" applyBorder="1" applyAlignment="1">
      <alignment vertical="top" wrapText="1"/>
    </xf>
    <xf numFmtId="3" fontId="1" fillId="0" borderId="6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/>
    </xf>
    <xf numFmtId="3" fontId="3" fillId="0" borderId="51" xfId="0" applyNumberFormat="1" applyFont="1" applyBorder="1" applyAlignment="1">
      <alignment horizontal="center" vertical="top"/>
    </xf>
    <xf numFmtId="3" fontId="1" fillId="6" borderId="29" xfId="0" applyNumberFormat="1" applyFont="1" applyFill="1" applyBorder="1" applyAlignment="1">
      <alignment horizontal="center" vertical="top" wrapText="1"/>
    </xf>
    <xf numFmtId="3" fontId="1" fillId="0" borderId="9" xfId="0" applyNumberFormat="1" applyFont="1" applyFill="1" applyBorder="1" applyAlignment="1">
      <alignment vertical="top" wrapText="1"/>
    </xf>
    <xf numFmtId="164" fontId="1" fillId="0" borderId="25" xfId="0" applyNumberFormat="1" applyFont="1" applyFill="1" applyBorder="1" applyAlignment="1">
      <alignment horizontal="center" vertical="top"/>
    </xf>
    <xf numFmtId="164" fontId="1" fillId="0" borderId="38" xfId="0" applyNumberFormat="1" applyFont="1" applyFill="1" applyBorder="1" applyAlignment="1">
      <alignment horizontal="center" vertical="top"/>
    </xf>
    <xf numFmtId="164" fontId="1" fillId="0" borderId="66" xfId="0" applyNumberFormat="1" applyFont="1" applyFill="1" applyBorder="1" applyAlignment="1">
      <alignment horizontal="center" vertical="top"/>
    </xf>
    <xf numFmtId="164" fontId="3" fillId="7" borderId="65" xfId="0" applyNumberFormat="1" applyFont="1" applyFill="1" applyBorder="1" applyAlignment="1">
      <alignment horizontal="center" vertical="top" wrapText="1"/>
    </xf>
    <xf numFmtId="164" fontId="3" fillId="7" borderId="19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vertical="top" wrapText="1"/>
    </xf>
    <xf numFmtId="3" fontId="4" fillId="8" borderId="5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justify"/>
    </xf>
    <xf numFmtId="3" fontId="1" fillId="0" borderId="52" xfId="0" applyNumberFormat="1" applyFont="1" applyBorder="1" applyAlignment="1">
      <alignment horizontal="center" vertical="top"/>
    </xf>
    <xf numFmtId="3" fontId="1" fillId="0" borderId="0" xfId="0" applyNumberFormat="1" applyFont="1" applyAlignment="1">
      <alignment vertical="top" wrapText="1"/>
    </xf>
    <xf numFmtId="3" fontId="1" fillId="0" borderId="0" xfId="0" applyNumberFormat="1" applyFont="1" applyAlignment="1">
      <alignment vertical="top"/>
    </xf>
    <xf numFmtId="0" fontId="1" fillId="0" borderId="0" xfId="0" applyFont="1" applyBorder="1"/>
    <xf numFmtId="0" fontId="9" fillId="0" borderId="0" xfId="0" applyFont="1"/>
    <xf numFmtId="164" fontId="9" fillId="0" borderId="0" xfId="0" applyNumberFormat="1" applyFont="1"/>
    <xf numFmtId="3" fontId="1" fillId="0" borderId="0" xfId="0" applyNumberFormat="1" applyFont="1" applyBorder="1" applyAlignment="1">
      <alignment horizontal="center"/>
    </xf>
    <xf numFmtId="3" fontId="3" fillId="8" borderId="51" xfId="0" applyNumberFormat="1" applyFont="1" applyFill="1" applyBorder="1" applyAlignment="1">
      <alignment horizontal="center" vertical="top"/>
    </xf>
    <xf numFmtId="3" fontId="3" fillId="8" borderId="45" xfId="0" applyNumberFormat="1" applyFont="1" applyFill="1" applyBorder="1" applyAlignment="1">
      <alignment vertical="top"/>
    </xf>
    <xf numFmtId="164" fontId="1" fillId="0" borderId="12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 wrapText="1"/>
    </xf>
    <xf numFmtId="164" fontId="3" fillId="7" borderId="12" xfId="0" applyNumberFormat="1" applyFont="1" applyFill="1" applyBorder="1" applyAlignment="1">
      <alignment horizontal="center" vertical="top"/>
    </xf>
    <xf numFmtId="164" fontId="1" fillId="6" borderId="31" xfId="0" applyNumberFormat="1" applyFont="1" applyFill="1" applyBorder="1" applyAlignment="1">
      <alignment horizontal="center" vertical="top"/>
    </xf>
    <xf numFmtId="164" fontId="4" fillId="8" borderId="59" xfId="0" applyNumberFormat="1" applyFont="1" applyFill="1" applyBorder="1" applyAlignment="1">
      <alignment horizontal="center" vertical="top"/>
    </xf>
    <xf numFmtId="164" fontId="4" fillId="8" borderId="29" xfId="0" applyNumberFormat="1" applyFont="1" applyFill="1" applyBorder="1" applyAlignment="1">
      <alignment horizontal="center" vertical="top" wrapText="1"/>
    </xf>
    <xf numFmtId="164" fontId="1" fillId="8" borderId="58" xfId="0" applyNumberFormat="1" applyFont="1" applyFill="1" applyBorder="1" applyAlignment="1">
      <alignment horizontal="center" vertical="top" wrapText="1"/>
    </xf>
    <xf numFmtId="164" fontId="4" fillId="8" borderId="26" xfId="0" applyNumberFormat="1" applyFont="1" applyFill="1" applyBorder="1" applyAlignment="1">
      <alignment horizontal="center" vertical="top" wrapText="1"/>
    </xf>
    <xf numFmtId="49" fontId="3" fillId="6" borderId="42" xfId="0" applyNumberFormat="1" applyFont="1" applyFill="1" applyBorder="1" applyAlignment="1">
      <alignment vertical="top"/>
    </xf>
    <xf numFmtId="3" fontId="5" fillId="0" borderId="21" xfId="0" applyNumberFormat="1" applyFont="1" applyFill="1" applyBorder="1" applyAlignment="1">
      <alignment horizontal="center" vertical="top"/>
    </xf>
    <xf numFmtId="3" fontId="3" fillId="7" borderId="61" xfId="0" applyNumberFormat="1" applyFont="1" applyFill="1" applyBorder="1" applyAlignment="1">
      <alignment horizontal="center" vertical="top"/>
    </xf>
    <xf numFmtId="164" fontId="5" fillId="7" borderId="58" xfId="0" applyNumberFormat="1" applyFont="1" applyFill="1" applyBorder="1" applyAlignment="1">
      <alignment horizontal="center" vertical="top"/>
    </xf>
    <xf numFmtId="164" fontId="4" fillId="8" borderId="0" xfId="0" applyNumberFormat="1" applyFont="1" applyFill="1" applyBorder="1" applyAlignment="1">
      <alignment horizontal="center" vertical="top" wrapText="1"/>
    </xf>
    <xf numFmtId="49" fontId="3" fillId="0" borderId="32" xfId="0" applyNumberFormat="1" applyFont="1" applyBorder="1" applyAlignment="1">
      <alignment horizontal="center" vertical="top" wrapText="1"/>
    </xf>
    <xf numFmtId="3" fontId="1" fillId="0" borderId="64" xfId="0" applyNumberFormat="1" applyFont="1" applyBorder="1" applyAlignment="1">
      <alignment horizontal="center" vertical="top"/>
    </xf>
    <xf numFmtId="3" fontId="5" fillId="7" borderId="39" xfId="0" applyNumberFormat="1" applyFont="1" applyFill="1" applyBorder="1" applyAlignment="1">
      <alignment horizontal="right" vertical="top"/>
    </xf>
    <xf numFmtId="3" fontId="3" fillId="4" borderId="24" xfId="0" applyNumberFormat="1" applyFont="1" applyFill="1" applyBorder="1" applyAlignment="1">
      <alignment horizontal="center" vertical="top"/>
    </xf>
    <xf numFmtId="3" fontId="4" fillId="0" borderId="12" xfId="0" applyNumberFormat="1" applyFont="1" applyBorder="1" applyAlignment="1">
      <alignment horizontal="center" vertical="top"/>
    </xf>
    <xf numFmtId="3" fontId="4" fillId="0" borderId="51" xfId="0" applyNumberFormat="1" applyFont="1" applyFill="1" applyBorder="1" applyAlignment="1">
      <alignment horizontal="center" vertical="top"/>
    </xf>
    <xf numFmtId="3" fontId="1" fillId="0" borderId="63" xfId="0" applyNumberFormat="1" applyFont="1" applyFill="1" applyBorder="1" applyAlignment="1">
      <alignment horizontal="center" vertical="top" wrapText="1"/>
    </xf>
    <xf numFmtId="3" fontId="5" fillId="0" borderId="51" xfId="0" applyNumberFormat="1" applyFont="1" applyBorder="1" applyAlignment="1">
      <alignment horizontal="center" vertical="top"/>
    </xf>
    <xf numFmtId="3" fontId="1" fillId="6" borderId="0" xfId="0" applyNumberFormat="1" applyFont="1" applyFill="1" applyBorder="1" applyAlignment="1">
      <alignment horizontal="left" vertical="top" wrapText="1"/>
    </xf>
    <xf numFmtId="49" fontId="3" fillId="0" borderId="29" xfId="0" applyNumberFormat="1" applyFont="1" applyBorder="1" applyAlignment="1">
      <alignment vertical="top"/>
    </xf>
    <xf numFmtId="3" fontId="1" fillId="0" borderId="49" xfId="0" applyNumberFormat="1" applyFont="1" applyBorder="1" applyAlignment="1">
      <alignment horizontal="center" vertical="top"/>
    </xf>
    <xf numFmtId="49" fontId="3" fillId="4" borderId="50" xfId="0" applyNumberFormat="1" applyFont="1" applyFill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center" wrapText="1"/>
    </xf>
    <xf numFmtId="3" fontId="5" fillId="0" borderId="44" xfId="0" applyNumberFormat="1" applyFont="1" applyFill="1" applyBorder="1" applyAlignment="1">
      <alignment horizontal="center" vertical="top"/>
    </xf>
    <xf numFmtId="3" fontId="5" fillId="0" borderId="45" xfId="0" applyNumberFormat="1" applyFont="1" applyFill="1" applyBorder="1" applyAlignment="1">
      <alignment horizontal="center" vertical="top"/>
    </xf>
    <xf numFmtId="3" fontId="1" fillId="0" borderId="29" xfId="0" applyNumberFormat="1" applyFont="1" applyFill="1" applyBorder="1" applyAlignment="1">
      <alignment horizontal="left" vertical="top" wrapText="1"/>
    </xf>
    <xf numFmtId="0" fontId="1" fillId="0" borderId="41" xfId="0" applyFont="1" applyBorder="1" applyAlignment="1">
      <alignment horizontal="center" vertical="top"/>
    </xf>
    <xf numFmtId="49" fontId="3" fillId="0" borderId="40" xfId="0" applyNumberFormat="1" applyFont="1" applyBorder="1" applyAlignment="1">
      <alignment vertical="top"/>
    </xf>
    <xf numFmtId="3" fontId="1" fillId="8" borderId="12" xfId="0" applyNumberFormat="1" applyFont="1" applyFill="1" applyBorder="1" applyAlignment="1">
      <alignment vertical="top" wrapText="1"/>
    </xf>
    <xf numFmtId="3" fontId="1" fillId="0" borderId="38" xfId="0" applyNumberFormat="1" applyFont="1" applyBorder="1" applyAlignment="1">
      <alignment vertical="top"/>
    </xf>
    <xf numFmtId="3" fontId="3" fillId="0" borderId="29" xfId="0" applyNumberFormat="1" applyFont="1" applyFill="1" applyBorder="1" applyAlignment="1">
      <alignment horizontal="center" vertical="top" wrapText="1"/>
    </xf>
    <xf numFmtId="3" fontId="1" fillId="0" borderId="29" xfId="0" applyNumberFormat="1" applyFont="1" applyFill="1" applyBorder="1" applyAlignment="1">
      <alignment horizontal="center" vertical="top" textRotation="90" wrapText="1"/>
    </xf>
    <xf numFmtId="3" fontId="1" fillId="0" borderId="0" xfId="0" applyNumberFormat="1" applyFont="1" applyAlignment="1">
      <alignment horizontal="left" vertical="top"/>
    </xf>
    <xf numFmtId="3" fontId="1" fillId="0" borderId="4" xfId="0" applyNumberFormat="1" applyFont="1" applyBorder="1" applyAlignment="1">
      <alignment horizontal="center" vertical="top"/>
    </xf>
    <xf numFmtId="3" fontId="1" fillId="0" borderId="44" xfId="0" applyNumberFormat="1" applyFont="1" applyBorder="1" applyAlignment="1">
      <alignment horizontal="center" vertical="top"/>
    </xf>
    <xf numFmtId="164" fontId="3" fillId="7" borderId="29" xfId="0" applyNumberFormat="1" applyFont="1" applyFill="1" applyBorder="1" applyAlignment="1">
      <alignment horizontal="center" vertical="top"/>
    </xf>
    <xf numFmtId="3" fontId="1" fillId="0" borderId="45" xfId="0" applyNumberFormat="1" applyFont="1" applyBorder="1" applyAlignment="1">
      <alignment horizontal="center" vertical="top"/>
    </xf>
    <xf numFmtId="164" fontId="1" fillId="0" borderId="52" xfId="0" applyNumberFormat="1" applyFont="1" applyFill="1" applyBorder="1" applyAlignment="1">
      <alignment horizontal="center" vertical="top"/>
    </xf>
    <xf numFmtId="3" fontId="1" fillId="0" borderId="11" xfId="0" applyNumberFormat="1" applyFont="1" applyFill="1" applyBorder="1" applyAlignment="1">
      <alignment vertical="top" wrapText="1"/>
    </xf>
    <xf numFmtId="3" fontId="1" fillId="0" borderId="11" xfId="0" applyNumberFormat="1" applyFont="1" applyBorder="1" applyAlignment="1">
      <alignment horizontal="center" vertical="top"/>
    </xf>
    <xf numFmtId="3" fontId="1" fillId="0" borderId="51" xfId="0" applyNumberFormat="1" applyFont="1" applyBorder="1" applyAlignment="1">
      <alignment horizontal="center" vertical="top"/>
    </xf>
    <xf numFmtId="3" fontId="3" fillId="0" borderId="50" xfId="0" applyNumberFormat="1" applyFont="1" applyFill="1" applyBorder="1" applyAlignment="1">
      <alignment vertical="top" wrapText="1"/>
    </xf>
    <xf numFmtId="3" fontId="1" fillId="0" borderId="29" xfId="0" applyNumberFormat="1" applyFont="1" applyBorder="1" applyAlignment="1">
      <alignment horizontal="center" vertical="top"/>
    </xf>
    <xf numFmtId="3" fontId="3" fillId="0" borderId="21" xfId="0" applyNumberFormat="1" applyFont="1" applyFill="1" applyBorder="1" applyAlignment="1">
      <alignment vertical="top" textRotation="180" wrapText="1"/>
    </xf>
    <xf numFmtId="164" fontId="1" fillId="6" borderId="5" xfId="0" applyNumberFormat="1" applyFont="1" applyFill="1" applyBorder="1" applyAlignment="1">
      <alignment horizontal="center" vertical="top"/>
    </xf>
    <xf numFmtId="3" fontId="1" fillId="0" borderId="11" xfId="0" applyNumberFormat="1" applyFont="1" applyFill="1" applyBorder="1" applyAlignment="1">
      <alignment horizontal="center" vertical="top" wrapText="1"/>
    </xf>
    <xf numFmtId="3" fontId="1" fillId="0" borderId="51" xfId="0" applyNumberFormat="1" applyFont="1" applyFill="1" applyBorder="1" applyAlignment="1">
      <alignment horizontal="center" vertical="top" wrapText="1"/>
    </xf>
    <xf numFmtId="3" fontId="5" fillId="0" borderId="50" xfId="0" applyNumberFormat="1" applyFont="1" applyFill="1" applyBorder="1" applyAlignment="1">
      <alignment horizontal="center" vertical="center"/>
    </xf>
    <xf numFmtId="3" fontId="5" fillId="0" borderId="21" xfId="0" applyNumberFormat="1" applyFont="1" applyFill="1" applyBorder="1" applyAlignment="1">
      <alignment horizontal="center" vertical="center"/>
    </xf>
    <xf numFmtId="3" fontId="5" fillId="0" borderId="35" xfId="0" applyNumberFormat="1" applyFont="1" applyBorder="1" applyAlignment="1">
      <alignment horizontal="center" vertical="top"/>
    </xf>
    <xf numFmtId="164" fontId="1" fillId="8" borderId="31" xfId="0" applyNumberFormat="1" applyFont="1" applyFill="1" applyBorder="1" applyAlignment="1">
      <alignment horizontal="center" vertical="top" wrapText="1"/>
    </xf>
    <xf numFmtId="3" fontId="1" fillId="6" borderId="4" xfId="0" applyNumberFormat="1" applyFont="1" applyFill="1" applyBorder="1" applyAlignment="1">
      <alignment horizontal="center" vertical="top"/>
    </xf>
    <xf numFmtId="3" fontId="1" fillId="6" borderId="44" xfId="0" applyNumberFormat="1" applyFont="1" applyFill="1" applyBorder="1" applyAlignment="1">
      <alignment horizontal="center" vertical="top"/>
    </xf>
    <xf numFmtId="3" fontId="5" fillId="0" borderId="26" xfId="0" applyNumberFormat="1" applyFont="1" applyFill="1" applyBorder="1" applyAlignment="1">
      <alignment horizontal="center" vertical="center"/>
    </xf>
    <xf numFmtId="3" fontId="5" fillId="0" borderId="63" xfId="0" applyNumberFormat="1" applyFont="1" applyBorder="1" applyAlignment="1">
      <alignment horizontal="center" vertical="top"/>
    </xf>
    <xf numFmtId="3" fontId="5" fillId="7" borderId="59" xfId="0" applyNumberFormat="1" applyFont="1" applyFill="1" applyBorder="1" applyAlignment="1">
      <alignment horizontal="right" vertical="top"/>
    </xf>
    <xf numFmtId="164" fontId="5" fillId="7" borderId="25" xfId="0" applyNumberFormat="1" applyFont="1" applyFill="1" applyBorder="1" applyAlignment="1">
      <alignment horizontal="center" vertical="top"/>
    </xf>
    <xf numFmtId="164" fontId="5" fillId="7" borderId="56" xfId="0" applyNumberFormat="1" applyFont="1" applyFill="1" applyBorder="1" applyAlignment="1">
      <alignment horizontal="center" vertical="top"/>
    </xf>
    <xf numFmtId="164" fontId="5" fillId="7" borderId="49" xfId="0" applyNumberFormat="1" applyFont="1" applyFill="1" applyBorder="1" applyAlignment="1">
      <alignment horizontal="center" vertical="top"/>
    </xf>
    <xf numFmtId="3" fontId="1" fillId="0" borderId="62" xfId="0" applyNumberFormat="1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/>
    </xf>
    <xf numFmtId="164" fontId="4" fillId="8" borderId="49" xfId="0" applyNumberFormat="1" applyFont="1" applyFill="1" applyBorder="1" applyAlignment="1">
      <alignment horizontal="center" vertical="top"/>
    </xf>
    <xf numFmtId="3" fontId="5" fillId="0" borderId="43" xfId="0" applyNumberFormat="1" applyFont="1" applyBorder="1" applyAlignment="1">
      <alignment horizontal="center" vertical="top"/>
    </xf>
    <xf numFmtId="164" fontId="5" fillId="5" borderId="36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3" fontId="1" fillId="0" borderId="58" xfId="0" applyNumberFormat="1" applyFont="1" applyFill="1" applyBorder="1" applyAlignment="1">
      <alignment horizontal="center" vertical="top"/>
    </xf>
    <xf numFmtId="3" fontId="3" fillId="0" borderId="33" xfId="0" applyNumberFormat="1" applyFont="1" applyBorder="1" applyAlignment="1">
      <alignment vertical="top"/>
    </xf>
    <xf numFmtId="164" fontId="1" fillId="6" borderId="5" xfId="0" applyNumberFormat="1" applyFont="1" applyFill="1" applyBorder="1" applyAlignment="1">
      <alignment horizontal="center" vertical="top" wrapText="1"/>
    </xf>
    <xf numFmtId="3" fontId="1" fillId="0" borderId="31" xfId="0" applyNumberFormat="1" applyFont="1" applyBorder="1"/>
    <xf numFmtId="3" fontId="3" fillId="0" borderId="50" xfId="0" applyNumberFormat="1" applyFont="1" applyBorder="1" applyAlignment="1">
      <alignment vertical="top"/>
    </xf>
    <xf numFmtId="164" fontId="1" fillId="6" borderId="52" xfId="0" applyNumberFormat="1" applyFont="1" applyFill="1" applyBorder="1" applyAlignment="1">
      <alignment horizontal="center" vertical="top" wrapText="1"/>
    </xf>
    <xf numFmtId="3" fontId="1" fillId="0" borderId="40" xfId="0" applyNumberFormat="1" applyFont="1" applyFill="1" applyBorder="1" applyAlignment="1">
      <alignment horizontal="center" vertical="top" wrapText="1"/>
    </xf>
    <xf numFmtId="3" fontId="1" fillId="0" borderId="29" xfId="0" applyNumberFormat="1" applyFont="1" applyBorder="1"/>
    <xf numFmtId="164" fontId="2" fillId="0" borderId="0" xfId="0" applyNumberFormat="1" applyFont="1"/>
    <xf numFmtId="3" fontId="1" fillId="8" borderId="1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/>
    <xf numFmtId="164" fontId="5" fillId="8" borderId="0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 wrapText="1"/>
    </xf>
    <xf numFmtId="3" fontId="1" fillId="0" borderId="13" xfId="0" applyNumberFormat="1" applyFont="1" applyFill="1" applyBorder="1" applyAlignment="1">
      <alignment vertical="top" wrapText="1"/>
    </xf>
    <xf numFmtId="3" fontId="1" fillId="0" borderId="50" xfId="0" applyNumberFormat="1" applyFont="1" applyFill="1" applyBorder="1" applyAlignment="1">
      <alignment vertical="top" wrapText="1"/>
    </xf>
    <xf numFmtId="3" fontId="1" fillId="8" borderId="18" xfId="0" applyNumberFormat="1" applyFont="1" applyFill="1" applyBorder="1" applyAlignment="1">
      <alignment vertical="top" wrapText="1"/>
    </xf>
    <xf numFmtId="3" fontId="1" fillId="8" borderId="1" xfId="0" applyNumberFormat="1" applyFont="1" applyFill="1" applyBorder="1" applyAlignment="1">
      <alignment vertical="top" wrapText="1"/>
    </xf>
    <xf numFmtId="164" fontId="5" fillId="8" borderId="34" xfId="0" applyNumberFormat="1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vertical="center" textRotation="90" wrapText="1"/>
    </xf>
    <xf numFmtId="3" fontId="1" fillId="0" borderId="5" xfId="0" applyNumberFormat="1" applyFont="1" applyBorder="1" applyAlignment="1">
      <alignment horizontal="center" vertical="top"/>
    </xf>
    <xf numFmtId="164" fontId="4" fillId="6" borderId="31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74" xfId="0" applyNumberFormat="1" applyFont="1" applyFill="1" applyBorder="1" applyAlignment="1">
      <alignment horizontal="center" vertical="top" wrapText="1"/>
    </xf>
    <xf numFmtId="49" fontId="3" fillId="0" borderId="41" xfId="0" applyNumberFormat="1" applyFont="1" applyBorder="1" applyAlignment="1">
      <alignment vertical="top"/>
    </xf>
    <xf numFmtId="164" fontId="1" fillId="8" borderId="25" xfId="0" applyNumberFormat="1" applyFont="1" applyFill="1" applyBorder="1" applyAlignment="1">
      <alignment horizontal="center" vertical="top"/>
    </xf>
    <xf numFmtId="164" fontId="1" fillId="8" borderId="56" xfId="0" applyNumberFormat="1" applyFont="1" applyFill="1" applyBorder="1" applyAlignment="1">
      <alignment horizontal="center" vertical="top"/>
    </xf>
    <xf numFmtId="49" fontId="3" fillId="0" borderId="41" xfId="0" applyNumberFormat="1" applyFont="1" applyBorder="1" applyAlignment="1">
      <alignment horizontal="center" vertical="top"/>
    </xf>
    <xf numFmtId="49" fontId="3" fillId="0" borderId="29" xfId="0" applyNumberFormat="1" applyFont="1" applyBorder="1" applyAlignment="1">
      <alignment horizontal="center" vertical="top"/>
    </xf>
    <xf numFmtId="3" fontId="1" fillId="8" borderId="75" xfId="0" applyNumberFormat="1" applyFont="1" applyFill="1" applyBorder="1" applyAlignment="1">
      <alignment horizontal="center" vertical="top"/>
    </xf>
    <xf numFmtId="164" fontId="3" fillId="7" borderId="20" xfId="0" applyNumberFormat="1" applyFont="1" applyFill="1" applyBorder="1" applyAlignment="1">
      <alignment horizontal="center" vertical="top"/>
    </xf>
    <xf numFmtId="3" fontId="1" fillId="8" borderId="18" xfId="0" applyNumberFormat="1" applyFont="1" applyFill="1" applyBorder="1" applyAlignment="1">
      <alignment horizontal="center" vertical="top"/>
    </xf>
    <xf numFmtId="3" fontId="1" fillId="8" borderId="42" xfId="0" applyNumberFormat="1" applyFont="1" applyFill="1" applyBorder="1" applyAlignment="1">
      <alignment horizontal="center" vertical="top"/>
    </xf>
    <xf numFmtId="3" fontId="3" fillId="5" borderId="23" xfId="0" applyNumberFormat="1" applyFont="1" applyFill="1" applyBorder="1" applyAlignment="1">
      <alignment vertical="top" wrapText="1"/>
    </xf>
    <xf numFmtId="3" fontId="1" fillId="0" borderId="42" xfId="0" applyNumberFormat="1" applyFont="1" applyFill="1" applyBorder="1" applyAlignment="1">
      <alignment horizontal="center" vertical="top" wrapText="1"/>
    </xf>
    <xf numFmtId="164" fontId="1" fillId="8" borderId="34" xfId="0" applyNumberFormat="1" applyFont="1" applyFill="1" applyBorder="1" applyAlignment="1">
      <alignment horizontal="center" vertical="top" wrapText="1"/>
    </xf>
    <xf numFmtId="3" fontId="1" fillId="8" borderId="4" xfId="0" applyNumberFormat="1" applyFont="1" applyFill="1" applyBorder="1" applyAlignment="1">
      <alignment horizontal="center" vertical="top"/>
    </xf>
    <xf numFmtId="3" fontId="1" fillId="8" borderId="35" xfId="0" applyNumberFormat="1" applyFont="1" applyFill="1" applyBorder="1" applyAlignment="1">
      <alignment horizontal="center" vertical="top"/>
    </xf>
    <xf numFmtId="164" fontId="5" fillId="5" borderId="47" xfId="0" applyNumberFormat="1" applyFont="1" applyFill="1" applyBorder="1" applyAlignment="1">
      <alignment horizontal="center" vertical="top"/>
    </xf>
    <xf numFmtId="164" fontId="5" fillId="4" borderId="47" xfId="0" applyNumberFormat="1" applyFont="1" applyFill="1" applyBorder="1" applyAlignment="1">
      <alignment horizontal="center" vertical="top"/>
    </xf>
    <xf numFmtId="3" fontId="3" fillId="4" borderId="23" xfId="0" applyNumberFormat="1" applyFont="1" applyFill="1" applyBorder="1" applyAlignment="1">
      <alignment horizontal="center" vertical="top"/>
    </xf>
    <xf numFmtId="164" fontId="5" fillId="3" borderId="20" xfId="0" applyNumberFormat="1" applyFont="1" applyFill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center" wrapText="1"/>
    </xf>
    <xf numFmtId="164" fontId="5" fillId="3" borderId="59" xfId="0" applyNumberFormat="1" applyFont="1" applyFill="1" applyBorder="1" applyAlignment="1">
      <alignment horizontal="center" vertical="top" wrapText="1"/>
    </xf>
    <xf numFmtId="164" fontId="4" fillId="0" borderId="25" xfId="0" applyNumberFormat="1" applyFont="1" applyBorder="1" applyAlignment="1">
      <alignment horizontal="center" vertical="top"/>
    </xf>
    <xf numFmtId="164" fontId="1" fillId="0" borderId="59" xfId="0" applyNumberFormat="1" applyFont="1" applyBorder="1" applyAlignment="1">
      <alignment horizontal="center" vertical="top" wrapText="1"/>
    </xf>
    <xf numFmtId="164" fontId="4" fillId="0" borderId="59" xfId="0" applyNumberFormat="1" applyFont="1" applyBorder="1" applyAlignment="1">
      <alignment horizontal="center" vertical="top" wrapText="1"/>
    </xf>
    <xf numFmtId="164" fontId="5" fillId="3" borderId="59" xfId="0" applyNumberFormat="1" applyFont="1" applyFill="1" applyBorder="1" applyAlignment="1">
      <alignment horizontal="center" vertical="top"/>
    </xf>
    <xf numFmtId="164" fontId="4" fillId="0" borderId="59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vertical="top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164" fontId="3" fillId="7" borderId="65" xfId="0" applyNumberFormat="1" applyFont="1" applyFill="1" applyBorder="1" applyAlignment="1">
      <alignment horizontal="center" vertical="top"/>
    </xf>
    <xf numFmtId="164" fontId="3" fillId="7" borderId="0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164" fontId="1" fillId="0" borderId="11" xfId="0" applyNumberFormat="1" applyFont="1" applyFill="1" applyBorder="1" applyAlignment="1">
      <alignment horizontal="center" vertical="top"/>
    </xf>
    <xf numFmtId="164" fontId="3" fillId="7" borderId="17" xfId="0" applyNumberFormat="1" applyFont="1" applyFill="1" applyBorder="1" applyAlignment="1">
      <alignment horizontal="center" vertical="top"/>
    </xf>
    <xf numFmtId="164" fontId="3" fillId="7" borderId="11" xfId="0" applyNumberFormat="1" applyFont="1" applyFill="1" applyBorder="1" applyAlignment="1">
      <alignment horizontal="center" vertical="top"/>
    </xf>
    <xf numFmtId="164" fontId="1" fillId="6" borderId="32" xfId="0" applyNumberFormat="1" applyFont="1" applyFill="1" applyBorder="1" applyAlignment="1">
      <alignment horizontal="center" vertical="top"/>
    </xf>
    <xf numFmtId="164" fontId="1" fillId="8" borderId="7" xfId="0" applyNumberFormat="1" applyFont="1" applyFill="1" applyBorder="1" applyAlignment="1">
      <alignment horizontal="center" vertical="top" wrapText="1"/>
    </xf>
    <xf numFmtId="164" fontId="4" fillId="8" borderId="14" xfId="0" applyNumberFormat="1" applyFont="1" applyFill="1" applyBorder="1" applyAlignment="1">
      <alignment horizontal="center" vertical="top"/>
    </xf>
    <xf numFmtId="164" fontId="5" fillId="7" borderId="1" xfId="0" applyNumberFormat="1" applyFont="1" applyFill="1" applyBorder="1" applyAlignment="1">
      <alignment horizontal="center" vertical="top"/>
    </xf>
    <xf numFmtId="164" fontId="5" fillId="7" borderId="17" xfId="0" applyNumberFormat="1" applyFont="1" applyFill="1" applyBorder="1" applyAlignment="1">
      <alignment horizontal="center" vertical="top"/>
    </xf>
    <xf numFmtId="164" fontId="1" fillId="6" borderId="4" xfId="0" applyNumberFormat="1" applyFont="1" applyFill="1" applyBorder="1" applyAlignment="1">
      <alignment horizontal="center" vertical="top"/>
    </xf>
    <xf numFmtId="164" fontId="1" fillId="8" borderId="3" xfId="0" applyNumberFormat="1" applyFont="1" applyFill="1" applyBorder="1" applyAlignment="1">
      <alignment horizontal="center" vertical="top" wrapText="1"/>
    </xf>
    <xf numFmtId="164" fontId="5" fillId="7" borderId="62" xfId="0" applyNumberFormat="1" applyFont="1" applyFill="1" applyBorder="1" applyAlignment="1">
      <alignment horizontal="center" vertical="top"/>
    </xf>
    <xf numFmtId="164" fontId="5" fillId="7" borderId="18" xfId="0" applyNumberFormat="1" applyFont="1" applyFill="1" applyBorder="1" applyAlignment="1">
      <alignment horizontal="center" vertical="top"/>
    </xf>
    <xf numFmtId="164" fontId="1" fillId="8" borderId="3" xfId="0" applyNumberFormat="1" applyFont="1" applyFill="1" applyBorder="1" applyAlignment="1">
      <alignment horizontal="center" vertical="top"/>
    </xf>
    <xf numFmtId="164" fontId="1" fillId="8" borderId="7" xfId="0" applyNumberFormat="1" applyFont="1" applyFill="1" applyBorder="1" applyAlignment="1">
      <alignment horizontal="center" vertical="top"/>
    </xf>
    <xf numFmtId="164" fontId="1" fillId="8" borderId="0" xfId="0" applyNumberFormat="1" applyFont="1" applyFill="1" applyBorder="1" applyAlignment="1">
      <alignment horizontal="center" vertical="top"/>
    </xf>
    <xf numFmtId="164" fontId="3" fillId="8" borderId="26" xfId="0" applyNumberFormat="1" applyFont="1" applyFill="1" applyBorder="1" applyAlignment="1">
      <alignment horizontal="center" vertical="top"/>
    </xf>
    <xf numFmtId="164" fontId="3" fillId="8" borderId="62" xfId="0" applyNumberFormat="1" applyFont="1" applyFill="1" applyBorder="1" applyAlignment="1">
      <alignment horizontal="center" vertical="top"/>
    </xf>
    <xf numFmtId="164" fontId="3" fillId="7" borderId="18" xfId="0" applyNumberFormat="1" applyFont="1" applyFill="1" applyBorder="1" applyAlignment="1">
      <alignment horizontal="center" vertical="top"/>
    </xf>
    <xf numFmtId="164" fontId="5" fillId="5" borderId="57" xfId="0" applyNumberFormat="1" applyFont="1" applyFill="1" applyBorder="1" applyAlignment="1">
      <alignment horizontal="center" vertical="top"/>
    </xf>
    <xf numFmtId="164" fontId="5" fillId="4" borderId="57" xfId="0" applyNumberFormat="1" applyFont="1" applyFill="1" applyBorder="1" applyAlignment="1">
      <alignment horizontal="center" vertical="top"/>
    </xf>
    <xf numFmtId="164" fontId="5" fillId="3" borderId="18" xfId="0" applyNumberFormat="1" applyFont="1" applyFill="1" applyBorder="1" applyAlignment="1">
      <alignment horizontal="center" vertical="top"/>
    </xf>
    <xf numFmtId="164" fontId="4" fillId="0" borderId="62" xfId="0" applyNumberFormat="1" applyFont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164" fontId="5" fillId="3" borderId="10" xfId="0" applyNumberFormat="1" applyFont="1" applyFill="1" applyBorder="1" applyAlignment="1">
      <alignment horizontal="center" vertical="top" wrapText="1"/>
    </xf>
    <xf numFmtId="3" fontId="1" fillId="0" borderId="29" xfId="0" applyNumberFormat="1" applyFont="1" applyBorder="1" applyAlignment="1">
      <alignment vertical="top"/>
    </xf>
    <xf numFmtId="3" fontId="1" fillId="0" borderId="25" xfId="0" applyNumberFormat="1" applyFont="1" applyFill="1" applyBorder="1" applyAlignment="1">
      <alignment horizontal="center" vertical="top" textRotation="90" wrapText="1"/>
    </xf>
    <xf numFmtId="3" fontId="1" fillId="0" borderId="27" xfId="0" applyNumberFormat="1" applyFont="1" applyBorder="1" applyAlignment="1">
      <alignment horizontal="center" vertical="top"/>
    </xf>
    <xf numFmtId="164" fontId="4" fillId="8" borderId="49" xfId="0" applyNumberFormat="1" applyFont="1" applyFill="1" applyBorder="1" applyAlignment="1">
      <alignment horizontal="center" vertical="top" wrapText="1"/>
    </xf>
    <xf numFmtId="164" fontId="1" fillId="6" borderId="49" xfId="0" applyNumberFormat="1" applyFont="1" applyFill="1" applyBorder="1" applyAlignment="1">
      <alignment horizontal="center" vertical="top" wrapText="1"/>
    </xf>
    <xf numFmtId="3" fontId="4" fillId="8" borderId="5" xfId="0" applyNumberFormat="1" applyFont="1" applyFill="1" applyBorder="1" applyAlignment="1">
      <alignment vertical="top" wrapText="1"/>
    </xf>
    <xf numFmtId="49" fontId="3" fillId="6" borderId="40" xfId="0" applyNumberFormat="1" applyFont="1" applyFill="1" applyBorder="1" applyAlignment="1">
      <alignment vertical="top"/>
    </xf>
    <xf numFmtId="3" fontId="5" fillId="0" borderId="50" xfId="0" applyNumberFormat="1" applyFont="1" applyFill="1" applyBorder="1" applyAlignment="1">
      <alignment horizontal="center" vertical="top"/>
    </xf>
    <xf numFmtId="3" fontId="1" fillId="8" borderId="29" xfId="0" applyNumberFormat="1" applyFont="1" applyFill="1" applyBorder="1" applyAlignment="1">
      <alignment vertical="top" wrapText="1"/>
    </xf>
    <xf numFmtId="3" fontId="1" fillId="0" borderId="5" xfId="0" applyNumberFormat="1" applyFont="1" applyFill="1" applyBorder="1" applyAlignment="1">
      <alignment vertical="top" wrapText="1"/>
    </xf>
    <xf numFmtId="49" fontId="3" fillId="0" borderId="40" xfId="0" applyNumberFormat="1" applyFont="1" applyBorder="1" applyAlignment="1">
      <alignment horizontal="center" vertical="top"/>
    </xf>
    <xf numFmtId="164" fontId="3" fillId="7" borderId="59" xfId="0" applyNumberFormat="1" applyFont="1" applyFill="1" applyBorder="1" applyAlignment="1">
      <alignment horizontal="center" vertical="top"/>
    </xf>
    <xf numFmtId="3" fontId="3" fillId="0" borderId="7" xfId="0" applyNumberFormat="1" applyFont="1" applyFill="1" applyBorder="1" applyAlignment="1">
      <alignment horizontal="center" vertical="top" wrapText="1"/>
    </xf>
    <xf numFmtId="3" fontId="5" fillId="8" borderId="73" xfId="0" applyNumberFormat="1" applyFont="1" applyFill="1" applyBorder="1" applyAlignment="1">
      <alignment horizontal="center" vertical="top" wrapText="1"/>
    </xf>
    <xf numFmtId="164" fontId="1" fillId="0" borderId="25" xfId="0" applyNumberFormat="1" applyFont="1" applyFill="1" applyBorder="1" applyAlignment="1">
      <alignment horizontal="center" vertical="top" wrapText="1"/>
    </xf>
    <xf numFmtId="164" fontId="4" fillId="6" borderId="5" xfId="0" applyNumberFormat="1" applyFont="1" applyFill="1" applyBorder="1" applyAlignment="1">
      <alignment horizontal="center" vertical="top" wrapText="1"/>
    </xf>
    <xf numFmtId="164" fontId="3" fillId="7" borderId="56" xfId="0" applyNumberFormat="1" applyFont="1" applyFill="1" applyBorder="1" applyAlignment="1">
      <alignment horizontal="center" vertical="top" wrapText="1"/>
    </xf>
    <xf numFmtId="49" fontId="3" fillId="5" borderId="30" xfId="0" applyNumberFormat="1" applyFont="1" applyFill="1" applyBorder="1" applyAlignment="1">
      <alignment horizontal="center" vertical="top"/>
    </xf>
    <xf numFmtId="49" fontId="1" fillId="5" borderId="11" xfId="0" applyNumberFormat="1" applyFont="1" applyFill="1" applyBorder="1" applyAlignment="1">
      <alignment horizontal="center" vertical="top"/>
    </xf>
    <xf numFmtId="49" fontId="1" fillId="5" borderId="18" xfId="0" applyNumberFormat="1" applyFont="1" applyFill="1" applyBorder="1" applyAlignment="1">
      <alignment horizontal="center" vertical="top" wrapText="1"/>
    </xf>
    <xf numFmtId="49" fontId="3" fillId="5" borderId="4" xfId="0" applyNumberFormat="1" applyFont="1" applyFill="1" applyBorder="1" applyAlignment="1">
      <alignment horizontal="center" vertical="top" wrapText="1"/>
    </xf>
    <xf numFmtId="49" fontId="1" fillId="5" borderId="1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3" fontId="1" fillId="0" borderId="41" xfId="0" applyNumberFormat="1" applyFont="1" applyFill="1" applyBorder="1" applyAlignment="1">
      <alignment horizontal="center" vertical="top" wrapText="1"/>
    </xf>
    <xf numFmtId="164" fontId="4" fillId="6" borderId="59" xfId="0" applyNumberFormat="1" applyFont="1" applyFill="1" applyBorder="1" applyAlignment="1">
      <alignment horizontal="center" vertical="top"/>
    </xf>
    <xf numFmtId="164" fontId="4" fillId="6" borderId="38" xfId="0" applyNumberFormat="1" applyFont="1" applyFill="1" applyBorder="1" applyAlignment="1">
      <alignment horizontal="center" vertical="top"/>
    </xf>
    <xf numFmtId="164" fontId="4" fillId="8" borderId="14" xfId="0" applyNumberFormat="1" applyFont="1" applyFill="1" applyBorder="1" applyAlignment="1">
      <alignment horizontal="center" vertical="top" wrapText="1"/>
    </xf>
    <xf numFmtId="164" fontId="1" fillId="8" borderId="9" xfId="0" applyNumberFormat="1" applyFont="1" applyFill="1" applyBorder="1" applyAlignment="1">
      <alignment horizontal="center" vertical="top"/>
    </xf>
    <xf numFmtId="164" fontId="1" fillId="8" borderId="53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3" fontId="1" fillId="0" borderId="21" xfId="0" applyNumberFormat="1" applyFont="1" applyFill="1" applyBorder="1" applyAlignment="1">
      <alignment vertical="top" wrapText="1"/>
    </xf>
    <xf numFmtId="3" fontId="1" fillId="0" borderId="33" xfId="0" applyNumberFormat="1" applyFont="1" applyFill="1" applyBorder="1" applyAlignment="1">
      <alignment vertical="top" wrapText="1"/>
    </xf>
    <xf numFmtId="3" fontId="1" fillId="0" borderId="11" xfId="0" applyNumberFormat="1" applyFont="1" applyBorder="1" applyAlignment="1">
      <alignment vertical="top"/>
    </xf>
    <xf numFmtId="3" fontId="1" fillId="0" borderId="18" xfId="0" applyNumberFormat="1" applyFont="1" applyBorder="1" applyAlignment="1">
      <alignment vertical="top"/>
    </xf>
    <xf numFmtId="164" fontId="1" fillId="0" borderId="8" xfId="0" applyNumberFormat="1" applyFont="1" applyFill="1" applyBorder="1" applyAlignment="1">
      <alignment horizontal="center" vertical="top"/>
    </xf>
    <xf numFmtId="164" fontId="5" fillId="7" borderId="72" xfId="0" applyNumberFormat="1" applyFont="1" applyFill="1" applyBorder="1" applyAlignment="1">
      <alignment horizontal="center" vertical="top"/>
    </xf>
    <xf numFmtId="3" fontId="5" fillId="0" borderId="32" xfId="0" applyNumberFormat="1" applyFont="1" applyFill="1" applyBorder="1" applyAlignment="1">
      <alignment horizontal="center" vertical="top"/>
    </xf>
    <xf numFmtId="3" fontId="1" fillId="0" borderId="18" xfId="0" applyNumberFormat="1" applyFont="1" applyBorder="1" applyAlignment="1">
      <alignment horizontal="center" vertical="top"/>
    </xf>
    <xf numFmtId="164" fontId="3" fillId="7" borderId="39" xfId="0" applyNumberFormat="1" applyFont="1" applyFill="1" applyBorder="1" applyAlignment="1">
      <alignment horizontal="center" vertical="top" wrapText="1"/>
    </xf>
    <xf numFmtId="164" fontId="1" fillId="6" borderId="29" xfId="0" applyNumberFormat="1" applyFont="1" applyFill="1" applyBorder="1" applyAlignment="1">
      <alignment horizontal="center" vertical="top" wrapText="1"/>
    </xf>
    <xf numFmtId="164" fontId="1" fillId="0" borderId="14" xfId="0" applyNumberFormat="1" applyFont="1" applyFill="1" applyBorder="1" applyAlignment="1">
      <alignment horizontal="center" vertical="top"/>
    </xf>
    <xf numFmtId="164" fontId="1" fillId="0" borderId="10" xfId="0" applyNumberFormat="1" applyFont="1" applyFill="1" applyBorder="1" applyAlignment="1">
      <alignment horizontal="center" vertical="top"/>
    </xf>
    <xf numFmtId="164" fontId="5" fillId="7" borderId="59" xfId="0" applyNumberFormat="1" applyFont="1" applyFill="1" applyBorder="1" applyAlignment="1">
      <alignment horizontal="center" vertical="top"/>
    </xf>
    <xf numFmtId="164" fontId="1" fillId="0" borderId="77" xfId="0" applyNumberFormat="1" applyFont="1" applyFill="1" applyBorder="1" applyAlignment="1">
      <alignment horizontal="center" vertical="top"/>
    </xf>
    <xf numFmtId="164" fontId="5" fillId="7" borderId="29" xfId="0" applyNumberFormat="1" applyFont="1" applyFill="1" applyBorder="1" applyAlignment="1">
      <alignment horizontal="center" vertical="top"/>
    </xf>
    <xf numFmtId="164" fontId="1" fillId="0" borderId="49" xfId="0" applyNumberFormat="1" applyFont="1" applyFill="1" applyBorder="1" applyAlignment="1">
      <alignment horizontal="center" vertical="top"/>
    </xf>
    <xf numFmtId="164" fontId="5" fillId="3" borderId="64" xfId="0" applyNumberFormat="1" applyFont="1" applyFill="1" applyBorder="1" applyAlignment="1">
      <alignment horizontal="center" vertical="top" wrapText="1"/>
    </xf>
    <xf numFmtId="164" fontId="4" fillId="6" borderId="59" xfId="0" applyNumberFormat="1" applyFont="1" applyFill="1" applyBorder="1" applyAlignment="1">
      <alignment horizontal="center" vertical="top" wrapText="1"/>
    </xf>
    <xf numFmtId="164" fontId="4" fillId="6" borderId="49" xfId="0" applyNumberFormat="1" applyFont="1" applyFill="1" applyBorder="1" applyAlignment="1">
      <alignment horizontal="center" vertical="top" wrapText="1"/>
    </xf>
    <xf numFmtId="3" fontId="1" fillId="8" borderId="50" xfId="0" applyNumberFormat="1" applyFont="1" applyFill="1" applyBorder="1" applyAlignment="1">
      <alignment vertical="top" wrapText="1"/>
    </xf>
    <xf numFmtId="3" fontId="1" fillId="0" borderId="54" xfId="0" applyNumberFormat="1" applyFont="1" applyBorder="1" applyAlignment="1">
      <alignment horizontal="center" vertical="center" textRotation="90"/>
    </xf>
    <xf numFmtId="3" fontId="1" fillId="0" borderId="60" xfId="0" applyNumberFormat="1" applyFont="1" applyBorder="1" applyAlignment="1">
      <alignment horizontal="center" vertical="center" textRotation="90"/>
    </xf>
    <xf numFmtId="3" fontId="1" fillId="0" borderId="62" xfId="0" applyNumberFormat="1" applyFont="1" applyBorder="1" applyAlignment="1">
      <alignment horizontal="center" vertical="top"/>
    </xf>
    <xf numFmtId="3" fontId="1" fillId="8" borderId="62" xfId="0" applyNumberFormat="1" applyFont="1" applyFill="1" applyBorder="1" applyAlignment="1">
      <alignment horizontal="center" vertical="top"/>
    </xf>
    <xf numFmtId="3" fontId="1" fillId="0" borderId="10" xfId="0" applyNumberFormat="1" applyFont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center" textRotation="90" wrapText="1"/>
    </xf>
    <xf numFmtId="164" fontId="1" fillId="0" borderId="74" xfId="0" applyNumberFormat="1" applyFont="1" applyFill="1" applyBorder="1" applyAlignment="1">
      <alignment horizontal="center" vertical="top"/>
    </xf>
    <xf numFmtId="164" fontId="1" fillId="0" borderId="40" xfId="0" applyNumberFormat="1" applyFont="1" applyFill="1" applyBorder="1" applyAlignment="1">
      <alignment horizontal="center" vertical="top"/>
    </xf>
    <xf numFmtId="164" fontId="1" fillId="0" borderId="70" xfId="0" applyNumberFormat="1" applyFont="1" applyFill="1" applyBorder="1" applyAlignment="1">
      <alignment horizontal="center" vertical="top"/>
    </xf>
    <xf numFmtId="164" fontId="3" fillId="7" borderId="19" xfId="0" applyNumberFormat="1" applyFont="1" applyFill="1" applyBorder="1" applyAlignment="1">
      <alignment horizontal="center" vertical="top"/>
    </xf>
    <xf numFmtId="164" fontId="3" fillId="7" borderId="40" xfId="0" applyNumberFormat="1" applyFont="1" applyFill="1" applyBorder="1" applyAlignment="1">
      <alignment horizontal="center" vertical="top"/>
    </xf>
    <xf numFmtId="164" fontId="1" fillId="0" borderId="71" xfId="0" applyNumberFormat="1" applyFont="1" applyFill="1" applyBorder="1" applyAlignment="1">
      <alignment horizontal="center" vertical="top"/>
    </xf>
    <xf numFmtId="164" fontId="5" fillId="7" borderId="19" xfId="0" applyNumberFormat="1" applyFont="1" applyFill="1" applyBorder="1" applyAlignment="1">
      <alignment horizontal="center" vertical="top"/>
    </xf>
    <xf numFmtId="164" fontId="1" fillId="6" borderId="30" xfId="0" applyNumberFormat="1" applyFont="1" applyFill="1" applyBorder="1" applyAlignment="1">
      <alignment horizontal="center" vertical="top"/>
    </xf>
    <xf numFmtId="164" fontId="1" fillId="0" borderId="73" xfId="0" applyNumberFormat="1" applyFont="1" applyFill="1" applyBorder="1" applyAlignment="1">
      <alignment horizontal="center" vertical="top"/>
    </xf>
    <xf numFmtId="164" fontId="5" fillId="7" borderId="73" xfId="0" applyNumberFormat="1" applyFont="1" applyFill="1" applyBorder="1" applyAlignment="1">
      <alignment horizontal="center" vertical="top"/>
    </xf>
    <xf numFmtId="164" fontId="5" fillId="7" borderId="42" xfId="0" applyNumberFormat="1" applyFont="1" applyFill="1" applyBorder="1" applyAlignment="1">
      <alignment horizontal="center" vertical="top"/>
    </xf>
    <xf numFmtId="164" fontId="5" fillId="7" borderId="26" xfId="0" applyNumberFormat="1" applyFont="1" applyFill="1" applyBorder="1" applyAlignment="1">
      <alignment horizontal="center" vertical="top"/>
    </xf>
    <xf numFmtId="164" fontId="1" fillId="0" borderId="30" xfId="0" applyNumberFormat="1" applyFont="1" applyBorder="1" applyAlignment="1">
      <alignment horizontal="center" vertical="top"/>
    </xf>
    <xf numFmtId="164" fontId="1" fillId="0" borderId="70" xfId="0" applyNumberFormat="1" applyFont="1" applyBorder="1" applyAlignment="1">
      <alignment horizontal="center" vertical="top"/>
    </xf>
    <xf numFmtId="164" fontId="4" fillId="6" borderId="30" xfId="0" applyNumberFormat="1" applyFont="1" applyFill="1" applyBorder="1" applyAlignment="1">
      <alignment horizontal="center" vertical="top" wrapText="1"/>
    </xf>
    <xf numFmtId="164" fontId="3" fillId="8" borderId="73" xfId="0" applyNumberFormat="1" applyFont="1" applyFill="1" applyBorder="1" applyAlignment="1">
      <alignment horizontal="center" vertical="top"/>
    </xf>
    <xf numFmtId="164" fontId="3" fillId="7" borderId="70" xfId="0" applyNumberFormat="1" applyFont="1" applyFill="1" applyBorder="1" applyAlignment="1">
      <alignment horizontal="center" vertical="top"/>
    </xf>
    <xf numFmtId="164" fontId="3" fillId="7" borderId="42" xfId="0" applyNumberFormat="1" applyFont="1" applyFill="1" applyBorder="1" applyAlignment="1">
      <alignment horizontal="center" vertical="top"/>
    </xf>
    <xf numFmtId="164" fontId="1" fillId="0" borderId="32" xfId="0" applyNumberFormat="1" applyFont="1" applyBorder="1" applyAlignment="1">
      <alignment horizontal="center" vertical="top"/>
    </xf>
    <xf numFmtId="164" fontId="4" fillId="6" borderId="32" xfId="0" applyNumberFormat="1" applyFont="1" applyFill="1" applyBorder="1" applyAlignment="1">
      <alignment horizontal="center" vertical="top" wrapText="1"/>
    </xf>
    <xf numFmtId="164" fontId="4" fillId="6" borderId="14" xfId="0" applyNumberFormat="1" applyFont="1" applyFill="1" applyBorder="1" applyAlignment="1">
      <alignment horizontal="center" vertical="top" wrapText="1"/>
    </xf>
    <xf numFmtId="164" fontId="3" fillId="7" borderId="14" xfId="0" applyNumberFormat="1" applyFont="1" applyFill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164" fontId="4" fillId="6" borderId="4" xfId="0" applyNumberFormat="1" applyFont="1" applyFill="1" applyBorder="1" applyAlignment="1">
      <alignment horizontal="center" vertical="top" wrapText="1"/>
    </xf>
    <xf numFmtId="164" fontId="4" fillId="6" borderId="10" xfId="0" applyNumberFormat="1" applyFont="1" applyFill="1" applyBorder="1" applyAlignment="1">
      <alignment horizontal="center" vertical="top" wrapText="1"/>
    </xf>
    <xf numFmtId="164" fontId="3" fillId="7" borderId="10" xfId="0" applyNumberFormat="1" applyFont="1" applyFill="1" applyBorder="1" applyAlignment="1">
      <alignment horizontal="center" vertical="top"/>
    </xf>
    <xf numFmtId="3" fontId="1" fillId="0" borderId="60" xfId="0" applyNumberFormat="1" applyFont="1" applyFill="1" applyBorder="1" applyAlignment="1">
      <alignment horizontal="center" vertical="top" wrapText="1"/>
    </xf>
    <xf numFmtId="3" fontId="1" fillId="0" borderId="27" xfId="0" applyNumberFormat="1" applyFont="1" applyBorder="1" applyAlignment="1">
      <alignment horizontal="center" vertical="top" wrapText="1"/>
    </xf>
    <xf numFmtId="3" fontId="1" fillId="0" borderId="60" xfId="0" applyNumberFormat="1" applyFont="1" applyBorder="1" applyAlignment="1">
      <alignment horizontal="center" vertical="top" wrapText="1"/>
    </xf>
    <xf numFmtId="3" fontId="1" fillId="8" borderId="45" xfId="0" applyNumberFormat="1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8" borderId="45" xfId="0" applyNumberFormat="1" applyFont="1" applyFill="1" applyBorder="1" applyAlignment="1">
      <alignment horizontal="center" vertical="top"/>
    </xf>
    <xf numFmtId="3" fontId="1" fillId="0" borderId="51" xfId="0" applyNumberFormat="1" applyFont="1" applyFill="1" applyBorder="1" applyAlignment="1">
      <alignment vertical="top" wrapText="1"/>
    </xf>
    <xf numFmtId="3" fontId="1" fillId="0" borderId="17" xfId="0" applyNumberFormat="1" applyFont="1" applyBorder="1" applyAlignment="1">
      <alignment horizontal="center" vertical="center" textRotation="90"/>
    </xf>
    <xf numFmtId="3" fontId="1" fillId="0" borderId="15" xfId="0" applyNumberFormat="1" applyFont="1" applyBorder="1" applyAlignment="1">
      <alignment horizontal="center" vertical="top"/>
    </xf>
    <xf numFmtId="3" fontId="1" fillId="0" borderId="45" xfId="0" applyNumberFormat="1" applyFont="1" applyBorder="1" applyAlignment="1">
      <alignment vertical="top"/>
    </xf>
    <xf numFmtId="3" fontId="1" fillId="0" borderId="4" xfId="0" applyNumberFormat="1" applyFont="1" applyFill="1" applyBorder="1" applyAlignment="1">
      <alignment horizontal="center" vertical="top" wrapText="1"/>
    </xf>
    <xf numFmtId="3" fontId="5" fillId="7" borderId="25" xfId="0" applyNumberFormat="1" applyFont="1" applyFill="1" applyBorder="1" applyAlignment="1">
      <alignment horizontal="right" vertical="top"/>
    </xf>
    <xf numFmtId="3" fontId="4" fillId="0" borderId="56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29" xfId="0" applyNumberFormat="1" applyFont="1" applyBorder="1" applyAlignment="1">
      <alignment horizontal="center" vertical="top"/>
    </xf>
    <xf numFmtId="164" fontId="4" fillId="0" borderId="38" xfId="0" applyNumberFormat="1" applyFont="1" applyBorder="1" applyAlignment="1">
      <alignment horizontal="center" vertical="top"/>
    </xf>
    <xf numFmtId="164" fontId="1" fillId="0" borderId="31" xfId="0" applyNumberFormat="1" applyFont="1" applyBorder="1" applyAlignment="1">
      <alignment horizontal="center" vertical="top"/>
    </xf>
    <xf numFmtId="164" fontId="4" fillId="0" borderId="31" xfId="0" applyNumberFormat="1" applyFont="1" applyBorder="1" applyAlignment="1">
      <alignment horizontal="center" vertical="top"/>
    </xf>
    <xf numFmtId="164" fontId="5" fillId="7" borderId="38" xfId="0" applyNumberFormat="1" applyFont="1" applyFill="1" applyBorder="1" applyAlignment="1">
      <alignment horizontal="center" vertical="top"/>
    </xf>
    <xf numFmtId="164" fontId="5" fillId="5" borderId="23" xfId="0" applyNumberFormat="1" applyFont="1" applyFill="1" applyBorder="1" applyAlignment="1">
      <alignment horizontal="center" vertical="top"/>
    </xf>
    <xf numFmtId="164" fontId="5" fillId="4" borderId="23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 wrapText="1"/>
    </xf>
    <xf numFmtId="164" fontId="4" fillId="6" borderId="10" xfId="0" applyNumberFormat="1" applyFont="1" applyFill="1" applyBorder="1" applyAlignment="1">
      <alignment horizontal="center" vertical="top"/>
    </xf>
    <xf numFmtId="164" fontId="4" fillId="6" borderId="49" xfId="0" applyNumberFormat="1" applyFont="1" applyFill="1" applyBorder="1" applyAlignment="1">
      <alignment horizontal="center" vertical="top"/>
    </xf>
    <xf numFmtId="164" fontId="5" fillId="7" borderId="20" xfId="0" applyNumberFormat="1" applyFont="1" applyFill="1" applyBorder="1" applyAlignment="1">
      <alignment horizontal="center" vertical="top"/>
    </xf>
    <xf numFmtId="164" fontId="4" fillId="6" borderId="70" xfId="0" applyNumberFormat="1" applyFont="1" applyFill="1" applyBorder="1" applyAlignment="1">
      <alignment horizontal="center" vertical="top"/>
    </xf>
    <xf numFmtId="164" fontId="4" fillId="6" borderId="14" xfId="0" applyNumberFormat="1" applyFont="1" applyFill="1" applyBorder="1" applyAlignment="1">
      <alignment horizontal="center" vertical="top"/>
    </xf>
    <xf numFmtId="3" fontId="1" fillId="0" borderId="9" xfId="0" applyNumberFormat="1" applyFont="1" applyFill="1" applyBorder="1" applyAlignment="1">
      <alignment horizontal="left" vertical="top" wrapText="1"/>
    </xf>
    <xf numFmtId="49" fontId="3" fillId="0" borderId="40" xfId="0" applyNumberFormat="1" applyFont="1" applyBorder="1" applyAlignment="1">
      <alignment horizontal="center" vertical="top" wrapText="1"/>
    </xf>
    <xf numFmtId="3" fontId="1" fillId="8" borderId="51" xfId="0" applyNumberFormat="1" applyFont="1" applyFill="1" applyBorder="1" applyAlignment="1">
      <alignment horizontal="center" vertical="top" wrapText="1"/>
    </xf>
    <xf numFmtId="49" fontId="3" fillId="4" borderId="29" xfId="0" applyNumberFormat="1" applyFont="1" applyFill="1" applyBorder="1" applyAlignment="1">
      <alignment horizontal="center" vertical="top" wrapText="1"/>
    </xf>
    <xf numFmtId="49" fontId="3" fillId="8" borderId="40" xfId="0" applyNumberFormat="1" applyFont="1" applyFill="1" applyBorder="1" applyAlignment="1">
      <alignment horizontal="center" vertical="top" wrapText="1"/>
    </xf>
    <xf numFmtId="3" fontId="1" fillId="8" borderId="0" xfId="0" applyNumberFormat="1" applyFont="1" applyFill="1" applyBorder="1" applyAlignment="1">
      <alignment horizontal="center" vertical="top" wrapText="1"/>
    </xf>
    <xf numFmtId="164" fontId="1" fillId="8" borderId="10" xfId="0" applyNumberFormat="1" applyFont="1" applyFill="1" applyBorder="1" applyAlignment="1">
      <alignment horizontal="center" vertical="top"/>
    </xf>
    <xf numFmtId="3" fontId="1" fillId="8" borderId="49" xfId="0" applyNumberFormat="1" applyFont="1" applyFill="1" applyBorder="1" applyAlignment="1">
      <alignment horizontal="center" vertical="top"/>
    </xf>
    <xf numFmtId="164" fontId="4" fillId="8" borderId="58" xfId="0" applyNumberFormat="1" applyFont="1" applyFill="1" applyBorder="1" applyAlignment="1">
      <alignment horizontal="center" vertical="top" wrapText="1"/>
    </xf>
    <xf numFmtId="164" fontId="1" fillId="8" borderId="14" xfId="0" applyNumberFormat="1" applyFont="1" applyFill="1" applyBorder="1" applyAlignment="1">
      <alignment horizontal="center" vertical="top" wrapText="1"/>
    </xf>
    <xf numFmtId="164" fontId="1" fillId="8" borderId="14" xfId="0" applyNumberFormat="1" applyFont="1" applyFill="1" applyBorder="1" applyAlignment="1">
      <alignment horizontal="center" vertical="top"/>
    </xf>
    <xf numFmtId="164" fontId="1" fillId="0" borderId="41" xfId="0" applyNumberFormat="1" applyFont="1" applyFill="1" applyBorder="1" applyAlignment="1">
      <alignment horizontal="center" vertical="top"/>
    </xf>
    <xf numFmtId="164" fontId="1" fillId="0" borderId="64" xfId="0" applyNumberFormat="1" applyFont="1" applyFill="1" applyBorder="1" applyAlignment="1">
      <alignment horizontal="center" vertical="top"/>
    </xf>
    <xf numFmtId="164" fontId="3" fillId="7" borderId="72" xfId="0" applyNumberFormat="1" applyFont="1" applyFill="1" applyBorder="1" applyAlignment="1">
      <alignment horizontal="center" vertical="top"/>
    </xf>
    <xf numFmtId="164" fontId="3" fillId="7" borderId="41" xfId="0" applyNumberFormat="1" applyFont="1" applyFill="1" applyBorder="1" applyAlignment="1">
      <alignment horizontal="center" vertical="top"/>
    </xf>
    <xf numFmtId="164" fontId="1" fillId="0" borderId="55" xfId="0" applyNumberFormat="1" applyFont="1" applyFill="1" applyBorder="1" applyAlignment="1">
      <alignment horizontal="center" vertical="top"/>
    </xf>
    <xf numFmtId="164" fontId="1" fillId="6" borderId="35" xfId="0" applyNumberFormat="1" applyFont="1" applyFill="1" applyBorder="1" applyAlignment="1">
      <alignment horizontal="center" vertical="top"/>
    </xf>
    <xf numFmtId="164" fontId="4" fillId="6" borderId="64" xfId="0" applyNumberFormat="1" applyFont="1" applyFill="1" applyBorder="1" applyAlignment="1">
      <alignment horizontal="center" vertical="top"/>
    </xf>
    <xf numFmtId="164" fontId="5" fillId="7" borderId="43" xfId="0" applyNumberFormat="1" applyFont="1" applyFill="1" applyBorder="1" applyAlignment="1">
      <alignment horizontal="center" vertical="top"/>
    </xf>
    <xf numFmtId="164" fontId="1" fillId="8" borderId="66" xfId="0" applyNumberFormat="1" applyFont="1" applyFill="1" applyBorder="1" applyAlignment="1">
      <alignment horizontal="center" vertical="top" wrapText="1"/>
    </xf>
    <xf numFmtId="164" fontId="5" fillId="7" borderId="63" xfId="0" applyNumberFormat="1" applyFont="1" applyFill="1" applyBorder="1" applyAlignment="1">
      <alignment horizontal="center" vertical="top"/>
    </xf>
    <xf numFmtId="164" fontId="4" fillId="8" borderId="31" xfId="0" applyNumberFormat="1" applyFont="1" applyFill="1" applyBorder="1" applyAlignment="1">
      <alignment horizontal="center" vertical="top" wrapText="1"/>
    </xf>
    <xf numFmtId="164" fontId="1" fillId="8" borderId="59" xfId="0" applyNumberFormat="1" applyFont="1" applyFill="1" applyBorder="1" applyAlignment="1">
      <alignment horizontal="center" vertical="top"/>
    </xf>
    <xf numFmtId="164" fontId="1" fillId="0" borderId="25" xfId="0" applyNumberFormat="1" applyFont="1" applyBorder="1" applyAlignment="1">
      <alignment horizontal="center" vertical="top"/>
    </xf>
    <xf numFmtId="164" fontId="1" fillId="8" borderId="66" xfId="0" applyNumberFormat="1" applyFont="1" applyFill="1" applyBorder="1" applyAlignment="1">
      <alignment horizontal="center" vertical="top"/>
    </xf>
    <xf numFmtId="164" fontId="3" fillId="7" borderId="43" xfId="0" applyNumberFormat="1" applyFont="1" applyFill="1" applyBorder="1" applyAlignment="1">
      <alignment horizontal="center" vertical="top"/>
    </xf>
    <xf numFmtId="164" fontId="5" fillId="5" borderId="46" xfId="0" applyNumberFormat="1" applyFont="1" applyFill="1" applyBorder="1" applyAlignment="1">
      <alignment horizontal="center" vertical="top"/>
    </xf>
    <xf numFmtId="164" fontId="5" fillId="4" borderId="46" xfId="0" applyNumberFormat="1" applyFont="1" applyFill="1" applyBorder="1" applyAlignment="1">
      <alignment horizontal="center" vertical="top"/>
    </xf>
    <xf numFmtId="164" fontId="5" fillId="3" borderId="43" xfId="0" applyNumberFormat="1" applyFont="1" applyFill="1" applyBorder="1" applyAlignment="1">
      <alignment horizontal="center" vertical="top"/>
    </xf>
    <xf numFmtId="164" fontId="1" fillId="0" borderId="66" xfId="0" applyNumberFormat="1" applyFont="1" applyBorder="1" applyAlignment="1">
      <alignment horizontal="center" vertical="center" wrapText="1"/>
    </xf>
    <xf numFmtId="164" fontId="4" fillId="0" borderId="63" xfId="0" applyNumberFormat="1" applyFont="1" applyBorder="1" applyAlignment="1">
      <alignment horizontal="center" vertical="top"/>
    </xf>
    <xf numFmtId="164" fontId="1" fillId="0" borderId="64" xfId="0" applyNumberFormat="1" applyFont="1" applyBorder="1" applyAlignment="1">
      <alignment horizontal="center" vertical="top" wrapText="1"/>
    </xf>
    <xf numFmtId="164" fontId="4" fillId="0" borderId="64" xfId="0" applyNumberFormat="1" applyFont="1" applyBorder="1" applyAlignment="1">
      <alignment horizontal="center" vertical="top" wrapText="1"/>
    </xf>
    <xf numFmtId="164" fontId="5" fillId="3" borderId="64" xfId="0" applyNumberFormat="1" applyFont="1" applyFill="1" applyBorder="1" applyAlignment="1">
      <alignment horizontal="center" vertical="top"/>
    </xf>
    <xf numFmtId="164" fontId="4" fillId="0" borderId="64" xfId="0" applyNumberFormat="1" applyFont="1" applyBorder="1" applyAlignment="1">
      <alignment horizontal="center" vertical="top"/>
    </xf>
    <xf numFmtId="3" fontId="3" fillId="8" borderId="0" xfId="0" applyNumberFormat="1" applyFont="1" applyFill="1" applyBorder="1" applyAlignment="1">
      <alignment horizontal="left" vertical="top"/>
    </xf>
    <xf numFmtId="3" fontId="3" fillId="8" borderId="0" xfId="0" applyNumberFormat="1" applyFont="1" applyFill="1" applyBorder="1" applyAlignment="1">
      <alignment horizontal="center" vertical="top"/>
    </xf>
    <xf numFmtId="3" fontId="2" fillId="8" borderId="0" xfId="0" applyNumberFormat="1" applyFont="1" applyFill="1"/>
    <xf numFmtId="3" fontId="5" fillId="8" borderId="32" xfId="0" applyNumberFormat="1" applyFont="1" applyFill="1" applyBorder="1" applyAlignment="1">
      <alignment horizontal="right" vertical="top"/>
    </xf>
    <xf numFmtId="49" fontId="1" fillId="8" borderId="0" xfId="0" applyNumberFormat="1" applyFont="1" applyFill="1" applyBorder="1" applyAlignment="1">
      <alignment vertical="top"/>
    </xf>
    <xf numFmtId="164" fontId="5" fillId="3" borderId="10" xfId="0" applyNumberFormat="1" applyFont="1" applyFill="1" applyBorder="1" applyAlignment="1">
      <alignment horizontal="center" vertical="top"/>
    </xf>
    <xf numFmtId="164" fontId="5" fillId="3" borderId="70" xfId="0" applyNumberFormat="1" applyFont="1" applyFill="1" applyBorder="1" applyAlignment="1">
      <alignment horizontal="center" vertical="top" wrapText="1"/>
    </xf>
    <xf numFmtId="164" fontId="4" fillId="0" borderId="73" xfId="0" applyNumberFormat="1" applyFont="1" applyBorder="1" applyAlignment="1">
      <alignment horizontal="center" vertical="top"/>
    </xf>
    <xf numFmtId="164" fontId="1" fillId="0" borderId="70" xfId="0" applyNumberFormat="1" applyFont="1" applyBorder="1" applyAlignment="1">
      <alignment horizontal="center" vertical="top" wrapText="1"/>
    </xf>
    <xf numFmtId="164" fontId="4" fillId="0" borderId="70" xfId="0" applyNumberFormat="1" applyFont="1" applyBorder="1" applyAlignment="1">
      <alignment horizontal="center" vertical="top" wrapText="1"/>
    </xf>
    <xf numFmtId="164" fontId="5" fillId="3" borderId="70" xfId="0" applyNumberFormat="1" applyFont="1" applyFill="1" applyBorder="1" applyAlignment="1">
      <alignment horizontal="center" vertical="top"/>
    </xf>
    <xf numFmtId="164" fontId="4" fillId="0" borderId="70" xfId="0" applyNumberFormat="1" applyFont="1" applyBorder="1" applyAlignment="1">
      <alignment horizontal="center" vertical="top"/>
    </xf>
    <xf numFmtId="164" fontId="4" fillId="6" borderId="71" xfId="0" applyNumberFormat="1" applyFont="1" applyFill="1" applyBorder="1" applyAlignment="1">
      <alignment horizontal="center" vertical="top"/>
    </xf>
    <xf numFmtId="164" fontId="1" fillId="0" borderId="59" xfId="0" applyNumberFormat="1" applyFont="1" applyBorder="1" applyAlignment="1">
      <alignment horizontal="center" vertical="top"/>
    </xf>
    <xf numFmtId="164" fontId="1" fillId="8" borderId="38" xfId="0" applyNumberFormat="1" applyFont="1" applyFill="1" applyBorder="1" applyAlignment="1">
      <alignment horizontal="center" vertical="top"/>
    </xf>
    <xf numFmtId="164" fontId="1" fillId="8" borderId="70" xfId="0" applyNumberFormat="1" applyFont="1" applyFill="1" applyBorder="1" applyAlignment="1">
      <alignment horizontal="center" vertical="top"/>
    </xf>
    <xf numFmtId="164" fontId="1" fillId="8" borderId="64" xfId="0" applyNumberFormat="1" applyFont="1" applyFill="1" applyBorder="1" applyAlignment="1">
      <alignment horizontal="center" vertical="top"/>
    </xf>
    <xf numFmtId="3" fontId="1" fillId="8" borderId="30" xfId="0" applyNumberFormat="1" applyFont="1" applyFill="1" applyBorder="1" applyAlignment="1">
      <alignment horizontal="center" vertical="top"/>
    </xf>
    <xf numFmtId="164" fontId="1" fillId="6" borderId="33" xfId="0" applyNumberFormat="1" applyFont="1" applyFill="1" applyBorder="1" applyAlignment="1">
      <alignment horizontal="center" vertical="top" wrapText="1"/>
    </xf>
    <xf numFmtId="3" fontId="11" fillId="0" borderId="71" xfId="0" applyNumberFormat="1" applyFont="1" applyBorder="1" applyAlignment="1">
      <alignment horizontal="center" vertical="center" textRotation="90"/>
    </xf>
    <xf numFmtId="3" fontId="11" fillId="0" borderId="30" xfId="0" applyNumberFormat="1" applyFont="1" applyBorder="1" applyAlignment="1">
      <alignment horizontal="center" vertical="top"/>
    </xf>
    <xf numFmtId="3" fontId="11" fillId="0" borderId="11" xfId="0" applyNumberFormat="1" applyFont="1" applyBorder="1" applyAlignment="1">
      <alignment horizontal="center" vertical="top"/>
    </xf>
    <xf numFmtId="3" fontId="11" fillId="0" borderId="18" xfId="0" applyNumberFormat="1" applyFont="1" applyBorder="1" applyAlignment="1">
      <alignment vertical="top"/>
    </xf>
    <xf numFmtId="3" fontId="11" fillId="0" borderId="42" xfId="0" applyNumberFormat="1" applyFont="1" applyBorder="1" applyAlignment="1">
      <alignment horizontal="center" vertical="top"/>
    </xf>
    <xf numFmtId="3" fontId="11" fillId="0" borderId="11" xfId="0" applyNumberFormat="1" applyFont="1" applyFill="1" applyBorder="1" applyAlignment="1">
      <alignment vertical="top" wrapText="1"/>
    </xf>
    <xf numFmtId="3" fontId="11" fillId="0" borderId="54" xfId="0" applyNumberFormat="1" applyFont="1" applyFill="1" applyBorder="1" applyAlignment="1">
      <alignment vertical="top" wrapText="1"/>
    </xf>
    <xf numFmtId="3" fontId="11" fillId="0" borderId="11" xfId="0" applyNumberFormat="1" applyFont="1" applyFill="1" applyBorder="1" applyAlignment="1">
      <alignment horizontal="center" vertical="top"/>
    </xf>
    <xf numFmtId="3" fontId="11" fillId="0" borderId="18" xfId="0" applyNumberFormat="1" applyFont="1" applyFill="1" applyBorder="1" applyAlignment="1">
      <alignment horizontal="center" vertical="top"/>
    </xf>
    <xf numFmtId="3" fontId="11" fillId="0" borderId="10" xfId="0" applyNumberFormat="1" applyFont="1" applyFill="1" applyBorder="1" applyAlignment="1">
      <alignment horizontal="center" vertical="top" wrapText="1"/>
    </xf>
    <xf numFmtId="3" fontId="11" fillId="6" borderId="4" xfId="0" applyNumberFormat="1" applyFont="1" applyFill="1" applyBorder="1" applyAlignment="1">
      <alignment horizontal="center" vertical="top"/>
    </xf>
    <xf numFmtId="3" fontId="11" fillId="0" borderId="62" xfId="0" applyNumberFormat="1" applyFont="1" applyFill="1" applyBorder="1" applyAlignment="1">
      <alignment horizontal="center" vertical="top"/>
    </xf>
    <xf numFmtId="3" fontId="11" fillId="0" borderId="4" xfId="0" applyNumberFormat="1" applyFont="1" applyBorder="1"/>
    <xf numFmtId="3" fontId="11" fillId="0" borderId="11" xfId="0" applyNumberFormat="1" applyFont="1" applyBorder="1"/>
    <xf numFmtId="3" fontId="11" fillId="8" borderId="11" xfId="0" applyNumberFormat="1" applyFont="1" applyFill="1" applyBorder="1" applyAlignment="1">
      <alignment vertical="top" wrapText="1"/>
    </xf>
    <xf numFmtId="3" fontId="11" fillId="8" borderId="18" xfId="0" applyNumberFormat="1" applyFont="1" applyFill="1" applyBorder="1" applyAlignment="1">
      <alignment vertical="top" wrapText="1"/>
    </xf>
    <xf numFmtId="3" fontId="11" fillId="0" borderId="3" xfId="0" applyNumberFormat="1" applyFont="1" applyFill="1" applyBorder="1" applyAlignment="1">
      <alignment horizontal="center" vertical="top" wrapText="1"/>
    </xf>
    <xf numFmtId="3" fontId="11" fillId="0" borderId="62" xfId="0" applyNumberFormat="1" applyFont="1" applyBorder="1" applyAlignment="1">
      <alignment horizontal="center" vertical="top"/>
    </xf>
    <xf numFmtId="3" fontId="11" fillId="8" borderId="11" xfId="0" applyNumberFormat="1" applyFont="1" applyFill="1" applyBorder="1" applyAlignment="1">
      <alignment horizontal="center" vertical="top"/>
    </xf>
    <xf numFmtId="3" fontId="11" fillId="8" borderId="18" xfId="0" applyNumberFormat="1" applyFont="1" applyFill="1" applyBorder="1" applyAlignment="1">
      <alignment horizontal="center" vertical="top"/>
    </xf>
    <xf numFmtId="3" fontId="13" fillId="5" borderId="23" xfId="0" applyNumberFormat="1" applyFont="1" applyFill="1" applyBorder="1" applyAlignment="1">
      <alignment vertical="top" wrapText="1"/>
    </xf>
    <xf numFmtId="3" fontId="13" fillId="4" borderId="23" xfId="0" applyNumberFormat="1" applyFont="1" applyFill="1" applyBorder="1" applyAlignment="1">
      <alignment horizontal="center" vertical="top"/>
    </xf>
    <xf numFmtId="3" fontId="13" fillId="3" borderId="1" xfId="0" applyNumberFormat="1" applyFont="1" applyFill="1" applyBorder="1" applyAlignment="1">
      <alignment horizontal="center" vertical="top"/>
    </xf>
    <xf numFmtId="3" fontId="13" fillId="8" borderId="0" xfId="0" applyNumberFormat="1" applyFont="1" applyFill="1" applyBorder="1" applyAlignment="1">
      <alignment horizontal="center" vertical="top"/>
    </xf>
    <xf numFmtId="3" fontId="13" fillId="0" borderId="0" xfId="0" applyNumberFormat="1" applyFont="1" applyFill="1" applyBorder="1" applyAlignment="1">
      <alignment horizontal="center" vertical="top" wrapText="1"/>
    </xf>
    <xf numFmtId="3" fontId="13" fillId="6" borderId="0" xfId="0" applyNumberFormat="1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horizontal="center" vertical="top" wrapText="1"/>
    </xf>
    <xf numFmtId="3" fontId="11" fillId="6" borderId="0" xfId="0" applyNumberFormat="1" applyFont="1" applyFill="1" applyBorder="1" applyAlignment="1">
      <alignment horizontal="center" vertical="top" wrapText="1"/>
    </xf>
    <xf numFmtId="3" fontId="13" fillId="6" borderId="0" xfId="0" applyNumberFormat="1" applyFont="1" applyFill="1" applyBorder="1" applyAlignment="1">
      <alignment horizontal="center" vertical="top"/>
    </xf>
    <xf numFmtId="0" fontId="14" fillId="0" borderId="0" xfId="0" applyFont="1"/>
    <xf numFmtId="164" fontId="1" fillId="0" borderId="54" xfId="0" applyNumberFormat="1" applyFont="1" applyFill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vertical="top"/>
    </xf>
    <xf numFmtId="3" fontId="1" fillId="8" borderId="1" xfId="0" applyNumberFormat="1" applyFont="1" applyFill="1" applyBorder="1" applyAlignment="1">
      <alignment vertical="top"/>
    </xf>
    <xf numFmtId="3" fontId="4" fillId="0" borderId="32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vertical="top"/>
    </xf>
    <xf numFmtId="3" fontId="4" fillId="0" borderId="26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/>
    </xf>
    <xf numFmtId="3" fontId="4" fillId="0" borderId="45" xfId="0" applyNumberFormat="1" applyFont="1" applyFill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3" fontId="4" fillId="8" borderId="32" xfId="0" applyNumberFormat="1" applyFont="1" applyFill="1" applyBorder="1" applyAlignment="1">
      <alignment horizontal="right" vertical="top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vertical="top"/>
    </xf>
    <xf numFmtId="164" fontId="4" fillId="8" borderId="32" xfId="0" applyNumberFormat="1" applyFont="1" applyFill="1" applyBorder="1" applyAlignment="1">
      <alignment horizontal="center" vertical="top" wrapText="1"/>
    </xf>
    <xf numFmtId="3" fontId="1" fillId="8" borderId="54" xfId="0" applyNumberFormat="1" applyFont="1" applyFill="1" applyBorder="1" applyAlignment="1">
      <alignment horizontal="center" vertical="top"/>
    </xf>
    <xf numFmtId="3" fontId="1" fillId="8" borderId="51" xfId="0" applyNumberFormat="1" applyFont="1" applyFill="1" applyBorder="1" applyAlignment="1">
      <alignment horizontal="center" vertical="top"/>
    </xf>
    <xf numFmtId="3" fontId="1" fillId="8" borderId="11" xfId="0" applyNumberFormat="1" applyFont="1" applyFill="1" applyBorder="1" applyAlignment="1">
      <alignment horizontal="center" vertical="top"/>
    </xf>
    <xf numFmtId="3" fontId="11" fillId="8" borderId="62" xfId="0" applyNumberFormat="1" applyFont="1" applyFill="1" applyBorder="1" applyAlignment="1">
      <alignment horizontal="center" vertical="top" wrapText="1"/>
    </xf>
    <xf numFmtId="3" fontId="1" fillId="8" borderId="73" xfId="0" applyNumberFormat="1" applyFont="1" applyFill="1" applyBorder="1" applyAlignment="1">
      <alignment horizontal="center" vertical="top" wrapText="1"/>
    </xf>
    <xf numFmtId="3" fontId="1" fillId="8" borderId="62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 wrapText="1"/>
    </xf>
    <xf numFmtId="3" fontId="4" fillId="0" borderId="12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164" fontId="1" fillId="0" borderId="51" xfId="0" applyNumberFormat="1" applyFont="1" applyFill="1" applyBorder="1" applyAlignment="1">
      <alignment horizontal="center" vertical="top"/>
    </xf>
    <xf numFmtId="164" fontId="1" fillId="8" borderId="12" xfId="0" applyNumberFormat="1" applyFont="1" applyFill="1" applyBorder="1" applyAlignment="1">
      <alignment horizontal="center" vertical="top"/>
    </xf>
    <xf numFmtId="3" fontId="1" fillId="0" borderId="9" xfId="0" applyNumberFormat="1" applyFont="1" applyBorder="1" applyAlignment="1">
      <alignment horizontal="left" vertical="top" wrapText="1"/>
    </xf>
    <xf numFmtId="164" fontId="1" fillId="0" borderId="15" xfId="0" applyNumberFormat="1" applyFont="1" applyFill="1" applyBorder="1" applyAlignment="1">
      <alignment horizontal="center" vertical="top"/>
    </xf>
    <xf numFmtId="164" fontId="1" fillId="0" borderId="35" xfId="0" applyNumberFormat="1" applyFont="1" applyFill="1" applyBorder="1" applyAlignment="1">
      <alignment horizontal="center" vertical="top"/>
    </xf>
    <xf numFmtId="3" fontId="11" fillId="0" borderId="70" xfId="0" applyNumberFormat="1" applyFont="1" applyBorder="1" applyAlignment="1">
      <alignment horizontal="center" vertical="top"/>
    </xf>
    <xf numFmtId="3" fontId="1" fillId="0" borderId="3" xfId="0" applyNumberFormat="1" applyFont="1" applyBorder="1" applyAlignment="1">
      <alignment horizontal="center" vertical="top"/>
    </xf>
    <xf numFmtId="164" fontId="1" fillId="8" borderId="78" xfId="0" applyNumberFormat="1" applyFont="1" applyFill="1" applyBorder="1" applyAlignment="1">
      <alignment horizontal="center" vertical="top"/>
    </xf>
    <xf numFmtId="3" fontId="2" fillId="0" borderId="10" xfId="0" applyNumberFormat="1" applyFont="1" applyBorder="1"/>
    <xf numFmtId="3" fontId="2" fillId="0" borderId="64" xfId="0" applyNumberFormat="1" applyFont="1" applyBorder="1"/>
    <xf numFmtId="3" fontId="2" fillId="0" borderId="59" xfId="0" applyNumberFormat="1" applyFont="1" applyBorder="1"/>
    <xf numFmtId="3" fontId="1" fillId="0" borderId="54" xfId="0" applyNumberFormat="1" applyFont="1" applyBorder="1" applyAlignment="1">
      <alignment horizontal="center" vertical="top"/>
    </xf>
    <xf numFmtId="3" fontId="11" fillId="0" borderId="18" xfId="0" applyNumberFormat="1" applyFont="1" applyBorder="1" applyAlignment="1">
      <alignment horizontal="center" vertical="top"/>
    </xf>
    <xf numFmtId="3" fontId="1" fillId="0" borderId="62" xfId="0" applyNumberFormat="1" applyFont="1" applyFill="1" applyBorder="1" applyAlignment="1">
      <alignment horizontal="center" vertical="top" wrapText="1"/>
    </xf>
    <xf numFmtId="3" fontId="1" fillId="0" borderId="27" xfId="0" applyNumberFormat="1" applyFont="1" applyFill="1" applyBorder="1" applyAlignment="1">
      <alignment horizontal="center" vertical="top" wrapText="1"/>
    </xf>
    <xf numFmtId="164" fontId="1" fillId="8" borderId="49" xfId="0" applyNumberFormat="1" applyFont="1" applyFill="1" applyBorder="1" applyAlignment="1">
      <alignment horizontal="center" vertical="top"/>
    </xf>
    <xf numFmtId="164" fontId="1" fillId="6" borderId="62" xfId="0" applyNumberFormat="1" applyFont="1" applyFill="1" applyBorder="1" applyAlignment="1">
      <alignment horizontal="center" vertical="top"/>
    </xf>
    <xf numFmtId="3" fontId="5" fillId="7" borderId="52" xfId="0" applyNumberFormat="1" applyFont="1" applyFill="1" applyBorder="1" applyAlignment="1">
      <alignment horizontal="right" vertical="top"/>
    </xf>
    <xf numFmtId="164" fontId="5" fillId="7" borderId="55" xfId="0" applyNumberFormat="1" applyFont="1" applyFill="1" applyBorder="1" applyAlignment="1">
      <alignment horizontal="center" vertical="top"/>
    </xf>
    <xf numFmtId="164" fontId="5" fillId="7" borderId="54" xfId="0" applyNumberFormat="1" applyFont="1" applyFill="1" applyBorder="1" applyAlignment="1">
      <alignment horizontal="center" vertical="top"/>
    </xf>
    <xf numFmtId="164" fontId="5" fillId="7" borderId="52" xfId="0" applyNumberFormat="1" applyFont="1" applyFill="1" applyBorder="1" applyAlignment="1">
      <alignment horizontal="center" vertical="top"/>
    </xf>
    <xf numFmtId="3" fontId="3" fillId="7" borderId="65" xfId="0" applyNumberFormat="1" applyFont="1" applyFill="1" applyBorder="1" applyAlignment="1">
      <alignment vertical="top"/>
    </xf>
    <xf numFmtId="3" fontId="3" fillId="8" borderId="6" xfId="0" applyNumberFormat="1" applyFont="1" applyFill="1" applyBorder="1" applyAlignment="1">
      <alignment horizontal="left" vertical="top" wrapText="1"/>
    </xf>
    <xf numFmtId="49" fontId="1" fillId="0" borderId="29" xfId="0" applyNumberFormat="1" applyFont="1" applyBorder="1" applyAlignment="1">
      <alignment vertical="top" wrapText="1"/>
    </xf>
    <xf numFmtId="3" fontId="3" fillId="7" borderId="39" xfId="0" applyNumberFormat="1" applyFont="1" applyFill="1" applyBorder="1" applyAlignment="1">
      <alignment vertical="top"/>
    </xf>
    <xf numFmtId="3" fontId="4" fillId="8" borderId="10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Border="1" applyAlignment="1">
      <alignment horizontal="center" vertical="top" wrapText="1"/>
    </xf>
    <xf numFmtId="3" fontId="4" fillId="8" borderId="62" xfId="0" applyNumberFormat="1" applyFont="1" applyFill="1" applyBorder="1" applyAlignment="1">
      <alignment horizontal="center" vertical="top" wrapText="1"/>
    </xf>
    <xf numFmtId="3" fontId="4" fillId="0" borderId="10" xfId="0" applyNumberFormat="1" applyFont="1" applyBorder="1" applyAlignment="1">
      <alignment horizontal="center" vertical="top" wrapText="1"/>
    </xf>
    <xf numFmtId="3" fontId="1" fillId="0" borderId="78" xfId="0" applyNumberFormat="1" applyFont="1" applyBorder="1" applyAlignment="1">
      <alignment horizontal="left" vertical="top" wrapText="1"/>
    </xf>
    <xf numFmtId="3" fontId="12" fillId="0" borderId="10" xfId="0" applyNumberFormat="1" applyFont="1" applyBorder="1" applyAlignment="1">
      <alignment horizontal="left" vertical="top" wrapText="1"/>
    </xf>
    <xf numFmtId="3" fontId="4" fillId="8" borderId="15" xfId="0" applyNumberFormat="1" applyFont="1" applyFill="1" applyBorder="1" applyAlignment="1">
      <alignment horizontal="left" vertical="top" wrapText="1"/>
    </xf>
    <xf numFmtId="3" fontId="4" fillId="0" borderId="76" xfId="0" applyNumberFormat="1" applyFont="1" applyFill="1" applyBorder="1" applyAlignment="1">
      <alignment horizontal="left" vertical="top" wrapText="1"/>
    </xf>
    <xf numFmtId="3" fontId="11" fillId="0" borderId="62" xfId="0" applyNumberFormat="1" applyFont="1" applyBorder="1" applyAlignment="1">
      <alignment horizontal="left" vertical="top" wrapText="1"/>
    </xf>
    <xf numFmtId="3" fontId="1" fillId="8" borderId="27" xfId="0" applyNumberFormat="1" applyFont="1" applyFill="1" applyBorder="1" applyAlignment="1">
      <alignment horizontal="left" vertical="top" wrapText="1"/>
    </xf>
    <xf numFmtId="3" fontId="4" fillId="0" borderId="78" xfId="0" applyNumberFormat="1" applyFont="1" applyFill="1" applyBorder="1" applyAlignment="1">
      <alignment horizontal="left" vertical="top" wrapText="1"/>
    </xf>
    <xf numFmtId="3" fontId="1" fillId="8" borderId="63" xfId="0" applyNumberFormat="1" applyFont="1" applyFill="1" applyBorder="1" applyAlignment="1">
      <alignment horizontal="center" vertical="top"/>
    </xf>
    <xf numFmtId="3" fontId="3" fillId="7" borderId="49" xfId="0" applyNumberFormat="1" applyFont="1" applyFill="1" applyBorder="1" applyAlignment="1">
      <alignment horizontal="center" vertical="top"/>
    </xf>
    <xf numFmtId="164" fontId="3" fillId="7" borderId="49" xfId="0" applyNumberFormat="1" applyFont="1" applyFill="1" applyBorder="1" applyAlignment="1">
      <alignment horizontal="center" vertical="top"/>
    </xf>
    <xf numFmtId="3" fontId="11" fillId="0" borderId="54" xfId="0" applyNumberFormat="1" applyFont="1" applyBorder="1" applyAlignment="1">
      <alignment horizontal="left" vertical="top" wrapText="1"/>
    </xf>
    <xf numFmtId="3" fontId="4" fillId="0" borderId="54" xfId="0" applyNumberFormat="1" applyFont="1" applyBorder="1" applyAlignment="1">
      <alignment horizontal="center" vertical="top" wrapText="1"/>
    </xf>
    <xf numFmtId="3" fontId="4" fillId="8" borderId="54" xfId="0" applyNumberFormat="1" applyFont="1" applyFill="1" applyBorder="1" applyAlignment="1">
      <alignment horizontal="center" vertical="top" wrapText="1"/>
    </xf>
    <xf numFmtId="3" fontId="1" fillId="8" borderId="60" xfId="0" applyNumberFormat="1" applyFont="1" applyFill="1" applyBorder="1" applyAlignment="1">
      <alignment horizontal="left" vertical="top" wrapText="1"/>
    </xf>
    <xf numFmtId="49" fontId="3" fillId="0" borderId="38" xfId="0" applyNumberFormat="1" applyFont="1" applyBorder="1" applyAlignment="1">
      <alignment vertical="top"/>
    </xf>
    <xf numFmtId="49" fontId="3" fillId="0" borderId="55" xfId="0" applyNumberFormat="1" applyFont="1" applyBorder="1" applyAlignment="1">
      <alignment horizontal="center" vertical="top"/>
    </xf>
    <xf numFmtId="164" fontId="1" fillId="8" borderId="71" xfId="0" applyNumberFormat="1" applyFont="1" applyFill="1" applyBorder="1" applyAlignment="1">
      <alignment horizontal="center" vertical="top"/>
    </xf>
    <xf numFmtId="164" fontId="4" fillId="6" borderId="38" xfId="0" applyNumberFormat="1" applyFont="1" applyFill="1" applyBorder="1" applyAlignment="1">
      <alignment horizontal="center" vertical="top" wrapText="1"/>
    </xf>
    <xf numFmtId="164" fontId="4" fillId="6" borderId="54" xfId="0" applyNumberFormat="1" applyFont="1" applyFill="1" applyBorder="1" applyAlignment="1">
      <alignment horizontal="center" vertical="top" wrapText="1"/>
    </xf>
    <xf numFmtId="164" fontId="4" fillId="6" borderId="52" xfId="0" applyNumberFormat="1" applyFont="1" applyFill="1" applyBorder="1" applyAlignment="1">
      <alignment horizontal="center" vertical="top" wrapText="1"/>
    </xf>
    <xf numFmtId="3" fontId="1" fillId="8" borderId="59" xfId="0" applyNumberFormat="1" applyFont="1" applyFill="1" applyBorder="1" applyAlignment="1">
      <alignment horizontal="center" vertical="top"/>
    </xf>
    <xf numFmtId="3" fontId="1" fillId="0" borderId="70" xfId="0" applyNumberFormat="1" applyFont="1" applyBorder="1" applyAlignment="1">
      <alignment vertical="top"/>
    </xf>
    <xf numFmtId="3" fontId="2" fillId="0" borderId="49" xfId="0" applyNumberFormat="1" applyFont="1" applyBorder="1"/>
    <xf numFmtId="3" fontId="1" fillId="8" borderId="38" xfId="0" applyNumberFormat="1" applyFont="1" applyFill="1" applyBorder="1" applyAlignment="1">
      <alignment horizontal="center" vertical="top"/>
    </xf>
    <xf numFmtId="3" fontId="1" fillId="0" borderId="71" xfId="0" applyNumberFormat="1" applyFont="1" applyBorder="1" applyAlignment="1">
      <alignment vertical="top"/>
    </xf>
    <xf numFmtId="3" fontId="1" fillId="8" borderId="78" xfId="0" applyNumberFormat="1" applyFont="1" applyFill="1" applyBorder="1" applyAlignment="1">
      <alignment horizontal="left" vertical="top" wrapText="1"/>
    </xf>
    <xf numFmtId="164" fontId="1" fillId="0" borderId="75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/>
    </xf>
    <xf numFmtId="3" fontId="1" fillId="0" borderId="29" xfId="0" applyNumberFormat="1" applyFont="1" applyFill="1" applyBorder="1" applyAlignment="1">
      <alignment vertical="center" textRotation="90" wrapText="1"/>
    </xf>
    <xf numFmtId="3" fontId="1" fillId="0" borderId="26" xfId="0" applyNumberFormat="1" applyFont="1" applyFill="1" applyBorder="1" applyAlignment="1">
      <alignment horizontal="left" vertical="top" wrapText="1"/>
    </xf>
    <xf numFmtId="3" fontId="11" fillId="0" borderId="62" xfId="0" applyNumberFormat="1" applyFont="1" applyFill="1" applyBorder="1" applyAlignment="1">
      <alignment horizontal="center" vertical="top" wrapText="1"/>
    </xf>
    <xf numFmtId="3" fontId="1" fillId="0" borderId="73" xfId="0" applyNumberFormat="1" applyFont="1" applyFill="1" applyBorder="1" applyAlignment="1">
      <alignment horizontal="center" vertical="top" wrapText="1"/>
    </xf>
    <xf numFmtId="164" fontId="4" fillId="6" borderId="70" xfId="0" applyNumberFormat="1" applyFont="1" applyFill="1" applyBorder="1" applyAlignment="1">
      <alignment horizontal="center" vertical="top" wrapText="1"/>
    </xf>
    <xf numFmtId="49" fontId="1" fillId="0" borderId="52" xfId="0" applyNumberFormat="1" applyFont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center" vertical="top" wrapText="1"/>
    </xf>
    <xf numFmtId="3" fontId="4" fillId="0" borderId="32" xfId="0" applyNumberFormat="1" applyFont="1" applyFill="1" applyBorder="1" applyAlignment="1">
      <alignment horizontal="center" vertical="top" wrapText="1"/>
    </xf>
    <xf numFmtId="164" fontId="5" fillId="5" borderId="48" xfId="0" applyNumberFormat="1" applyFont="1" applyFill="1" applyBorder="1" applyAlignment="1">
      <alignment horizontal="center" vertical="top"/>
    </xf>
    <xf numFmtId="164" fontId="5" fillId="5" borderId="28" xfId="0" applyNumberFormat="1" applyFont="1" applyFill="1" applyBorder="1" applyAlignment="1">
      <alignment horizontal="center" vertical="top"/>
    </xf>
    <xf numFmtId="164" fontId="5" fillId="5" borderId="24" xfId="0" applyNumberFormat="1" applyFont="1" applyFill="1" applyBorder="1" applyAlignment="1">
      <alignment horizontal="center" vertical="top"/>
    </xf>
    <xf numFmtId="3" fontId="1" fillId="0" borderId="49" xfId="0" applyNumberFormat="1" applyFont="1" applyFill="1" applyBorder="1" applyAlignment="1">
      <alignment horizontal="center" vertical="top"/>
    </xf>
    <xf numFmtId="3" fontId="4" fillId="0" borderId="52" xfId="0" applyNumberFormat="1" applyFont="1" applyBorder="1" applyAlignment="1">
      <alignment horizontal="center" vertical="top"/>
    </xf>
    <xf numFmtId="164" fontId="1" fillId="0" borderId="38" xfId="0" applyNumberFormat="1" applyFont="1" applyBorder="1" applyAlignment="1">
      <alignment horizontal="center" vertical="top"/>
    </xf>
    <xf numFmtId="164" fontId="4" fillId="6" borderId="71" xfId="0" applyNumberFormat="1" applyFont="1" applyFill="1" applyBorder="1" applyAlignment="1">
      <alignment horizontal="center" vertical="top" wrapText="1"/>
    </xf>
    <xf numFmtId="49" fontId="3" fillId="8" borderId="40" xfId="0" applyNumberFormat="1" applyFont="1" applyFill="1" applyBorder="1" applyAlignment="1">
      <alignment vertical="top"/>
    </xf>
    <xf numFmtId="49" fontId="1" fillId="8" borderId="12" xfId="0" applyNumberFormat="1" applyFont="1" applyFill="1" applyBorder="1" applyAlignment="1">
      <alignment vertical="top"/>
    </xf>
    <xf numFmtId="3" fontId="1" fillId="8" borderId="52" xfId="0" applyNumberFormat="1" applyFont="1" applyFill="1" applyBorder="1" applyAlignment="1">
      <alignment horizontal="center" vertical="top"/>
    </xf>
    <xf numFmtId="164" fontId="1" fillId="8" borderId="54" xfId="0" applyNumberFormat="1" applyFont="1" applyFill="1" applyBorder="1" applyAlignment="1">
      <alignment horizontal="center" vertical="top"/>
    </xf>
    <xf numFmtId="164" fontId="1" fillId="8" borderId="58" xfId="0" applyNumberFormat="1" applyFont="1" applyFill="1" applyBorder="1" applyAlignment="1">
      <alignment horizontal="center" vertical="top"/>
    </xf>
    <xf numFmtId="3" fontId="2" fillId="8" borderId="52" xfId="0" applyNumberFormat="1" applyFont="1" applyFill="1" applyBorder="1"/>
    <xf numFmtId="164" fontId="3" fillId="8" borderId="59" xfId="0" applyNumberFormat="1" applyFont="1" applyFill="1" applyBorder="1" applyAlignment="1">
      <alignment horizontal="center" vertical="top"/>
    </xf>
    <xf numFmtId="164" fontId="3" fillId="8" borderId="49" xfId="0" applyNumberFormat="1" applyFont="1" applyFill="1" applyBorder="1" applyAlignment="1">
      <alignment horizontal="center" vertical="top"/>
    </xf>
    <xf numFmtId="49" fontId="3" fillId="6" borderId="41" xfId="0" applyNumberFormat="1" applyFont="1" applyFill="1" applyBorder="1" applyAlignment="1">
      <alignment horizontal="center" vertical="top"/>
    </xf>
    <xf numFmtId="3" fontId="4" fillId="0" borderId="51" xfId="0" applyNumberFormat="1" applyFont="1" applyBorder="1" applyAlignment="1">
      <alignment vertical="top"/>
    </xf>
    <xf numFmtId="3" fontId="4" fillId="0" borderId="5" xfId="0" applyNumberFormat="1" applyFont="1" applyBorder="1" applyAlignment="1">
      <alignment horizontal="center" vertical="center" textRotation="90" wrapText="1"/>
    </xf>
    <xf numFmtId="3" fontId="4" fillId="0" borderId="12" xfId="0" applyNumberFormat="1" applyFont="1" applyBorder="1" applyAlignment="1">
      <alignment horizontal="center" vertical="center" textRotation="90" wrapText="1"/>
    </xf>
    <xf numFmtId="3" fontId="4" fillId="0" borderId="20" xfId="0" applyNumberFormat="1" applyFont="1" applyBorder="1" applyAlignment="1">
      <alignment horizontal="center" vertical="center" textRotation="90" wrapText="1"/>
    </xf>
    <xf numFmtId="3" fontId="1" fillId="6" borderId="0" xfId="0" applyNumberFormat="1" applyFont="1" applyFill="1" applyBorder="1" applyAlignment="1">
      <alignment horizontal="center" vertical="top" wrapText="1"/>
    </xf>
    <xf numFmtId="3" fontId="5" fillId="7" borderId="36" xfId="0" applyNumberFormat="1" applyFont="1" applyFill="1" applyBorder="1" applyAlignment="1">
      <alignment horizontal="right" vertical="top"/>
    </xf>
    <xf numFmtId="3" fontId="1" fillId="8" borderId="0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49" fontId="3" fillId="5" borderId="18" xfId="0" applyNumberFormat="1" applyFont="1" applyFill="1" applyBorder="1" applyAlignment="1">
      <alignment horizontal="center" vertical="top"/>
    </xf>
    <xf numFmtId="49" fontId="3" fillId="6" borderId="35" xfId="0" applyNumberFormat="1" applyFont="1" applyFill="1" applyBorder="1" applyAlignment="1">
      <alignment horizontal="center" vertical="top" wrapText="1"/>
    </xf>
    <xf numFmtId="49" fontId="3" fillId="6" borderId="41" xfId="0" applyNumberFormat="1" applyFont="1" applyFill="1" applyBorder="1" applyAlignment="1">
      <alignment horizontal="center" vertical="top" wrapText="1"/>
    </xf>
    <xf numFmtId="49" fontId="3" fillId="6" borderId="40" xfId="0" applyNumberFormat="1" applyFont="1" applyFill="1" applyBorder="1" applyAlignment="1">
      <alignment horizontal="center" vertical="top" wrapText="1"/>
    </xf>
    <xf numFmtId="49" fontId="3" fillId="5" borderId="11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Alignment="1">
      <alignment horizontal="center" vertical="top"/>
    </xf>
    <xf numFmtId="49" fontId="3" fillId="4" borderId="36" xfId="0" applyNumberFormat="1" applyFont="1" applyFill="1" applyBorder="1" applyAlignment="1">
      <alignment horizontal="center" vertical="top"/>
    </xf>
    <xf numFmtId="49" fontId="3" fillId="6" borderId="32" xfId="0" applyNumberFormat="1" applyFont="1" applyFill="1" applyBorder="1" applyAlignment="1">
      <alignment horizontal="center" vertical="top"/>
    </xf>
    <xf numFmtId="49" fontId="3" fillId="4" borderId="29" xfId="0" applyNumberFormat="1" applyFont="1" applyFill="1" applyBorder="1" applyAlignment="1">
      <alignment horizontal="center" vertical="top"/>
    </xf>
    <xf numFmtId="49" fontId="3" fillId="5" borderId="11" xfId="0" applyNumberFormat="1" applyFont="1" applyFill="1" applyBorder="1" applyAlignment="1">
      <alignment horizontal="center" vertical="top"/>
    </xf>
    <xf numFmtId="3" fontId="5" fillId="0" borderId="50" xfId="0" applyNumberFormat="1" applyFont="1" applyFill="1" applyBorder="1" applyAlignment="1">
      <alignment horizontal="center" textRotation="90"/>
    </xf>
    <xf numFmtId="3" fontId="1" fillId="0" borderId="18" xfId="0" applyNumberFormat="1" applyFont="1" applyFill="1" applyBorder="1" applyAlignment="1">
      <alignment horizontal="center" vertical="top"/>
    </xf>
    <xf numFmtId="3" fontId="1" fillId="0" borderId="45" xfId="0" applyNumberFormat="1" applyFont="1" applyFill="1" applyBorder="1" applyAlignment="1">
      <alignment horizontal="center" vertical="top"/>
    </xf>
    <xf numFmtId="3" fontId="1" fillId="0" borderId="21" xfId="0" applyNumberFormat="1" applyFont="1" applyBorder="1" applyAlignment="1">
      <alignment horizontal="left" vertical="top" wrapText="1"/>
    </xf>
    <xf numFmtId="3" fontId="1" fillId="0" borderId="12" xfId="0" applyNumberFormat="1" applyFont="1" applyFill="1" applyBorder="1" applyAlignment="1">
      <alignment horizontal="center" vertical="top" wrapText="1"/>
    </xf>
    <xf numFmtId="49" fontId="3" fillId="0" borderId="42" xfId="0" applyNumberFormat="1" applyFont="1" applyBorder="1" applyAlignment="1">
      <alignment horizontal="center" vertical="top"/>
    </xf>
    <xf numFmtId="3" fontId="1" fillId="0" borderId="44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4" fillId="0" borderId="18" xfId="0" applyNumberFormat="1" applyFont="1" applyBorder="1" applyAlignment="1">
      <alignment horizontal="center" vertical="center" textRotation="90" wrapText="1"/>
    </xf>
    <xf numFmtId="3" fontId="5" fillId="8" borderId="35" xfId="0" applyNumberFormat="1" applyFont="1" applyFill="1" applyBorder="1" applyAlignment="1">
      <alignment horizontal="center" vertical="top"/>
    </xf>
    <xf numFmtId="3" fontId="3" fillId="0" borderId="9" xfId="0" applyNumberFormat="1" applyFont="1" applyBorder="1" applyAlignment="1">
      <alignment horizontal="center" vertical="top"/>
    </xf>
    <xf numFmtId="3" fontId="3" fillId="0" borderId="40" xfId="0" applyNumberFormat="1" applyFont="1" applyFill="1" applyBorder="1" applyAlignment="1">
      <alignment vertical="top" wrapText="1"/>
    </xf>
    <xf numFmtId="3" fontId="1" fillId="8" borderId="49" xfId="0" applyNumberFormat="1" applyFont="1" applyFill="1" applyBorder="1" applyAlignment="1">
      <alignment horizontal="center" vertical="top" wrapText="1"/>
    </xf>
    <xf numFmtId="164" fontId="1" fillId="8" borderId="14" xfId="0" applyNumberFormat="1" applyFont="1" applyFill="1" applyBorder="1" applyAlignment="1">
      <alignment horizontal="center" vertical="center" wrapText="1"/>
    </xf>
    <xf numFmtId="164" fontId="1" fillId="8" borderId="70" xfId="0" applyNumberFormat="1" applyFont="1" applyFill="1" applyBorder="1" applyAlignment="1">
      <alignment horizontal="center" vertical="center" wrapText="1"/>
    </xf>
    <xf numFmtId="164" fontId="1" fillId="6" borderId="14" xfId="0" applyNumberFormat="1" applyFont="1" applyFill="1" applyBorder="1" applyAlignment="1">
      <alignment horizontal="center" vertical="top" wrapText="1"/>
    </xf>
    <xf numFmtId="3" fontId="11" fillId="8" borderId="54" xfId="0" applyNumberFormat="1" applyFont="1" applyFill="1" applyBorder="1" applyAlignment="1">
      <alignment horizontal="center" vertical="top" wrapText="1"/>
    </xf>
    <xf numFmtId="3" fontId="1" fillId="8" borderId="71" xfId="0" applyNumberFormat="1" applyFont="1" applyFill="1" applyBorder="1" applyAlignment="1">
      <alignment horizontal="center" vertical="top" wrapText="1"/>
    </xf>
    <xf numFmtId="3" fontId="11" fillId="8" borderId="11" xfId="0" applyNumberFormat="1" applyFont="1" applyFill="1" applyBorder="1" applyAlignment="1">
      <alignment horizontal="center" vertical="top" wrapText="1"/>
    </xf>
    <xf numFmtId="3" fontId="1" fillId="8" borderId="40" xfId="0" applyNumberFormat="1" applyFont="1" applyFill="1" applyBorder="1" applyAlignment="1">
      <alignment horizontal="center" vertical="top" wrapText="1"/>
    </xf>
    <xf numFmtId="3" fontId="5" fillId="0" borderId="40" xfId="0" applyNumberFormat="1" applyFont="1" applyFill="1" applyBorder="1" applyAlignment="1">
      <alignment vertical="top" wrapText="1"/>
    </xf>
    <xf numFmtId="3" fontId="4" fillId="8" borderId="49" xfId="0" applyNumberFormat="1" applyFont="1" applyFill="1" applyBorder="1" applyAlignment="1">
      <alignment horizontal="center" vertical="top"/>
    </xf>
    <xf numFmtId="164" fontId="4" fillId="8" borderId="70" xfId="0" applyNumberFormat="1" applyFont="1" applyFill="1" applyBorder="1" applyAlignment="1">
      <alignment horizontal="center" vertical="top" wrapText="1"/>
    </xf>
    <xf numFmtId="164" fontId="4" fillId="8" borderId="59" xfId="0" applyNumberFormat="1" applyFont="1" applyFill="1" applyBorder="1" applyAlignment="1">
      <alignment horizontal="center" vertical="top" wrapText="1"/>
    </xf>
    <xf numFmtId="164" fontId="4" fillId="8" borderId="10" xfId="0" applyNumberFormat="1" applyFont="1" applyFill="1" applyBorder="1" applyAlignment="1">
      <alignment horizontal="center" vertical="top" wrapText="1"/>
    </xf>
    <xf numFmtId="164" fontId="4" fillId="8" borderId="64" xfId="0" applyNumberFormat="1" applyFont="1" applyFill="1" applyBorder="1" applyAlignment="1">
      <alignment horizontal="center" vertical="top" wrapText="1"/>
    </xf>
    <xf numFmtId="3" fontId="4" fillId="8" borderId="29" xfId="0" applyNumberFormat="1" applyFont="1" applyFill="1" applyBorder="1" applyAlignment="1">
      <alignment horizontal="left" vertical="top" wrapText="1"/>
    </xf>
    <xf numFmtId="3" fontId="12" fillId="8" borderId="11" xfId="0" applyNumberFormat="1" applyFont="1" applyFill="1" applyBorder="1" applyAlignment="1">
      <alignment horizontal="center" vertical="top" wrapText="1"/>
    </xf>
    <xf numFmtId="3" fontId="4" fillId="8" borderId="40" xfId="0" applyNumberFormat="1" applyFont="1" applyFill="1" applyBorder="1" applyAlignment="1">
      <alignment horizontal="center" vertical="top" wrapText="1"/>
    </xf>
    <xf numFmtId="3" fontId="4" fillId="8" borderId="11" xfId="0" applyNumberFormat="1" applyFont="1" applyFill="1" applyBorder="1" applyAlignment="1">
      <alignment horizontal="center" vertical="top" wrapText="1"/>
    </xf>
    <xf numFmtId="3" fontId="4" fillId="8" borderId="51" xfId="0" applyNumberFormat="1" applyFont="1" applyFill="1" applyBorder="1" applyAlignment="1">
      <alignment horizontal="center" vertical="top" wrapText="1"/>
    </xf>
    <xf numFmtId="3" fontId="5" fillId="8" borderId="13" xfId="0" applyNumberFormat="1" applyFont="1" applyFill="1" applyBorder="1" applyAlignment="1">
      <alignment horizontal="center" vertical="center" wrapText="1"/>
    </xf>
    <xf numFmtId="3" fontId="5" fillId="8" borderId="40" xfId="0" applyNumberFormat="1" applyFont="1" applyFill="1" applyBorder="1" applyAlignment="1">
      <alignment vertical="top" wrapText="1"/>
    </xf>
    <xf numFmtId="3" fontId="12" fillId="8" borderId="54" xfId="0" applyNumberFormat="1" applyFont="1" applyFill="1" applyBorder="1" applyAlignment="1">
      <alignment horizontal="center" vertical="top" wrapText="1"/>
    </xf>
    <xf numFmtId="3" fontId="4" fillId="8" borderId="71" xfId="0" applyNumberFormat="1" applyFont="1" applyFill="1" applyBorder="1" applyAlignment="1">
      <alignment horizontal="center" vertical="top" wrapText="1"/>
    </xf>
    <xf numFmtId="3" fontId="4" fillId="8" borderId="60" xfId="0" applyNumberFormat="1" applyFont="1" applyFill="1" applyBorder="1" applyAlignment="1">
      <alignment horizontal="center" vertical="top" wrapText="1"/>
    </xf>
    <xf numFmtId="3" fontId="5" fillId="8" borderId="50" xfId="0" applyNumberFormat="1" applyFont="1" applyFill="1" applyBorder="1" applyAlignment="1">
      <alignment horizontal="center" vertical="center" textRotation="90" wrapText="1"/>
    </xf>
    <xf numFmtId="3" fontId="3" fillId="0" borderId="13" xfId="0" applyNumberFormat="1" applyFont="1" applyFill="1" applyBorder="1" applyAlignment="1">
      <alignment vertical="center" textRotation="90" wrapText="1"/>
    </xf>
    <xf numFmtId="164" fontId="1" fillId="8" borderId="71" xfId="0" applyNumberFormat="1" applyFont="1" applyFill="1" applyBorder="1" applyAlignment="1">
      <alignment horizontal="center" vertical="top" wrapText="1"/>
    </xf>
    <xf numFmtId="164" fontId="1" fillId="8" borderId="54" xfId="0" applyNumberFormat="1" applyFont="1" applyFill="1" applyBorder="1" applyAlignment="1">
      <alignment horizontal="center" vertical="top" wrapText="1"/>
    </xf>
    <xf numFmtId="164" fontId="1" fillId="8" borderId="52" xfId="0" applyNumberFormat="1" applyFont="1" applyFill="1" applyBorder="1" applyAlignment="1">
      <alignment horizontal="center" vertical="top" wrapText="1"/>
    </xf>
    <xf numFmtId="164" fontId="1" fillId="8" borderId="60" xfId="0" applyNumberFormat="1" applyFont="1" applyFill="1" applyBorder="1" applyAlignment="1">
      <alignment horizontal="center" vertical="top" wrapText="1"/>
    </xf>
    <xf numFmtId="3" fontId="1" fillId="8" borderId="38" xfId="0" applyNumberFormat="1" applyFont="1" applyFill="1" applyBorder="1" applyAlignment="1">
      <alignment vertical="top" wrapText="1"/>
    </xf>
    <xf numFmtId="3" fontId="1" fillId="8" borderId="54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>
      <alignment vertical="top" wrapText="1"/>
    </xf>
    <xf numFmtId="3" fontId="3" fillId="8" borderId="56" xfId="0" applyNumberFormat="1" applyFont="1" applyFill="1" applyBorder="1" applyAlignment="1">
      <alignment horizontal="center" vertical="top"/>
    </xf>
    <xf numFmtId="164" fontId="3" fillId="8" borderId="73" xfId="0" applyNumberFormat="1" applyFont="1" applyFill="1" applyBorder="1" applyAlignment="1">
      <alignment horizontal="center" vertical="top" wrapText="1"/>
    </xf>
    <xf numFmtId="164" fontId="3" fillId="8" borderId="62" xfId="0" applyNumberFormat="1" applyFont="1" applyFill="1" applyBorder="1" applyAlignment="1">
      <alignment horizontal="center" vertical="top" wrapText="1"/>
    </xf>
    <xf numFmtId="164" fontId="3" fillId="8" borderId="26" xfId="0" applyNumberFormat="1" applyFont="1" applyFill="1" applyBorder="1" applyAlignment="1">
      <alignment horizontal="center" vertical="top" wrapText="1"/>
    </xf>
    <xf numFmtId="164" fontId="3" fillId="8" borderId="56" xfId="0" applyNumberFormat="1" applyFont="1" applyFill="1" applyBorder="1" applyAlignment="1">
      <alignment horizontal="center" vertical="top" wrapText="1"/>
    </xf>
    <xf numFmtId="3" fontId="1" fillId="8" borderId="25" xfId="0" applyNumberFormat="1" applyFont="1" applyFill="1" applyBorder="1" applyAlignment="1">
      <alignment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164" fontId="4" fillId="8" borderId="71" xfId="0" applyNumberFormat="1" applyFont="1" applyFill="1" applyBorder="1" applyAlignment="1">
      <alignment horizontal="center" vertical="top" wrapText="1"/>
    </xf>
    <xf numFmtId="164" fontId="4" fillId="8" borderId="54" xfId="0" applyNumberFormat="1" applyFont="1" applyFill="1" applyBorder="1" applyAlignment="1">
      <alignment horizontal="center" vertical="top" wrapText="1"/>
    </xf>
    <xf numFmtId="164" fontId="4" fillId="8" borderId="52" xfId="0" applyNumberFormat="1" applyFont="1" applyFill="1" applyBorder="1" applyAlignment="1">
      <alignment horizontal="center" vertical="top" wrapText="1"/>
    </xf>
    <xf numFmtId="164" fontId="4" fillId="8" borderId="60" xfId="0" applyNumberFormat="1" applyFont="1" applyFill="1" applyBorder="1" applyAlignment="1">
      <alignment horizontal="center" vertical="top" wrapText="1"/>
    </xf>
    <xf numFmtId="3" fontId="4" fillId="8" borderId="13" xfId="0" applyNumberFormat="1" applyFont="1" applyFill="1" applyBorder="1" applyAlignment="1">
      <alignment vertical="top" wrapText="1"/>
    </xf>
    <xf numFmtId="3" fontId="5" fillId="0" borderId="53" xfId="0" applyNumberFormat="1" applyFont="1" applyFill="1" applyBorder="1" applyAlignment="1">
      <alignment horizontal="center" vertical="center" textRotation="90" wrapText="1"/>
    </xf>
    <xf numFmtId="3" fontId="4" fillId="8" borderId="50" xfId="0" applyNumberFormat="1" applyFont="1" applyFill="1" applyBorder="1" applyAlignment="1">
      <alignment vertical="top" wrapText="1"/>
    </xf>
    <xf numFmtId="164" fontId="1" fillId="8" borderId="49" xfId="0" applyNumberFormat="1" applyFont="1" applyFill="1" applyBorder="1" applyAlignment="1">
      <alignment horizontal="center" vertical="top" wrapText="1"/>
    </xf>
    <xf numFmtId="3" fontId="1" fillId="8" borderId="13" xfId="0" applyNumberFormat="1" applyFont="1" applyFill="1" applyBorder="1" applyAlignment="1">
      <alignment vertical="top" wrapText="1"/>
    </xf>
    <xf numFmtId="3" fontId="12" fillId="8" borderId="54" xfId="0" applyNumberFormat="1" applyFont="1" applyFill="1" applyBorder="1" applyAlignment="1">
      <alignment vertical="top" wrapText="1"/>
    </xf>
    <xf numFmtId="3" fontId="12" fillId="8" borderId="11" xfId="0" applyNumberFormat="1" applyFont="1" applyFill="1" applyBorder="1" applyAlignment="1">
      <alignment vertical="top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1" fillId="0" borderId="52" xfId="0" applyNumberFormat="1" applyFont="1" applyFill="1" applyBorder="1" applyAlignment="1">
      <alignment horizontal="center" vertical="top"/>
    </xf>
    <xf numFmtId="3" fontId="3" fillId="8" borderId="56" xfId="0" applyNumberFormat="1" applyFont="1" applyFill="1" applyBorder="1" applyAlignment="1">
      <alignment horizontal="right" vertical="top"/>
    </xf>
    <xf numFmtId="164" fontId="3" fillId="8" borderId="56" xfId="0" applyNumberFormat="1" applyFont="1" applyFill="1" applyBorder="1" applyAlignment="1">
      <alignment horizontal="center" vertical="top"/>
    </xf>
    <xf numFmtId="3" fontId="1" fillId="8" borderId="9" xfId="0" applyNumberFormat="1" applyFont="1" applyFill="1" applyBorder="1" applyAlignment="1">
      <alignment horizontal="left" vertical="top" wrapText="1"/>
    </xf>
    <xf numFmtId="3" fontId="11" fillId="8" borderId="10" xfId="0" applyNumberFormat="1" applyFont="1" applyFill="1" applyBorder="1" applyAlignment="1">
      <alignment horizontal="center" vertical="top" wrapText="1"/>
    </xf>
    <xf numFmtId="3" fontId="1" fillId="8" borderId="70" xfId="0" applyNumberFormat="1" applyFont="1" applyFill="1" applyBorder="1" applyAlignment="1">
      <alignment horizontal="center" vertical="top" wrapText="1"/>
    </xf>
    <xf numFmtId="3" fontId="1" fillId="0" borderId="13" xfId="0" applyNumberFormat="1" applyFont="1" applyFill="1" applyBorder="1" applyAlignment="1">
      <alignment horizontal="center" vertical="top" textRotation="90" wrapText="1"/>
    </xf>
    <xf numFmtId="3" fontId="3" fillId="8" borderId="71" xfId="0" applyNumberFormat="1" applyFont="1" applyFill="1" applyBorder="1" applyAlignment="1">
      <alignment horizontal="center" vertical="top" wrapText="1"/>
    </xf>
    <xf numFmtId="164" fontId="1" fillId="0" borderId="59" xfId="0" applyNumberFormat="1" applyFont="1" applyFill="1" applyBorder="1" applyAlignment="1">
      <alignment horizontal="center" vertical="top" wrapText="1"/>
    </xf>
    <xf numFmtId="164" fontId="1" fillId="0" borderId="49" xfId="0" applyNumberFormat="1" applyFont="1" applyFill="1" applyBorder="1" applyAlignment="1">
      <alignment horizontal="center" vertical="top" wrapText="1"/>
    </xf>
    <xf numFmtId="3" fontId="11" fillId="0" borderId="54" xfId="0" applyNumberFormat="1" applyFont="1" applyBorder="1" applyAlignment="1">
      <alignment horizontal="center" vertical="top"/>
    </xf>
    <xf numFmtId="3" fontId="1" fillId="0" borderId="60" xfId="0" applyNumberFormat="1" applyFont="1" applyBorder="1" applyAlignment="1">
      <alignment horizontal="center" vertical="top"/>
    </xf>
    <xf numFmtId="3" fontId="3" fillId="8" borderId="40" xfId="0" applyNumberFormat="1" applyFont="1" applyFill="1" applyBorder="1" applyAlignment="1">
      <alignment horizontal="center" vertical="top" wrapText="1"/>
    </xf>
    <xf numFmtId="164" fontId="1" fillId="0" borderId="73" xfId="0" applyNumberFormat="1" applyFont="1" applyFill="1" applyBorder="1" applyAlignment="1">
      <alignment horizontal="center" vertical="top" wrapText="1"/>
    </xf>
    <xf numFmtId="164" fontId="1" fillId="0" borderId="62" xfId="0" applyNumberFormat="1" applyFont="1" applyFill="1" applyBorder="1" applyAlignment="1">
      <alignment horizontal="center" vertical="top" wrapText="1"/>
    </xf>
    <xf numFmtId="164" fontId="1" fillId="0" borderId="56" xfId="0" applyNumberFormat="1" applyFont="1" applyFill="1" applyBorder="1" applyAlignment="1">
      <alignment horizontal="center" vertical="top" wrapText="1"/>
    </xf>
    <xf numFmtId="3" fontId="1" fillId="0" borderId="75" xfId="0" applyNumberFormat="1" applyFont="1" applyBorder="1" applyAlignment="1">
      <alignment horizontal="center" vertical="top"/>
    </xf>
    <xf numFmtId="3" fontId="3" fillId="0" borderId="50" xfId="0" applyNumberFormat="1" applyFont="1" applyBorder="1" applyAlignment="1">
      <alignment horizontal="center" vertical="top"/>
    </xf>
    <xf numFmtId="164" fontId="4" fillId="8" borderId="41" xfId="0" applyNumberFormat="1" applyFont="1" applyFill="1" applyBorder="1" applyAlignment="1">
      <alignment horizontal="center" vertical="top" wrapText="1"/>
    </xf>
    <xf numFmtId="164" fontId="4" fillId="8" borderId="11" xfId="0" applyNumberFormat="1" applyFont="1" applyFill="1" applyBorder="1" applyAlignment="1">
      <alignment horizontal="center" vertical="top" wrapText="1"/>
    </xf>
    <xf numFmtId="164" fontId="2" fillId="6" borderId="12" xfId="0" applyNumberFormat="1" applyFont="1" applyFill="1" applyBorder="1" applyAlignment="1">
      <alignment horizontal="center" vertical="top" wrapText="1"/>
    </xf>
    <xf numFmtId="164" fontId="2" fillId="6" borderId="0" xfId="0" applyNumberFormat="1" applyFont="1" applyFill="1" applyBorder="1" applyAlignment="1">
      <alignment horizontal="center" vertical="top" wrapText="1"/>
    </xf>
    <xf numFmtId="164" fontId="2" fillId="6" borderId="49" xfId="0" applyNumberFormat="1" applyFont="1" applyFill="1" applyBorder="1" applyAlignment="1">
      <alignment horizontal="center" vertical="top" wrapText="1"/>
    </xf>
    <xf numFmtId="164" fontId="2" fillId="6" borderId="15" xfId="0" applyNumberFormat="1" applyFont="1" applyFill="1" applyBorder="1" applyAlignment="1">
      <alignment horizontal="center" vertical="top" wrapText="1"/>
    </xf>
    <xf numFmtId="3" fontId="11" fillId="0" borderId="54" xfId="0" applyNumberFormat="1" applyFont="1" applyFill="1" applyBorder="1" applyAlignment="1">
      <alignment horizontal="center" vertical="top"/>
    </xf>
    <xf numFmtId="164" fontId="3" fillId="7" borderId="17" xfId="0" applyNumberFormat="1" applyFont="1" applyFill="1" applyBorder="1" applyAlignment="1">
      <alignment horizontal="center" vertical="top" wrapText="1"/>
    </xf>
    <xf numFmtId="164" fontId="1" fillId="8" borderId="26" xfId="0" applyNumberFormat="1" applyFont="1" applyFill="1" applyBorder="1" applyAlignment="1">
      <alignment horizontal="center" vertical="top"/>
    </xf>
    <xf numFmtId="3" fontId="1" fillId="8" borderId="52" xfId="0" applyNumberFormat="1" applyFont="1" applyFill="1" applyBorder="1" applyAlignment="1">
      <alignment vertical="top" wrapText="1"/>
    </xf>
    <xf numFmtId="164" fontId="1" fillId="8" borderId="15" xfId="0" applyNumberFormat="1" applyFont="1" applyFill="1" applyBorder="1" applyAlignment="1">
      <alignment horizontal="center" vertical="top"/>
    </xf>
    <xf numFmtId="3" fontId="4" fillId="8" borderId="12" xfId="0" applyNumberFormat="1" applyFont="1" applyFill="1" applyBorder="1" applyAlignment="1">
      <alignment horizontal="center" vertical="top" wrapText="1"/>
    </xf>
    <xf numFmtId="3" fontId="1" fillId="0" borderId="59" xfId="0" applyNumberFormat="1" applyFont="1" applyBorder="1" applyAlignment="1">
      <alignment vertical="top"/>
    </xf>
    <xf numFmtId="164" fontId="4" fillId="8" borderId="78" xfId="0" applyNumberFormat="1" applyFont="1" applyFill="1" applyBorder="1" applyAlignment="1">
      <alignment horizontal="center" vertical="top" wrapText="1"/>
    </xf>
    <xf numFmtId="164" fontId="1" fillId="8" borderId="77" xfId="0" applyNumberFormat="1" applyFont="1" applyFill="1" applyBorder="1" applyAlignment="1">
      <alignment horizontal="center" vertical="top"/>
    </xf>
    <xf numFmtId="164" fontId="1" fillId="8" borderId="13" xfId="0" applyNumberFormat="1" applyFont="1" applyFill="1" applyBorder="1" applyAlignment="1">
      <alignment horizontal="center" vertical="top"/>
    </xf>
    <xf numFmtId="164" fontId="4" fillId="8" borderId="9" xfId="0" applyNumberFormat="1" applyFont="1" applyFill="1" applyBorder="1" applyAlignment="1">
      <alignment horizontal="center" vertical="top" wrapText="1"/>
    </xf>
    <xf numFmtId="164" fontId="1" fillId="8" borderId="13" xfId="0" applyNumberFormat="1" applyFont="1" applyFill="1" applyBorder="1" applyAlignment="1">
      <alignment horizontal="center" vertical="top" wrapText="1"/>
    </xf>
    <xf numFmtId="164" fontId="3" fillId="8" borderId="53" xfId="0" applyNumberFormat="1" applyFont="1" applyFill="1" applyBorder="1" applyAlignment="1">
      <alignment horizontal="center" vertical="top" wrapText="1"/>
    </xf>
    <xf numFmtId="164" fontId="3" fillId="8" borderId="53" xfId="0" applyNumberFormat="1" applyFont="1" applyFill="1" applyBorder="1" applyAlignment="1">
      <alignment horizontal="center" vertical="top"/>
    </xf>
    <xf numFmtId="164" fontId="3" fillId="7" borderId="16" xfId="0" applyNumberFormat="1" applyFont="1" applyFill="1" applyBorder="1" applyAlignment="1">
      <alignment horizontal="center" vertical="top" wrapText="1"/>
    </xf>
    <xf numFmtId="164" fontId="4" fillId="6" borderId="33" xfId="0" applyNumberFormat="1" applyFont="1" applyFill="1" applyBorder="1" applyAlignment="1">
      <alignment horizontal="center" vertical="top" wrapText="1"/>
    </xf>
    <xf numFmtId="164" fontId="4" fillId="6" borderId="9" xfId="0" applyNumberFormat="1" applyFont="1" applyFill="1" applyBorder="1" applyAlignment="1">
      <alignment horizontal="center" vertical="top" wrapText="1"/>
    </xf>
    <xf numFmtId="164" fontId="3" fillId="7" borderId="9" xfId="0" applyNumberFormat="1" applyFont="1" applyFill="1" applyBorder="1" applyAlignment="1">
      <alignment horizontal="center" vertical="top"/>
    </xf>
    <xf numFmtId="164" fontId="5" fillId="7" borderId="13" xfId="0" applyNumberFormat="1" applyFont="1" applyFill="1" applyBorder="1" applyAlignment="1">
      <alignment horizontal="center" vertical="top"/>
    </xf>
    <xf numFmtId="164" fontId="3" fillId="7" borderId="16" xfId="0" applyNumberFormat="1" applyFont="1" applyFill="1" applyBorder="1" applyAlignment="1">
      <alignment horizontal="center" vertical="top"/>
    </xf>
    <xf numFmtId="164" fontId="1" fillId="0" borderId="44" xfId="0" applyNumberFormat="1" applyFont="1" applyBorder="1" applyAlignment="1">
      <alignment horizontal="center" vertical="top"/>
    </xf>
    <xf numFmtId="164" fontId="1" fillId="8" borderId="60" xfId="0" applyNumberFormat="1" applyFont="1" applyFill="1" applyBorder="1" applyAlignment="1">
      <alignment horizontal="center" vertical="top"/>
    </xf>
    <xf numFmtId="164" fontId="4" fillId="8" borderId="15" xfId="0" applyNumberFormat="1" applyFont="1" applyFill="1" applyBorder="1" applyAlignment="1">
      <alignment horizontal="center" vertical="top" wrapText="1"/>
    </xf>
    <xf numFmtId="164" fontId="3" fillId="8" borderId="27" xfId="0" applyNumberFormat="1" applyFont="1" applyFill="1" applyBorder="1" applyAlignment="1">
      <alignment horizontal="center" vertical="top" wrapText="1"/>
    </xf>
    <xf numFmtId="164" fontId="3" fillId="8" borderId="27" xfId="0" applyNumberFormat="1" applyFont="1" applyFill="1" applyBorder="1" applyAlignment="1">
      <alignment horizontal="center" vertical="top"/>
    </xf>
    <xf numFmtId="164" fontId="4" fillId="6" borderId="44" xfId="0" applyNumberFormat="1" applyFont="1" applyFill="1" applyBorder="1" applyAlignment="1">
      <alignment horizontal="center" vertical="top" wrapText="1"/>
    </xf>
    <xf numFmtId="164" fontId="4" fillId="6" borderId="15" xfId="0" applyNumberFormat="1" applyFont="1" applyFill="1" applyBorder="1" applyAlignment="1">
      <alignment horizontal="center" vertical="top" wrapText="1"/>
    </xf>
    <xf numFmtId="164" fontId="4" fillId="6" borderId="60" xfId="0" applyNumberFormat="1" applyFont="1" applyFill="1" applyBorder="1" applyAlignment="1">
      <alignment horizontal="center" vertical="top" wrapText="1"/>
    </xf>
    <xf numFmtId="164" fontId="1" fillId="8" borderId="51" xfId="0" applyNumberFormat="1" applyFont="1" applyFill="1" applyBorder="1" applyAlignment="1">
      <alignment horizontal="center" vertical="top"/>
    </xf>
    <xf numFmtId="164" fontId="3" fillId="7" borderId="15" xfId="0" applyNumberFormat="1" applyFont="1" applyFill="1" applyBorder="1" applyAlignment="1">
      <alignment horizontal="center" vertical="top"/>
    </xf>
    <xf numFmtId="164" fontId="1" fillId="0" borderId="27" xfId="0" applyNumberFormat="1" applyFont="1" applyFill="1" applyBorder="1" applyAlignment="1">
      <alignment horizontal="center" vertical="top" wrapText="1"/>
    </xf>
    <xf numFmtId="164" fontId="3" fillId="7" borderId="27" xfId="0" applyNumberFormat="1" applyFont="1" applyFill="1" applyBorder="1" applyAlignment="1">
      <alignment horizontal="center" vertical="top" wrapText="1"/>
    </xf>
    <xf numFmtId="164" fontId="4" fillId="8" borderId="51" xfId="0" applyNumberFormat="1" applyFont="1" applyFill="1" applyBorder="1" applyAlignment="1">
      <alignment horizontal="center" vertical="top" wrapText="1"/>
    </xf>
    <xf numFmtId="164" fontId="1" fillId="8" borderId="8" xfId="0" applyNumberFormat="1" applyFont="1" applyFill="1" applyBorder="1" applyAlignment="1">
      <alignment horizontal="center" vertical="top"/>
    </xf>
    <xf numFmtId="164" fontId="5" fillId="7" borderId="60" xfId="0" applyNumberFormat="1" applyFont="1" applyFill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164" fontId="3" fillId="7" borderId="1" xfId="0" applyNumberFormat="1" applyFont="1" applyFill="1" applyBorder="1" applyAlignment="1">
      <alignment horizontal="center" vertical="top"/>
    </xf>
    <xf numFmtId="164" fontId="1" fillId="8" borderId="32" xfId="0" applyNumberFormat="1" applyFont="1" applyFill="1" applyBorder="1" applyAlignment="1">
      <alignment horizontal="center" vertical="top" wrapText="1"/>
    </xf>
    <xf numFmtId="164" fontId="3" fillId="7" borderId="37" xfId="0" applyNumberFormat="1" applyFont="1" applyFill="1" applyBorder="1" applyAlignment="1">
      <alignment horizontal="center" vertical="top"/>
    </xf>
    <xf numFmtId="164" fontId="1" fillId="0" borderId="73" xfId="0" applyNumberFormat="1" applyFont="1" applyBorder="1" applyAlignment="1">
      <alignment horizontal="center" vertical="top"/>
    </xf>
    <xf numFmtId="164" fontId="1" fillId="0" borderId="53" xfId="0" applyNumberFormat="1" applyFont="1" applyBorder="1" applyAlignment="1">
      <alignment horizontal="center" vertical="top"/>
    </xf>
    <xf numFmtId="164" fontId="1" fillId="0" borderId="26" xfId="0" applyNumberFormat="1" applyFont="1" applyBorder="1" applyAlignment="1">
      <alignment horizontal="center" vertical="top"/>
    </xf>
    <xf numFmtId="164" fontId="1" fillId="0" borderId="62" xfId="0" applyNumberFormat="1" applyFont="1" applyBorder="1" applyAlignment="1">
      <alignment horizontal="center" vertical="top"/>
    </xf>
    <xf numFmtId="164" fontId="1" fillId="0" borderId="27" xfId="0" applyNumberFormat="1" applyFont="1" applyBorder="1" applyAlignment="1">
      <alignment horizontal="center" vertical="top"/>
    </xf>
    <xf numFmtId="164" fontId="1" fillId="6" borderId="56" xfId="0" applyNumberFormat="1" applyFont="1" applyFill="1" applyBorder="1" applyAlignment="1">
      <alignment horizontal="center" vertical="top" wrapText="1"/>
    </xf>
    <xf numFmtId="49" fontId="3" fillId="8" borderId="41" xfId="0" applyNumberFormat="1" applyFont="1" applyFill="1" applyBorder="1" applyAlignment="1">
      <alignment horizontal="center" vertical="top"/>
    </xf>
    <xf numFmtId="164" fontId="5" fillId="5" borderId="79" xfId="0" applyNumberFormat="1" applyFont="1" applyFill="1" applyBorder="1" applyAlignment="1">
      <alignment horizontal="center" vertical="top"/>
    </xf>
    <xf numFmtId="3" fontId="5" fillId="8" borderId="52" xfId="0" applyNumberFormat="1" applyFont="1" applyFill="1" applyBorder="1" applyAlignment="1">
      <alignment vertical="top" wrapText="1"/>
    </xf>
    <xf numFmtId="3" fontId="5" fillId="8" borderId="12" xfId="0" applyNumberFormat="1" applyFont="1" applyFill="1" applyBorder="1" applyAlignment="1">
      <alignment vertical="top" wrapText="1"/>
    </xf>
    <xf numFmtId="49" fontId="3" fillId="5" borderId="11" xfId="0" applyNumberFormat="1" applyFont="1" applyFill="1" applyBorder="1" applyAlignment="1">
      <alignment horizontal="center" vertical="top"/>
    </xf>
    <xf numFmtId="164" fontId="5" fillId="3" borderId="14" xfId="0" applyNumberFormat="1" applyFont="1" applyFill="1" applyBorder="1" applyAlignment="1">
      <alignment horizontal="center" vertical="top" wrapText="1"/>
    </xf>
    <xf numFmtId="164" fontId="4" fillId="0" borderId="26" xfId="0" applyNumberFormat="1" applyFont="1" applyBorder="1" applyAlignment="1">
      <alignment horizontal="center" vertical="top"/>
    </xf>
    <xf numFmtId="164" fontId="1" fillId="0" borderId="14" xfId="0" applyNumberFormat="1" applyFont="1" applyBorder="1" applyAlignment="1">
      <alignment horizontal="center" vertical="top" wrapText="1"/>
    </xf>
    <xf numFmtId="164" fontId="4" fillId="0" borderId="14" xfId="0" applyNumberFormat="1" applyFont="1" applyBorder="1" applyAlignment="1">
      <alignment horizontal="center" vertical="top" wrapText="1"/>
    </xf>
    <xf numFmtId="164" fontId="5" fillId="3" borderId="14" xfId="0" applyNumberFormat="1" applyFont="1" applyFill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5" fillId="7" borderId="65" xfId="0" applyNumberFormat="1" applyFont="1" applyFill="1" applyBorder="1" applyAlignment="1">
      <alignment horizontal="center" vertical="top"/>
    </xf>
    <xf numFmtId="3" fontId="12" fillId="8" borderId="10" xfId="0" applyNumberFormat="1" applyFont="1" applyFill="1" applyBorder="1" applyAlignment="1">
      <alignment horizontal="center" vertical="top" wrapText="1"/>
    </xf>
    <xf numFmtId="3" fontId="4" fillId="8" borderId="70" xfId="0" applyNumberFormat="1" applyFont="1" applyFill="1" applyBorder="1" applyAlignment="1">
      <alignment horizontal="center" vertical="top" wrapText="1"/>
    </xf>
    <xf numFmtId="164" fontId="1" fillId="8" borderId="52" xfId="0" applyNumberFormat="1" applyFont="1" applyFill="1" applyBorder="1" applyAlignment="1">
      <alignment horizontal="center" vertical="top"/>
    </xf>
    <xf numFmtId="3" fontId="5" fillId="8" borderId="50" xfId="0" applyNumberFormat="1" applyFont="1" applyFill="1" applyBorder="1" applyAlignment="1">
      <alignment horizontal="center" vertical="center" wrapText="1"/>
    </xf>
    <xf numFmtId="3" fontId="3" fillId="6" borderId="12" xfId="0" applyNumberFormat="1" applyFont="1" applyFill="1" applyBorder="1" applyAlignment="1">
      <alignment horizontal="left" vertical="top" wrapText="1"/>
    </xf>
    <xf numFmtId="3" fontId="16" fillId="0" borderId="74" xfId="0" applyNumberFormat="1" applyFont="1" applyBorder="1" applyAlignment="1">
      <alignment horizontal="center" vertical="top"/>
    </xf>
    <xf numFmtId="164" fontId="1" fillId="0" borderId="26" xfId="0" applyNumberFormat="1" applyFont="1" applyFill="1" applyBorder="1" applyAlignment="1">
      <alignment horizontal="center" vertical="top"/>
    </xf>
    <xf numFmtId="3" fontId="2" fillId="0" borderId="9" xfId="0" applyNumberFormat="1" applyFont="1" applyBorder="1"/>
    <xf numFmtId="164" fontId="11" fillId="0" borderId="4" xfId="0" applyNumberFormat="1" applyFont="1" applyFill="1" applyBorder="1" applyAlignment="1">
      <alignment horizontal="center" vertical="top"/>
    </xf>
    <xf numFmtId="164" fontId="1" fillId="0" borderId="58" xfId="0" applyNumberFormat="1" applyFont="1" applyFill="1" applyBorder="1" applyAlignment="1">
      <alignment horizontal="center" vertical="top"/>
    </xf>
    <xf numFmtId="3" fontId="11" fillId="0" borderId="10" xfId="0" applyNumberFormat="1" applyFont="1" applyFill="1" applyBorder="1" applyAlignment="1">
      <alignment vertical="top" wrapText="1"/>
    </xf>
    <xf numFmtId="3" fontId="1" fillId="6" borderId="12" xfId="0" applyNumberFormat="1" applyFont="1" applyFill="1" applyBorder="1" applyAlignment="1">
      <alignment horizontal="left" vertical="top" wrapText="1"/>
    </xf>
    <xf numFmtId="3" fontId="11" fillId="0" borderId="10" xfId="0" applyNumberFormat="1" applyFont="1" applyBorder="1" applyAlignment="1">
      <alignment horizontal="center" vertical="top"/>
    </xf>
    <xf numFmtId="3" fontId="11" fillId="0" borderId="10" xfId="0" applyNumberFormat="1" applyFont="1" applyFill="1" applyBorder="1" applyAlignment="1">
      <alignment horizontal="center" vertical="top"/>
    </xf>
    <xf numFmtId="3" fontId="1" fillId="0" borderId="15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Border="1" applyAlignment="1">
      <alignment horizontal="left" vertical="top" wrapText="1"/>
    </xf>
    <xf numFmtId="3" fontId="1" fillId="0" borderId="53" xfId="0" applyNumberFormat="1" applyFont="1" applyBorder="1" applyAlignment="1">
      <alignment vertical="top" wrapText="1"/>
    </xf>
    <xf numFmtId="3" fontId="1" fillId="0" borderId="6" xfId="0" applyNumberFormat="1" applyFont="1" applyBorder="1" applyAlignment="1">
      <alignment horizontal="left" vertical="top" wrapText="1"/>
    </xf>
    <xf numFmtId="3" fontId="5" fillId="7" borderId="36" xfId="0" applyNumberFormat="1" applyFont="1" applyFill="1" applyBorder="1" applyAlignment="1">
      <alignment horizontal="right" vertical="top"/>
    </xf>
    <xf numFmtId="3" fontId="1" fillId="8" borderId="20" xfId="0" applyNumberFormat="1" applyFont="1" applyFill="1" applyBorder="1" applyAlignment="1">
      <alignment vertical="top" wrapText="1"/>
    </xf>
    <xf numFmtId="3" fontId="5" fillId="0" borderId="41" xfId="0" applyNumberFormat="1" applyFont="1" applyBorder="1" applyAlignment="1">
      <alignment horizontal="center" vertical="top"/>
    </xf>
    <xf numFmtId="164" fontId="4" fillId="8" borderId="41" xfId="0" applyNumberFormat="1" applyFont="1" applyFill="1" applyBorder="1" applyAlignment="1">
      <alignment horizontal="center" vertical="top"/>
    </xf>
    <xf numFmtId="164" fontId="15" fillId="8" borderId="26" xfId="0" applyNumberFormat="1" applyFont="1" applyFill="1" applyBorder="1" applyAlignment="1">
      <alignment horizontal="center" vertical="top"/>
    </xf>
    <xf numFmtId="164" fontId="1" fillId="8" borderId="62" xfId="0" applyNumberFormat="1" applyFont="1" applyFill="1" applyBorder="1" applyAlignment="1">
      <alignment horizontal="center" vertical="top"/>
    </xf>
    <xf numFmtId="164" fontId="5" fillId="8" borderId="26" xfId="0" applyNumberFormat="1" applyFont="1" applyFill="1" applyBorder="1" applyAlignment="1">
      <alignment horizontal="center" vertical="top"/>
    </xf>
    <xf numFmtId="164" fontId="4" fillId="8" borderId="64" xfId="0" applyNumberFormat="1" applyFont="1" applyFill="1" applyBorder="1" applyAlignment="1">
      <alignment horizontal="center" vertical="top"/>
    </xf>
    <xf numFmtId="164" fontId="4" fillId="8" borderId="10" xfId="0" applyNumberFormat="1" applyFont="1" applyFill="1" applyBorder="1" applyAlignment="1">
      <alignment horizontal="center" vertical="top"/>
    </xf>
    <xf numFmtId="164" fontId="4" fillId="8" borderId="70" xfId="0" applyNumberFormat="1" applyFont="1" applyFill="1" applyBorder="1" applyAlignment="1">
      <alignment horizontal="center" vertical="top"/>
    </xf>
    <xf numFmtId="164" fontId="4" fillId="8" borderId="15" xfId="0" applyNumberFormat="1" applyFont="1" applyFill="1" applyBorder="1" applyAlignment="1">
      <alignment horizontal="center" vertical="top"/>
    </xf>
    <xf numFmtId="164" fontId="17" fillId="7" borderId="42" xfId="0" applyNumberFormat="1" applyFont="1" applyFill="1" applyBorder="1" applyAlignment="1">
      <alignment horizontal="center" vertical="top"/>
    </xf>
    <xf numFmtId="164" fontId="17" fillId="7" borderId="18" xfId="0" applyNumberFormat="1" applyFont="1" applyFill="1" applyBorder="1" applyAlignment="1">
      <alignment horizontal="center" vertical="top"/>
    </xf>
    <xf numFmtId="164" fontId="17" fillId="7" borderId="1" xfId="0" applyNumberFormat="1" applyFont="1" applyFill="1" applyBorder="1" applyAlignment="1">
      <alignment horizontal="center" vertical="top"/>
    </xf>
    <xf numFmtId="49" fontId="3" fillId="6" borderId="51" xfId="0" applyNumberFormat="1" applyFont="1" applyFill="1" applyBorder="1" applyAlignment="1">
      <alignment horizontal="center" vertical="top"/>
    </xf>
    <xf numFmtId="3" fontId="11" fillId="6" borderId="11" xfId="0" applyNumberFormat="1" applyFont="1" applyFill="1" applyBorder="1" applyAlignment="1">
      <alignment horizontal="center" vertical="top"/>
    </xf>
    <xf numFmtId="3" fontId="1" fillId="8" borderId="56" xfId="0" applyNumberFormat="1" applyFont="1" applyFill="1" applyBorder="1" applyAlignment="1">
      <alignment vertical="top" wrapText="1"/>
    </xf>
    <xf numFmtId="164" fontId="2" fillId="8" borderId="0" xfId="0" applyNumberFormat="1" applyFont="1" applyFill="1"/>
    <xf numFmtId="3" fontId="2" fillId="8" borderId="0" xfId="0" applyNumberFormat="1" applyFont="1" applyFill="1" applyBorder="1"/>
    <xf numFmtId="164" fontId="2" fillId="8" borderId="0" xfId="0" applyNumberFormat="1" applyFont="1" applyFill="1" applyBorder="1"/>
    <xf numFmtId="0" fontId="18" fillId="8" borderId="0" xfId="0" applyFont="1" applyFill="1" applyBorder="1" applyAlignment="1">
      <alignment horizontal="center" vertical="center" wrapText="1"/>
    </xf>
    <xf numFmtId="0" fontId="18" fillId="8" borderId="0" xfId="0" applyFont="1" applyFill="1" applyBorder="1" applyAlignment="1">
      <alignment horizontal="center" vertical="center"/>
    </xf>
    <xf numFmtId="3" fontId="1" fillId="0" borderId="50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horizontal="left" vertical="top" wrapText="1"/>
    </xf>
    <xf numFmtId="3" fontId="11" fillId="0" borderId="4" xfId="0" applyNumberFormat="1" applyFont="1" applyFill="1" applyBorder="1" applyAlignment="1">
      <alignment horizontal="center" vertical="top" wrapText="1"/>
    </xf>
    <xf numFmtId="3" fontId="11" fillId="0" borderId="11" xfId="0" applyNumberFormat="1" applyFont="1" applyFill="1" applyBorder="1" applyAlignment="1">
      <alignment horizontal="center" vertical="top" wrapText="1"/>
    </xf>
    <xf numFmtId="3" fontId="1" fillId="0" borderId="13" xfId="0" applyNumberFormat="1" applyFont="1" applyFill="1" applyBorder="1" applyAlignment="1">
      <alignment horizontal="left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3" fontId="2" fillId="0" borderId="14" xfId="0" applyNumberFormat="1" applyFont="1" applyBorder="1"/>
    <xf numFmtId="3" fontId="11" fillId="0" borderId="54" xfId="0" applyNumberFormat="1" applyFont="1" applyFill="1" applyBorder="1" applyAlignment="1">
      <alignment horizontal="center" vertical="top" wrapText="1"/>
    </xf>
    <xf numFmtId="165" fontId="1" fillId="0" borderId="50" xfId="0" applyNumberFormat="1" applyFont="1" applyFill="1" applyBorder="1" applyAlignment="1">
      <alignment horizontal="left" vertical="top" wrapText="1"/>
    </xf>
    <xf numFmtId="0" fontId="11" fillId="0" borderId="11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3" fontId="4" fillId="8" borderId="52" xfId="0" applyNumberFormat="1" applyFont="1" applyFill="1" applyBorder="1" applyAlignment="1">
      <alignment horizontal="center" vertical="top"/>
    </xf>
    <xf numFmtId="164" fontId="4" fillId="8" borderId="13" xfId="0" applyNumberFormat="1" applyFont="1" applyFill="1" applyBorder="1" applyAlignment="1">
      <alignment horizontal="center" vertical="top" wrapText="1"/>
    </xf>
    <xf numFmtId="3" fontId="4" fillId="8" borderId="38" xfId="0" applyNumberFormat="1" applyFont="1" applyFill="1" applyBorder="1" applyAlignment="1">
      <alignment horizontal="left" vertical="top" wrapText="1"/>
    </xf>
    <xf numFmtId="164" fontId="1" fillId="0" borderId="62" xfId="0" applyNumberFormat="1" applyFont="1" applyFill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3" fontId="11" fillId="0" borderId="11" xfId="0" applyNumberFormat="1" applyFont="1" applyFill="1" applyBorder="1" applyAlignment="1">
      <alignment horizontal="center" vertical="top" wrapText="1"/>
    </xf>
    <xf numFmtId="49" fontId="3" fillId="5" borderId="11" xfId="0" applyNumberFormat="1" applyFont="1" applyFill="1" applyBorder="1" applyAlignment="1">
      <alignment horizontal="center" vertical="top"/>
    </xf>
    <xf numFmtId="3" fontId="4" fillId="0" borderId="13" xfId="0" applyNumberFormat="1" applyFont="1" applyBorder="1" applyAlignment="1">
      <alignment vertical="top" wrapText="1"/>
    </xf>
    <xf numFmtId="164" fontId="5" fillId="5" borderId="19" xfId="0" applyNumberFormat="1" applyFont="1" applyFill="1" applyBorder="1" applyAlignment="1">
      <alignment horizontal="center" vertical="top"/>
    </xf>
    <xf numFmtId="164" fontId="5" fillId="5" borderId="1" xfId="0" applyNumberFormat="1" applyFont="1" applyFill="1" applyBorder="1" applyAlignment="1">
      <alignment horizontal="center" vertical="top"/>
    </xf>
    <xf numFmtId="164" fontId="5" fillId="5" borderId="16" xfId="0" applyNumberFormat="1" applyFont="1" applyFill="1" applyBorder="1" applyAlignment="1">
      <alignment horizontal="center" vertical="top"/>
    </xf>
    <xf numFmtId="164" fontId="5" fillId="5" borderId="17" xfId="0" applyNumberFormat="1" applyFont="1" applyFill="1" applyBorder="1" applyAlignment="1">
      <alignment horizontal="center" vertical="top"/>
    </xf>
    <xf numFmtId="164" fontId="3" fillId="8" borderId="52" xfId="0" applyNumberFormat="1" applyFont="1" applyFill="1" applyBorder="1" applyAlignment="1">
      <alignment horizontal="center" vertical="top"/>
    </xf>
    <xf numFmtId="164" fontId="19" fillId="6" borderId="3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Alignment="1">
      <alignment horizontal="center"/>
    </xf>
    <xf numFmtId="3" fontId="1" fillId="0" borderId="53" xfId="0" applyNumberFormat="1" applyFont="1" applyFill="1" applyBorder="1" applyAlignment="1">
      <alignment horizontal="left" vertical="top" wrapText="1"/>
    </xf>
    <xf numFmtId="164" fontId="1" fillId="0" borderId="56" xfId="0" applyNumberFormat="1" applyFont="1" applyFill="1" applyBorder="1" applyAlignment="1">
      <alignment horizontal="center" vertical="top"/>
    </xf>
    <xf numFmtId="3" fontId="1" fillId="0" borderId="29" xfId="0" applyNumberFormat="1" applyFont="1" applyBorder="1" applyAlignment="1">
      <alignment horizontal="left" vertical="top" wrapText="1"/>
    </xf>
    <xf numFmtId="3" fontId="11" fillId="0" borderId="40" xfId="0" applyNumberFormat="1" applyFont="1" applyBorder="1" applyAlignment="1">
      <alignment horizontal="center" vertical="top"/>
    </xf>
    <xf numFmtId="164" fontId="1" fillId="8" borderId="31" xfId="0" applyNumberFormat="1" applyFont="1" applyFill="1" applyBorder="1" applyAlignment="1">
      <alignment horizontal="center" vertical="top"/>
    </xf>
    <xf numFmtId="164" fontId="1" fillId="0" borderId="30" xfId="0" applyNumberFormat="1" applyFont="1" applyFill="1" applyBorder="1" applyAlignment="1">
      <alignment horizontal="center" vertical="top"/>
    </xf>
    <xf numFmtId="164" fontId="1" fillId="0" borderId="4" xfId="0" applyNumberFormat="1" applyFont="1" applyFill="1" applyBorder="1" applyAlignment="1">
      <alignment horizontal="center" vertical="top"/>
    </xf>
    <xf numFmtId="164" fontId="1" fillId="0" borderId="32" xfId="0" applyNumberFormat="1" applyFont="1" applyFill="1" applyBorder="1" applyAlignment="1">
      <alignment horizontal="center" vertical="top"/>
    </xf>
    <xf numFmtId="164" fontId="1" fillId="0" borderId="44" xfId="0" applyNumberFormat="1" applyFont="1" applyFill="1" applyBorder="1" applyAlignment="1">
      <alignment horizontal="center" vertical="top"/>
    </xf>
    <xf numFmtId="3" fontId="11" fillId="0" borderId="71" xfId="0" applyNumberFormat="1" applyFont="1" applyBorder="1" applyAlignment="1">
      <alignment horizontal="center" vertical="top"/>
    </xf>
    <xf numFmtId="3" fontId="15" fillId="0" borderId="40" xfId="0" applyNumberFormat="1" applyFont="1" applyFill="1" applyBorder="1" applyAlignment="1">
      <alignment vertical="top"/>
    </xf>
    <xf numFmtId="3" fontId="15" fillId="0" borderId="41" xfId="0" applyNumberFormat="1" applyFont="1" applyFill="1" applyBorder="1" applyAlignment="1">
      <alignment vertical="top"/>
    </xf>
    <xf numFmtId="3" fontId="11" fillId="0" borderId="18" xfId="0" applyNumberFormat="1" applyFont="1" applyFill="1" applyBorder="1" applyAlignment="1">
      <alignment vertical="top" wrapText="1"/>
    </xf>
    <xf numFmtId="3" fontId="1" fillId="0" borderId="42" xfId="0" applyNumberFormat="1" applyFont="1" applyFill="1" applyBorder="1" applyAlignment="1">
      <alignment vertical="top"/>
    </xf>
    <xf numFmtId="3" fontId="1" fillId="0" borderId="43" xfId="0" applyNumberFormat="1" applyFont="1" applyFill="1" applyBorder="1" applyAlignment="1">
      <alignment vertical="top"/>
    </xf>
    <xf numFmtId="3" fontId="1" fillId="8" borderId="2" xfId="0" applyNumberFormat="1" applyFont="1" applyFill="1" applyBorder="1" applyAlignment="1">
      <alignment vertical="top" wrapText="1"/>
    </xf>
    <xf numFmtId="3" fontId="1" fillId="0" borderId="74" xfId="0" applyNumberFormat="1" applyFont="1" applyFill="1" applyBorder="1" applyAlignment="1">
      <alignment horizontal="center" vertical="top"/>
    </xf>
    <xf numFmtId="3" fontId="1" fillId="0" borderId="66" xfId="0" applyNumberFormat="1" applyFont="1" applyFill="1" applyBorder="1" applyAlignment="1">
      <alignment horizontal="center" vertical="top"/>
    </xf>
    <xf numFmtId="0" fontId="20" fillId="0" borderId="0" xfId="0" applyFont="1"/>
    <xf numFmtId="0" fontId="21" fillId="0" borderId="0" xfId="0" applyFont="1"/>
    <xf numFmtId="0" fontId="22" fillId="0" borderId="10" xfId="0" applyFont="1" applyBorder="1" applyAlignment="1">
      <alignment horizontal="center"/>
    </xf>
    <xf numFmtId="0" fontId="22" fillId="7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justify" vertical="top"/>
    </xf>
    <xf numFmtId="0" fontId="21" fillId="0" borderId="10" xfId="0" applyFont="1" applyBorder="1" applyAlignment="1">
      <alignment vertical="top"/>
    </xf>
    <xf numFmtId="2" fontId="21" fillId="0" borderId="10" xfId="0" applyNumberFormat="1" applyFont="1" applyBorder="1" applyAlignment="1">
      <alignment vertical="top"/>
    </xf>
    <xf numFmtId="1" fontId="21" fillId="0" borderId="10" xfId="0" applyNumberFormat="1" applyFont="1" applyBorder="1" applyAlignment="1">
      <alignment vertical="top"/>
    </xf>
    <xf numFmtId="0" fontId="21" fillId="7" borderId="10" xfId="0" applyFont="1" applyFill="1" applyBorder="1" applyAlignment="1">
      <alignment vertical="top"/>
    </xf>
    <xf numFmtId="1" fontId="21" fillId="7" borderId="10" xfId="0" applyNumberFormat="1" applyFont="1" applyFill="1" applyBorder="1" applyAlignment="1">
      <alignment vertical="top"/>
    </xf>
    <xf numFmtId="0" fontId="23" fillId="7" borderId="10" xfId="0" applyFont="1" applyFill="1" applyBorder="1" applyAlignment="1">
      <alignment vertical="top"/>
    </xf>
    <xf numFmtId="1" fontId="23" fillId="0" borderId="10" xfId="0" applyNumberFormat="1" applyFont="1" applyBorder="1" applyAlignment="1">
      <alignment vertical="top"/>
    </xf>
    <xf numFmtId="1" fontId="24" fillId="0" borderId="10" xfId="0" applyNumberFormat="1" applyFont="1" applyBorder="1" applyAlignment="1">
      <alignment vertical="top"/>
    </xf>
    <xf numFmtId="1" fontId="24" fillId="7" borderId="10" xfId="0" applyNumberFormat="1" applyFont="1" applyFill="1" applyBorder="1" applyAlignment="1">
      <alignment vertical="top"/>
    </xf>
    <xf numFmtId="0" fontId="22" fillId="0" borderId="10" xfId="0" applyFont="1" applyBorder="1"/>
    <xf numFmtId="0" fontId="22" fillId="7" borderId="10" xfId="0" applyFont="1" applyFill="1" applyBorder="1"/>
    <xf numFmtId="1" fontId="24" fillId="0" borderId="10" xfId="0" applyNumberFormat="1" applyFont="1" applyBorder="1"/>
    <xf numFmtId="1" fontId="24" fillId="7" borderId="10" xfId="0" applyNumberFormat="1" applyFont="1" applyFill="1" applyBorder="1"/>
    <xf numFmtId="14" fontId="21" fillId="0" borderId="0" xfId="0" applyNumberFormat="1" applyFont="1" applyAlignment="1">
      <alignment horizontal="left"/>
    </xf>
    <xf numFmtId="164" fontId="1" fillId="0" borderId="31" xfId="0" applyNumberFormat="1" applyFont="1" applyFill="1" applyBorder="1" applyAlignment="1">
      <alignment horizontal="center" vertical="top"/>
    </xf>
    <xf numFmtId="49" fontId="3" fillId="8" borderId="40" xfId="0" applyNumberFormat="1" applyFont="1" applyFill="1" applyBorder="1" applyAlignment="1">
      <alignment horizontal="center" vertical="top"/>
    </xf>
    <xf numFmtId="164" fontId="3" fillId="8" borderId="29" xfId="0" applyNumberFormat="1" applyFont="1" applyFill="1" applyBorder="1" applyAlignment="1">
      <alignment horizontal="center" vertical="top"/>
    </xf>
    <xf numFmtId="164" fontId="3" fillId="8" borderId="12" xfId="0" applyNumberFormat="1" applyFont="1" applyFill="1" applyBorder="1" applyAlignment="1">
      <alignment horizontal="center" vertical="top"/>
    </xf>
    <xf numFmtId="3" fontId="11" fillId="8" borderId="54" xfId="0" applyNumberFormat="1" applyFont="1" applyFill="1" applyBorder="1" applyAlignment="1">
      <alignment horizontal="left" vertical="top" wrapText="1"/>
    </xf>
    <xf numFmtId="3" fontId="16" fillId="8" borderId="62" xfId="0" applyNumberFormat="1" applyFont="1" applyFill="1" applyBorder="1" applyAlignment="1">
      <alignment horizontal="center" vertical="top"/>
    </xf>
    <xf numFmtId="3" fontId="15" fillId="8" borderId="62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49" fontId="3" fillId="5" borderId="18" xfId="0" applyNumberFormat="1" applyFont="1" applyFill="1" applyBorder="1" applyAlignment="1">
      <alignment horizontal="center" vertical="top"/>
    </xf>
    <xf numFmtId="49" fontId="3" fillId="5" borderId="11" xfId="0" applyNumberFormat="1" applyFont="1" applyFill="1" applyBorder="1" applyAlignment="1">
      <alignment horizontal="center" vertical="top"/>
    </xf>
    <xf numFmtId="49" fontId="3" fillId="6" borderId="0" xfId="0" applyNumberFormat="1" applyFont="1" applyFill="1" applyBorder="1" applyAlignment="1">
      <alignment horizontal="center" vertical="top"/>
    </xf>
    <xf numFmtId="49" fontId="3" fillId="6" borderId="44" xfId="0" applyNumberFormat="1" applyFont="1" applyFill="1" applyBorder="1" applyAlignment="1">
      <alignment horizontal="center" vertical="top"/>
    </xf>
    <xf numFmtId="49" fontId="3" fillId="6" borderId="45" xfId="0" applyNumberFormat="1" applyFont="1" applyFill="1" applyBorder="1" applyAlignment="1">
      <alignment horizontal="center" vertical="top"/>
    </xf>
    <xf numFmtId="3" fontId="5" fillId="0" borderId="26" xfId="0" applyNumberFormat="1" applyFont="1" applyFill="1" applyBorder="1" applyAlignment="1">
      <alignment horizontal="center" vertical="top"/>
    </xf>
    <xf numFmtId="49" fontId="3" fillId="5" borderId="11" xfId="0" applyNumberFormat="1" applyFont="1" applyFill="1" applyBorder="1" applyAlignment="1">
      <alignment horizontal="center" vertical="top"/>
    </xf>
    <xf numFmtId="3" fontId="5" fillId="0" borderId="0" xfId="0" applyNumberFormat="1" applyFont="1" applyFill="1" applyBorder="1" applyAlignment="1">
      <alignment horizontal="center" vertical="top"/>
    </xf>
    <xf numFmtId="164" fontId="1" fillId="8" borderId="35" xfId="0" applyNumberFormat="1" applyFont="1" applyFill="1" applyBorder="1" applyAlignment="1">
      <alignment horizontal="center" vertical="top" wrapText="1"/>
    </xf>
    <xf numFmtId="164" fontId="1" fillId="8" borderId="4" xfId="0" applyNumberFormat="1" applyFont="1" applyFill="1" applyBorder="1" applyAlignment="1">
      <alignment horizontal="center" vertical="top" wrapText="1"/>
    </xf>
    <xf numFmtId="164" fontId="1" fillId="8" borderId="64" xfId="0" applyNumberFormat="1" applyFont="1" applyFill="1" applyBorder="1" applyAlignment="1">
      <alignment horizontal="center" vertical="top" wrapText="1"/>
    </xf>
    <xf numFmtId="164" fontId="1" fillId="8" borderId="10" xfId="0" applyNumberFormat="1" applyFont="1" applyFill="1" applyBorder="1" applyAlignment="1">
      <alignment horizontal="center" vertical="top" wrapText="1"/>
    </xf>
    <xf numFmtId="164" fontId="1" fillId="8" borderId="59" xfId="0" applyNumberFormat="1" applyFont="1" applyFill="1" applyBorder="1" applyAlignment="1">
      <alignment horizontal="center" vertical="top" wrapText="1"/>
    </xf>
    <xf numFmtId="3" fontId="5" fillId="0" borderId="55" xfId="0" applyNumberFormat="1" applyFont="1" applyBorder="1" applyAlignment="1">
      <alignment horizontal="center" vertical="top"/>
    </xf>
    <xf numFmtId="3" fontId="11" fillId="6" borderId="54" xfId="0" applyNumberFormat="1" applyFont="1" applyFill="1" applyBorder="1" applyAlignment="1">
      <alignment horizontal="center" vertical="top"/>
    </xf>
    <xf numFmtId="3" fontId="1" fillId="6" borderId="54" xfId="0" applyNumberFormat="1" applyFont="1" applyFill="1" applyBorder="1" applyAlignment="1">
      <alignment horizontal="center" vertical="top"/>
    </xf>
    <xf numFmtId="3" fontId="1" fillId="6" borderId="60" xfId="0" applyNumberFormat="1" applyFont="1" applyFill="1" applyBorder="1" applyAlignment="1">
      <alignment horizontal="center" vertical="top"/>
    </xf>
    <xf numFmtId="49" fontId="3" fillId="5" borderId="11" xfId="0" applyNumberFormat="1" applyFont="1" applyFill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left" vertical="top" wrapText="1"/>
    </xf>
    <xf numFmtId="164" fontId="1" fillId="8" borderId="11" xfId="0" applyNumberFormat="1" applyFont="1" applyFill="1" applyBorder="1" applyAlignment="1">
      <alignment horizontal="center" vertical="top"/>
    </xf>
    <xf numFmtId="3" fontId="1" fillId="8" borderId="10" xfId="0" applyNumberFormat="1" applyFont="1" applyFill="1" applyBorder="1" applyAlignment="1">
      <alignment vertical="top" wrapText="1"/>
    </xf>
    <xf numFmtId="3" fontId="1" fillId="0" borderId="15" xfId="0" applyNumberFormat="1" applyFont="1" applyFill="1" applyBorder="1" applyAlignment="1">
      <alignment vertical="top" wrapText="1"/>
    </xf>
    <xf numFmtId="3" fontId="1" fillId="8" borderId="10" xfId="0" applyNumberFormat="1" applyFont="1" applyFill="1" applyBorder="1" applyAlignment="1">
      <alignment horizontal="center" vertical="top" wrapText="1"/>
    </xf>
    <xf numFmtId="3" fontId="1" fillId="8" borderId="64" xfId="0" applyNumberFormat="1" applyFont="1" applyFill="1" applyBorder="1" applyAlignment="1">
      <alignment horizontal="center" vertical="top" wrapText="1"/>
    </xf>
    <xf numFmtId="164" fontId="4" fillId="8" borderId="73" xfId="0" applyNumberFormat="1" applyFont="1" applyFill="1" applyBorder="1" applyAlignment="1">
      <alignment horizontal="center" vertical="top"/>
    </xf>
    <xf numFmtId="49" fontId="3" fillId="5" borderId="11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Fill="1" applyBorder="1" applyAlignment="1">
      <alignment horizontal="center" vertical="top" wrapText="1"/>
    </xf>
    <xf numFmtId="49" fontId="3" fillId="5" borderId="11" xfId="0" applyNumberFormat="1" applyFont="1" applyFill="1" applyBorder="1" applyAlignment="1">
      <alignment horizontal="center" vertical="top"/>
    </xf>
    <xf numFmtId="49" fontId="3" fillId="6" borderId="41" xfId="0" applyNumberFormat="1" applyFont="1" applyFill="1" applyBorder="1" applyAlignment="1">
      <alignment horizontal="center" vertical="top" wrapText="1"/>
    </xf>
    <xf numFmtId="164" fontId="4" fillId="8" borderId="38" xfId="0" applyNumberFormat="1" applyFont="1" applyFill="1" applyBorder="1" applyAlignment="1">
      <alignment horizontal="center" vertical="top" wrapText="1"/>
    </xf>
    <xf numFmtId="164" fontId="4" fillId="8" borderId="55" xfId="0" applyNumberFormat="1" applyFont="1" applyFill="1" applyBorder="1" applyAlignment="1">
      <alignment horizontal="center" vertical="top" wrapText="1"/>
    </xf>
    <xf numFmtId="164" fontId="4" fillId="8" borderId="69" xfId="0" applyNumberFormat="1" applyFont="1" applyFill="1" applyBorder="1" applyAlignment="1">
      <alignment horizontal="center" vertical="top" wrapText="1"/>
    </xf>
    <xf numFmtId="164" fontId="2" fillId="6" borderId="52" xfId="0" applyNumberFormat="1" applyFont="1" applyFill="1" applyBorder="1" applyAlignment="1">
      <alignment horizontal="center" vertical="top" wrapText="1"/>
    </xf>
    <xf numFmtId="164" fontId="2" fillId="6" borderId="60" xfId="0" applyNumberFormat="1" applyFont="1" applyFill="1" applyBorder="1" applyAlignment="1">
      <alignment horizontal="center" vertical="top" wrapText="1"/>
    </xf>
    <xf numFmtId="3" fontId="1" fillId="8" borderId="51" xfId="0" applyNumberFormat="1" applyFont="1" applyFill="1" applyBorder="1" applyAlignment="1">
      <alignment horizontal="left" vertical="top" wrapText="1"/>
    </xf>
    <xf numFmtId="3" fontId="1" fillId="8" borderId="15" xfId="0" applyNumberFormat="1" applyFont="1" applyFill="1" applyBorder="1" applyAlignment="1">
      <alignment horizontal="left" vertical="top" wrapText="1"/>
    </xf>
    <xf numFmtId="3" fontId="4" fillId="0" borderId="78" xfId="0" applyNumberFormat="1" applyFont="1" applyBorder="1" applyAlignment="1">
      <alignment horizontal="center" vertical="top" wrapText="1"/>
    </xf>
    <xf numFmtId="3" fontId="4" fillId="0" borderId="75" xfId="0" applyNumberFormat="1" applyFont="1" applyBorder="1" applyAlignment="1">
      <alignment horizontal="center" vertical="top" wrapText="1"/>
    </xf>
    <xf numFmtId="3" fontId="1" fillId="8" borderId="76" xfId="0" applyNumberFormat="1" applyFont="1" applyFill="1" applyBorder="1" applyAlignment="1">
      <alignment horizontal="center" vertical="top"/>
    </xf>
    <xf numFmtId="3" fontId="1" fillId="0" borderId="62" xfId="0" applyNumberFormat="1" applyFont="1" applyBorder="1" applyAlignment="1">
      <alignment vertical="top"/>
    </xf>
    <xf numFmtId="3" fontId="11" fillId="8" borderId="9" xfId="0" applyNumberFormat="1" applyFont="1" applyFill="1" applyBorder="1" applyAlignment="1">
      <alignment vertical="top" wrapText="1"/>
    </xf>
    <xf numFmtId="49" fontId="3" fillId="5" borderId="11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horizontal="left" vertical="top" wrapText="1"/>
    </xf>
    <xf numFmtId="3" fontId="3" fillId="7" borderId="65" xfId="0" applyNumberFormat="1" applyFont="1" applyFill="1" applyBorder="1" applyAlignment="1">
      <alignment horizontal="right" vertical="top"/>
    </xf>
    <xf numFmtId="3" fontId="1" fillId="0" borderId="29" xfId="0" applyNumberFormat="1" applyFont="1" applyBorder="1" applyAlignment="1">
      <alignment horizontal="center" vertical="top" wrapText="1"/>
    </xf>
    <xf numFmtId="49" fontId="3" fillId="5" borderId="11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49" fontId="3" fillId="5" borderId="11" xfId="0" applyNumberFormat="1" applyFont="1" applyFill="1" applyBorder="1" applyAlignment="1">
      <alignment horizontal="center" vertical="top"/>
    </xf>
    <xf numFmtId="49" fontId="3" fillId="5" borderId="18" xfId="0" applyNumberFormat="1" applyFont="1" applyFill="1" applyBorder="1" applyAlignment="1">
      <alignment horizontal="center" vertical="top"/>
    </xf>
    <xf numFmtId="49" fontId="3" fillId="6" borderId="32" xfId="0" applyNumberFormat="1" applyFont="1" applyFill="1" applyBorder="1" applyAlignment="1">
      <alignment horizontal="center" vertical="top"/>
    </xf>
    <xf numFmtId="49" fontId="3" fillId="6" borderId="0" xfId="0" applyNumberFormat="1" applyFont="1" applyFill="1" applyBorder="1" applyAlignment="1">
      <alignment horizontal="center" vertical="top"/>
    </xf>
    <xf numFmtId="3" fontId="5" fillId="0" borderId="51" xfId="0" applyNumberFormat="1" applyFont="1" applyFill="1" applyBorder="1" applyAlignment="1">
      <alignment horizontal="center" vertical="top"/>
    </xf>
    <xf numFmtId="49" fontId="3" fillId="6" borderId="40" xfId="0" applyNumberFormat="1" applyFont="1" applyFill="1" applyBorder="1" applyAlignment="1">
      <alignment horizontal="center" vertical="top" wrapText="1"/>
    </xf>
    <xf numFmtId="3" fontId="5" fillId="0" borderId="50" xfId="0" applyNumberFormat="1" applyFont="1" applyFill="1" applyBorder="1" applyAlignment="1">
      <alignment horizontal="center" textRotation="90"/>
    </xf>
    <xf numFmtId="49" fontId="3" fillId="4" borderId="29" xfId="0" applyNumberFormat="1" applyFont="1" applyFill="1" applyBorder="1" applyAlignment="1">
      <alignment horizontal="center" vertical="top"/>
    </xf>
    <xf numFmtId="3" fontId="1" fillId="8" borderId="0" xfId="0" applyNumberFormat="1" applyFont="1" applyFill="1" applyBorder="1" applyAlignment="1">
      <alignment horizontal="center" vertical="top"/>
    </xf>
    <xf numFmtId="3" fontId="1" fillId="6" borderId="0" xfId="0" applyNumberFormat="1" applyFont="1" applyFill="1" applyBorder="1" applyAlignment="1">
      <alignment horizontal="center" vertical="top" wrapText="1"/>
    </xf>
    <xf numFmtId="49" fontId="3" fillId="6" borderId="41" xfId="0" applyNumberFormat="1" applyFont="1" applyFill="1" applyBorder="1" applyAlignment="1">
      <alignment horizontal="center" vertical="top" wrapText="1"/>
    </xf>
    <xf numFmtId="3" fontId="3" fillId="6" borderId="12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horizontal="left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49" fontId="3" fillId="0" borderId="42" xfId="0" applyNumberFormat="1" applyFont="1" applyBorder="1" applyAlignment="1">
      <alignment horizontal="center" vertical="top"/>
    </xf>
    <xf numFmtId="3" fontId="1" fillId="0" borderId="49" xfId="0" applyNumberFormat="1" applyFont="1" applyFill="1" applyBorder="1" applyAlignment="1">
      <alignment vertical="top" wrapText="1"/>
    </xf>
    <xf numFmtId="164" fontId="4" fillId="6" borderId="12" xfId="0" applyNumberFormat="1" applyFont="1" applyFill="1" applyBorder="1" applyAlignment="1">
      <alignment horizontal="center" vertical="top" wrapText="1"/>
    </xf>
    <xf numFmtId="164" fontId="1" fillId="8" borderId="50" xfId="0" applyNumberFormat="1" applyFont="1" applyFill="1" applyBorder="1" applyAlignment="1">
      <alignment horizontal="center" vertical="top"/>
    </xf>
    <xf numFmtId="3" fontId="2" fillId="8" borderId="12" xfId="0" applyNumberFormat="1" applyFont="1" applyFill="1" applyBorder="1"/>
    <xf numFmtId="3" fontId="1" fillId="0" borderId="29" xfId="0" applyNumberFormat="1" applyFont="1" applyBorder="1" applyAlignment="1">
      <alignment horizontal="left" vertical="top"/>
    </xf>
    <xf numFmtId="3" fontId="1" fillId="8" borderId="29" xfId="0" applyNumberFormat="1" applyFont="1" applyFill="1" applyBorder="1" applyAlignment="1">
      <alignment horizontal="center" vertical="top"/>
    </xf>
    <xf numFmtId="3" fontId="2" fillId="0" borderId="12" xfId="0" applyNumberFormat="1" applyFont="1" applyBorder="1"/>
    <xf numFmtId="164" fontId="4" fillId="8" borderId="38" xfId="0" applyNumberFormat="1" applyFont="1" applyFill="1" applyBorder="1" applyAlignment="1">
      <alignment horizontal="center" vertical="top"/>
    </xf>
    <xf numFmtId="164" fontId="1" fillId="0" borderId="60" xfId="0" applyNumberFormat="1" applyFont="1" applyFill="1" applyBorder="1" applyAlignment="1">
      <alignment horizontal="center" vertical="top"/>
    </xf>
    <xf numFmtId="164" fontId="4" fillId="8" borderId="29" xfId="0" applyNumberFormat="1" applyFont="1" applyFill="1" applyBorder="1" applyAlignment="1">
      <alignment horizontal="center" vertical="top"/>
    </xf>
    <xf numFmtId="164" fontId="4" fillId="6" borderId="12" xfId="0" applyNumberFormat="1" applyFont="1" applyFill="1" applyBorder="1" applyAlignment="1">
      <alignment horizontal="center" vertical="top"/>
    </xf>
    <xf numFmtId="164" fontId="4" fillId="6" borderId="51" xfId="0" applyNumberFormat="1" applyFont="1" applyFill="1" applyBorder="1" applyAlignment="1">
      <alignment horizontal="center" vertical="top"/>
    </xf>
    <xf numFmtId="164" fontId="4" fillId="6" borderId="29" xfId="0" applyNumberFormat="1" applyFont="1" applyFill="1" applyBorder="1" applyAlignment="1">
      <alignment horizontal="center" vertical="top"/>
    </xf>
    <xf numFmtId="164" fontId="3" fillId="7" borderId="51" xfId="0" applyNumberFormat="1" applyFont="1" applyFill="1" applyBorder="1" applyAlignment="1">
      <alignment horizontal="center" vertical="top"/>
    </xf>
    <xf numFmtId="164" fontId="1" fillId="8" borderId="5" xfId="0" applyNumberFormat="1" applyFont="1" applyFill="1" applyBorder="1" applyAlignment="1">
      <alignment horizontal="center" vertical="top"/>
    </xf>
    <xf numFmtId="3" fontId="4" fillId="8" borderId="12" xfId="0" applyNumberFormat="1" applyFont="1" applyFill="1" applyBorder="1" applyAlignment="1">
      <alignment horizontal="center" vertical="top"/>
    </xf>
    <xf numFmtId="164" fontId="15" fillId="8" borderId="50" xfId="0" applyNumberFormat="1" applyFont="1" applyFill="1" applyBorder="1" applyAlignment="1">
      <alignment horizontal="center" vertical="top"/>
    </xf>
    <xf numFmtId="164" fontId="1" fillId="8" borderId="5" xfId="0" applyNumberFormat="1" applyFont="1" applyFill="1" applyBorder="1" applyAlignment="1">
      <alignment horizontal="center" vertical="top" wrapText="1"/>
    </xf>
    <xf numFmtId="164" fontId="5" fillId="5" borderId="61" xfId="0" applyNumberFormat="1" applyFont="1" applyFill="1" applyBorder="1" applyAlignment="1">
      <alignment horizontal="center" vertical="top"/>
    </xf>
    <xf numFmtId="3" fontId="1" fillId="0" borderId="59" xfId="0" applyNumberFormat="1" applyFont="1" applyFill="1" applyBorder="1" applyAlignment="1">
      <alignment horizontal="center" vertical="top"/>
    </xf>
    <xf numFmtId="3" fontId="3" fillId="7" borderId="25" xfId="0" applyNumberFormat="1" applyFont="1" applyFill="1" applyBorder="1" applyAlignment="1">
      <alignment horizontal="center" vertical="top"/>
    </xf>
    <xf numFmtId="3" fontId="1" fillId="0" borderId="25" xfId="0" applyNumberFormat="1" applyFont="1" applyBorder="1" applyAlignment="1">
      <alignment horizontal="center" vertical="top"/>
    </xf>
    <xf numFmtId="3" fontId="3" fillId="7" borderId="38" xfId="0" applyNumberFormat="1" applyFont="1" applyFill="1" applyBorder="1" applyAlignment="1">
      <alignment horizontal="center" vertical="top"/>
    </xf>
    <xf numFmtId="164" fontId="1" fillId="8" borderId="8" xfId="0" applyNumberFormat="1" applyFont="1" applyFill="1" applyBorder="1" applyAlignment="1">
      <alignment horizontal="center" vertical="top" wrapText="1"/>
    </xf>
    <xf numFmtId="164" fontId="3" fillId="7" borderId="45" xfId="0" applyNumberFormat="1" applyFont="1" applyFill="1" applyBorder="1" applyAlignment="1">
      <alignment horizontal="center" vertical="top"/>
    </xf>
    <xf numFmtId="164" fontId="4" fillId="6" borderId="0" xfId="0" applyNumberFormat="1" applyFont="1" applyFill="1" applyBorder="1" applyAlignment="1">
      <alignment horizontal="center" vertical="top" wrapText="1"/>
    </xf>
    <xf numFmtId="164" fontId="1" fillId="8" borderId="75" xfId="0" applyNumberFormat="1" applyFont="1" applyFill="1" applyBorder="1" applyAlignment="1">
      <alignment horizontal="center" vertical="top"/>
    </xf>
    <xf numFmtId="164" fontId="3" fillId="8" borderId="0" xfId="0" applyNumberFormat="1" applyFont="1" applyFill="1" applyBorder="1" applyAlignment="1">
      <alignment horizontal="center" vertical="top"/>
    </xf>
    <xf numFmtId="164" fontId="1" fillId="0" borderId="14" xfId="0" applyNumberFormat="1" applyFont="1" applyFill="1" applyBorder="1" applyAlignment="1">
      <alignment horizontal="center" vertical="top" wrapText="1"/>
    </xf>
    <xf numFmtId="164" fontId="1" fillId="0" borderId="26" xfId="0" applyNumberFormat="1" applyFont="1" applyFill="1" applyBorder="1" applyAlignment="1">
      <alignment horizontal="center" vertical="top" wrapText="1"/>
    </xf>
    <xf numFmtId="164" fontId="1" fillId="8" borderId="34" xfId="0" applyNumberFormat="1" applyFont="1" applyFill="1" applyBorder="1" applyAlignment="1">
      <alignment horizontal="center" vertical="top"/>
    </xf>
    <xf numFmtId="164" fontId="4" fillId="8" borderId="12" xfId="0" applyNumberFormat="1" applyFont="1" applyFill="1" applyBorder="1" applyAlignment="1">
      <alignment horizontal="center" vertical="top" wrapText="1"/>
    </xf>
    <xf numFmtId="164" fontId="18" fillId="8" borderId="49" xfId="0" applyNumberFormat="1" applyFont="1" applyFill="1" applyBorder="1" applyAlignment="1">
      <alignment horizontal="center" vertical="top" wrapText="1"/>
    </xf>
    <xf numFmtId="3" fontId="5" fillId="0" borderId="51" xfId="0" applyNumberFormat="1" applyFont="1" applyFill="1" applyBorder="1" applyAlignment="1">
      <alignment vertical="top"/>
    </xf>
    <xf numFmtId="3" fontId="5" fillId="0" borderId="35" xfId="0" applyNumberFormat="1" applyFont="1" applyFill="1" applyBorder="1" applyAlignment="1">
      <alignment horizontal="center" vertical="top"/>
    </xf>
    <xf numFmtId="3" fontId="1" fillId="0" borderId="59" xfId="0" applyNumberFormat="1" applyFont="1" applyBorder="1" applyAlignment="1">
      <alignment horizontal="left" vertical="top" wrapText="1"/>
    </xf>
    <xf numFmtId="3" fontId="5" fillId="0" borderId="43" xfId="0" applyNumberFormat="1" applyFont="1" applyFill="1" applyBorder="1" applyAlignment="1">
      <alignment vertical="top"/>
    </xf>
    <xf numFmtId="3" fontId="1" fillId="0" borderId="31" xfId="0" applyNumberFormat="1" applyFont="1" applyFill="1" applyBorder="1" applyAlignment="1">
      <alignment horizontal="center" vertical="top"/>
    </xf>
    <xf numFmtId="3" fontId="1" fillId="0" borderId="25" xfId="0" applyNumberFormat="1" applyFont="1" applyFill="1" applyBorder="1" applyAlignment="1">
      <alignment horizontal="center" vertical="top"/>
    </xf>
    <xf numFmtId="3" fontId="3" fillId="7" borderId="39" xfId="0" applyNumberFormat="1" applyFont="1" applyFill="1" applyBorder="1" applyAlignment="1">
      <alignment horizontal="center" vertical="top"/>
    </xf>
    <xf numFmtId="164" fontId="18" fillId="8" borderId="9" xfId="0" applyNumberFormat="1" applyFont="1" applyFill="1" applyBorder="1" applyAlignment="1">
      <alignment horizontal="center" vertical="top" wrapText="1"/>
    </xf>
    <xf numFmtId="164" fontId="18" fillId="8" borderId="26" xfId="0" applyNumberFormat="1" applyFont="1" applyFill="1" applyBorder="1" applyAlignment="1">
      <alignment horizontal="center" vertical="top" wrapText="1"/>
    </xf>
    <xf numFmtId="49" fontId="3" fillId="6" borderId="40" xfId="0" applyNumberFormat="1" applyFont="1" applyFill="1" applyBorder="1" applyAlignment="1">
      <alignment horizontal="center" vertical="top" wrapText="1"/>
    </xf>
    <xf numFmtId="3" fontId="5" fillId="8" borderId="52" xfId="0" applyNumberFormat="1" applyFont="1" applyFill="1" applyBorder="1" applyAlignment="1">
      <alignment horizontal="left" vertical="top" wrapText="1"/>
    </xf>
    <xf numFmtId="49" fontId="3" fillId="5" borderId="11" xfId="0" applyNumberFormat="1" applyFont="1" applyFill="1" applyBorder="1" applyAlignment="1">
      <alignment horizontal="center" vertical="top" wrapText="1"/>
    </xf>
    <xf numFmtId="3" fontId="1" fillId="8" borderId="13" xfId="0" applyNumberFormat="1" applyFont="1" applyFill="1" applyBorder="1" applyAlignment="1">
      <alignment horizontal="left" vertical="top" wrapText="1"/>
    </xf>
    <xf numFmtId="3" fontId="1" fillId="8" borderId="53" xfId="0" applyNumberFormat="1" applyFont="1" applyFill="1" applyBorder="1" applyAlignment="1">
      <alignment horizontal="left" vertical="top" wrapText="1"/>
    </xf>
    <xf numFmtId="3" fontId="4" fillId="0" borderId="13" xfId="0" applyNumberFormat="1" applyFont="1" applyBorder="1" applyAlignment="1">
      <alignment horizontal="left" vertical="top" wrapText="1"/>
    </xf>
    <xf numFmtId="49" fontId="1" fillId="0" borderId="52" xfId="0" applyNumberFormat="1" applyFont="1" applyBorder="1" applyAlignment="1">
      <alignment horizontal="center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8" borderId="52" xfId="0" applyNumberFormat="1" applyFont="1" applyFill="1" applyBorder="1" applyAlignment="1">
      <alignment horizontal="center" vertical="top" wrapText="1"/>
    </xf>
    <xf numFmtId="3" fontId="1" fillId="8" borderId="12" xfId="0" applyNumberFormat="1" applyFont="1" applyFill="1" applyBorder="1" applyAlignment="1">
      <alignment horizontal="center" vertical="top" wrapText="1"/>
    </xf>
    <xf numFmtId="3" fontId="4" fillId="8" borderId="56" xfId="0" applyNumberFormat="1" applyFont="1" applyFill="1" applyBorder="1" applyAlignment="1">
      <alignment horizontal="center" vertical="top"/>
    </xf>
    <xf numFmtId="164" fontId="4" fillId="8" borderId="13" xfId="0" applyNumberFormat="1" applyFont="1" applyFill="1" applyBorder="1" applyAlignment="1">
      <alignment horizontal="center" vertical="top"/>
    </xf>
    <xf numFmtId="164" fontId="4" fillId="8" borderId="58" xfId="0" applyNumberFormat="1" applyFont="1" applyFill="1" applyBorder="1" applyAlignment="1">
      <alignment horizontal="center" vertical="top"/>
    </xf>
    <xf numFmtId="164" fontId="4" fillId="8" borderId="54" xfId="0" applyNumberFormat="1" applyFont="1" applyFill="1" applyBorder="1" applyAlignment="1">
      <alignment horizontal="center" vertical="top"/>
    </xf>
    <xf numFmtId="164" fontId="4" fillId="8" borderId="71" xfId="0" applyNumberFormat="1" applyFont="1" applyFill="1" applyBorder="1" applyAlignment="1">
      <alignment horizontal="center" vertical="top"/>
    </xf>
    <xf numFmtId="164" fontId="4" fillId="8" borderId="55" xfId="0" applyNumberFormat="1" applyFont="1" applyFill="1" applyBorder="1" applyAlignment="1">
      <alignment horizontal="center" vertical="top"/>
    </xf>
    <xf numFmtId="164" fontId="4" fillId="8" borderId="53" xfId="0" applyNumberFormat="1" applyFont="1" applyFill="1" applyBorder="1" applyAlignment="1">
      <alignment horizontal="center" vertical="top"/>
    </xf>
    <xf numFmtId="164" fontId="4" fillId="8" borderId="26" xfId="0" applyNumberFormat="1" applyFont="1" applyFill="1" applyBorder="1" applyAlignment="1">
      <alignment horizontal="center" vertical="top"/>
    </xf>
    <xf numFmtId="164" fontId="4" fillId="8" borderId="62" xfId="0" applyNumberFormat="1" applyFont="1" applyFill="1" applyBorder="1" applyAlignment="1">
      <alignment horizontal="center" vertical="top"/>
    </xf>
    <xf numFmtId="164" fontId="4" fillId="8" borderId="63" xfId="0" applyNumberFormat="1" applyFont="1" applyFill="1" applyBorder="1" applyAlignment="1">
      <alignment horizontal="center" vertical="top"/>
    </xf>
    <xf numFmtId="164" fontId="4" fillId="8" borderId="9" xfId="0" applyNumberFormat="1" applyFont="1" applyFill="1" applyBorder="1" applyAlignment="1">
      <alignment horizontal="center" vertical="top"/>
    </xf>
    <xf numFmtId="3" fontId="5" fillId="0" borderId="8" xfId="0" applyNumberFormat="1" applyFont="1" applyFill="1" applyBorder="1" applyAlignment="1">
      <alignment horizontal="center" vertical="top"/>
    </xf>
    <xf numFmtId="3" fontId="5" fillId="0" borderId="5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49" fontId="3" fillId="0" borderId="0" xfId="0" applyNumberFormat="1" applyFont="1" applyBorder="1" applyAlignment="1">
      <alignment horizontal="center" vertical="top" wrapText="1"/>
    </xf>
    <xf numFmtId="164" fontId="1" fillId="6" borderId="50" xfId="0" applyNumberFormat="1" applyFont="1" applyFill="1" applyBorder="1" applyAlignment="1">
      <alignment horizontal="center" vertical="top" wrapText="1"/>
    </xf>
    <xf numFmtId="164" fontId="1" fillId="6" borderId="12" xfId="0" applyNumberFormat="1" applyFont="1" applyFill="1" applyBorder="1" applyAlignment="1">
      <alignment horizontal="center" vertical="top" wrapText="1"/>
    </xf>
    <xf numFmtId="3" fontId="3" fillId="0" borderId="33" xfId="0" applyNumberFormat="1" applyFont="1" applyBorder="1" applyAlignment="1">
      <alignment horizontal="center" vertical="top"/>
    </xf>
    <xf numFmtId="164" fontId="1" fillId="6" borderId="9" xfId="0" applyNumberFormat="1" applyFont="1" applyFill="1" applyBorder="1" applyAlignment="1">
      <alignment horizontal="center" vertical="top" wrapText="1"/>
    </xf>
    <xf numFmtId="3" fontId="3" fillId="0" borderId="50" xfId="0" applyNumberFormat="1" applyFont="1" applyFill="1" applyBorder="1" applyAlignment="1">
      <alignment vertical="center" textRotation="90" wrapText="1"/>
    </xf>
    <xf numFmtId="164" fontId="1" fillId="6" borderId="13" xfId="0" applyNumberFormat="1" applyFont="1" applyFill="1" applyBorder="1" applyAlignment="1">
      <alignment horizontal="center" vertical="top" wrapText="1"/>
    </xf>
    <xf numFmtId="164" fontId="18" fillId="8" borderId="50" xfId="0" applyNumberFormat="1" applyFont="1" applyFill="1" applyBorder="1" applyAlignment="1">
      <alignment horizontal="center" vertical="top"/>
    </xf>
    <xf numFmtId="164" fontId="1" fillId="8" borderId="12" xfId="0" applyNumberFormat="1" applyFont="1" applyFill="1" applyBorder="1" applyAlignment="1">
      <alignment horizontal="center" vertical="top" wrapText="1"/>
    </xf>
    <xf numFmtId="164" fontId="1" fillId="6" borderId="51" xfId="0" applyNumberFormat="1" applyFont="1" applyFill="1" applyBorder="1" applyAlignment="1">
      <alignment horizontal="center" vertical="top" wrapText="1"/>
    </xf>
    <xf numFmtId="164" fontId="4" fillId="8" borderId="50" xfId="0" applyNumberFormat="1" applyFont="1" applyFill="1" applyBorder="1" applyAlignment="1">
      <alignment horizontal="center" vertical="top" wrapText="1"/>
    </xf>
    <xf numFmtId="164" fontId="4" fillId="8" borderId="12" xfId="0" applyNumberFormat="1" applyFont="1" applyFill="1" applyBorder="1" applyAlignment="1">
      <alignment horizontal="center" vertical="top"/>
    </xf>
    <xf numFmtId="164" fontId="4" fillId="8" borderId="51" xfId="0" applyNumberFormat="1" applyFont="1" applyFill="1" applyBorder="1" applyAlignment="1">
      <alignment horizontal="center" vertical="top"/>
    </xf>
    <xf numFmtId="164" fontId="5" fillId="8" borderId="12" xfId="0" applyNumberFormat="1" applyFont="1" applyFill="1" applyBorder="1" applyAlignment="1">
      <alignment horizontal="center" vertical="top"/>
    </xf>
    <xf numFmtId="164" fontId="5" fillId="8" borderId="51" xfId="0" applyNumberFormat="1" applyFont="1" applyFill="1" applyBorder="1" applyAlignment="1">
      <alignment horizontal="center" vertical="top"/>
    </xf>
    <xf numFmtId="3" fontId="1" fillId="8" borderId="12" xfId="0" applyNumberFormat="1" applyFont="1" applyFill="1" applyBorder="1" applyAlignment="1">
      <alignment horizontal="center" vertical="top"/>
    </xf>
    <xf numFmtId="164" fontId="1" fillId="8" borderId="50" xfId="0" applyNumberFormat="1" applyFont="1" applyFill="1" applyBorder="1" applyAlignment="1">
      <alignment horizontal="center" vertical="top" wrapText="1"/>
    </xf>
    <xf numFmtId="164" fontId="1" fillId="8" borderId="51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Fill="1" applyBorder="1" applyAlignment="1">
      <alignment horizontal="center" vertical="top"/>
    </xf>
    <xf numFmtId="3" fontId="5" fillId="0" borderId="50" xfId="0" applyNumberFormat="1" applyFont="1" applyFill="1" applyBorder="1" applyAlignment="1">
      <alignment horizontal="center" vertical="top" wrapText="1"/>
    </xf>
    <xf numFmtId="3" fontId="5" fillId="0" borderId="50" xfId="0" applyNumberFormat="1" applyFont="1" applyFill="1" applyBorder="1" applyAlignment="1">
      <alignment horizontal="center" vertical="center" textRotation="90" wrapText="1"/>
    </xf>
    <xf numFmtId="3" fontId="1" fillId="8" borderId="34" xfId="0" applyNumberFormat="1" applyFont="1" applyFill="1" applyBorder="1" applyAlignment="1">
      <alignment horizontal="center" vertical="top" wrapText="1"/>
    </xf>
    <xf numFmtId="3" fontId="5" fillId="0" borderId="41" xfId="0" applyNumberFormat="1" applyFont="1" applyFill="1" applyBorder="1" applyAlignment="1">
      <alignment vertical="top" wrapText="1"/>
    </xf>
    <xf numFmtId="3" fontId="4" fillId="8" borderId="25" xfId="0" applyNumberFormat="1" applyFont="1" applyFill="1" applyBorder="1" applyAlignment="1">
      <alignment horizontal="left" vertical="top" wrapText="1"/>
    </xf>
    <xf numFmtId="3" fontId="4" fillId="8" borderId="73" xfId="0" applyNumberFormat="1" applyFont="1" applyFill="1" applyBorder="1" applyAlignment="1">
      <alignment horizontal="center" vertical="top" wrapText="1"/>
    </xf>
    <xf numFmtId="3" fontId="4" fillId="8" borderId="27" xfId="0" applyNumberFormat="1" applyFont="1" applyFill="1" applyBorder="1" applyAlignment="1">
      <alignment horizontal="center" vertical="top" wrapText="1"/>
    </xf>
    <xf numFmtId="49" fontId="1" fillId="0" borderId="20" xfId="0" applyNumberFormat="1" applyFont="1" applyBorder="1" applyAlignment="1">
      <alignment vertical="top" wrapText="1"/>
    </xf>
    <xf numFmtId="3" fontId="1" fillId="0" borderId="21" xfId="0" applyNumberFormat="1" applyFont="1" applyBorder="1" applyAlignment="1">
      <alignment vertical="top" wrapText="1"/>
    </xf>
    <xf numFmtId="3" fontId="3" fillId="7" borderId="20" xfId="0" applyNumberFormat="1" applyFont="1" applyFill="1" applyBorder="1" applyAlignment="1">
      <alignment horizontal="center" vertical="top"/>
    </xf>
    <xf numFmtId="164" fontId="3" fillId="7" borderId="42" xfId="0" applyNumberFormat="1" applyFont="1" applyFill="1" applyBorder="1" applyAlignment="1">
      <alignment horizontal="center" vertical="top" wrapText="1"/>
    </xf>
    <xf numFmtId="164" fontId="3" fillId="7" borderId="21" xfId="0" applyNumberFormat="1" applyFont="1" applyFill="1" applyBorder="1" applyAlignment="1">
      <alignment horizontal="center" vertical="top" wrapText="1"/>
    </xf>
    <xf numFmtId="164" fontId="3" fillId="7" borderId="1" xfId="0" applyNumberFormat="1" applyFont="1" applyFill="1" applyBorder="1" applyAlignment="1">
      <alignment horizontal="center" vertical="top" wrapText="1"/>
    </xf>
    <xf numFmtId="164" fontId="3" fillId="7" borderId="18" xfId="0" applyNumberFormat="1" applyFont="1" applyFill="1" applyBorder="1" applyAlignment="1">
      <alignment horizontal="center" vertical="top" wrapText="1"/>
    </xf>
    <xf numFmtId="164" fontId="3" fillId="7" borderId="45" xfId="0" applyNumberFormat="1" applyFont="1" applyFill="1" applyBorder="1" applyAlignment="1">
      <alignment horizontal="center" vertical="top" wrapText="1"/>
    </xf>
    <xf numFmtId="164" fontId="3" fillId="7" borderId="20" xfId="0" applyNumberFormat="1" applyFont="1" applyFill="1" applyBorder="1" applyAlignment="1">
      <alignment horizontal="center" vertical="top" wrapText="1"/>
    </xf>
    <xf numFmtId="3" fontId="1" fillId="0" borderId="36" xfId="0" applyNumberFormat="1" applyFont="1" applyBorder="1" applyAlignment="1">
      <alignment vertical="top"/>
    </xf>
    <xf numFmtId="3" fontId="1" fillId="0" borderId="67" xfId="0" applyNumberFormat="1" applyFont="1" applyBorder="1" applyAlignment="1">
      <alignment horizontal="center" vertical="top"/>
    </xf>
    <xf numFmtId="164" fontId="4" fillId="6" borderId="75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Fill="1" applyBorder="1" applyAlignment="1">
      <alignment vertical="center" textRotation="90" wrapText="1"/>
    </xf>
    <xf numFmtId="3" fontId="3" fillId="0" borderId="32" xfId="0" applyNumberFormat="1" applyFont="1" applyFill="1" applyBorder="1" applyAlignment="1">
      <alignment horizontal="center" vertical="top" wrapText="1"/>
    </xf>
    <xf numFmtId="164" fontId="19" fillId="6" borderId="0" xfId="0" applyNumberFormat="1" applyFont="1" applyFill="1" applyBorder="1" applyAlignment="1">
      <alignment horizontal="center" vertical="top" wrapText="1"/>
    </xf>
    <xf numFmtId="3" fontId="1" fillId="8" borderId="60" xfId="0" applyNumberFormat="1" applyFont="1" applyFill="1" applyBorder="1" applyAlignment="1">
      <alignment horizontal="center" vertical="top"/>
    </xf>
    <xf numFmtId="3" fontId="5" fillId="0" borderId="41" xfId="0" applyNumberFormat="1" applyFont="1" applyFill="1" applyBorder="1" applyAlignment="1">
      <alignment horizontal="center" vertical="top"/>
    </xf>
    <xf numFmtId="164" fontId="1" fillId="8" borderId="29" xfId="0" applyNumberFormat="1" applyFont="1" applyFill="1" applyBorder="1" applyAlignment="1">
      <alignment horizontal="center" vertical="top"/>
    </xf>
    <xf numFmtId="0" fontId="1" fillId="8" borderId="20" xfId="0" applyFont="1" applyFill="1" applyBorder="1" applyAlignment="1">
      <alignment horizontal="left" vertical="top" wrapText="1"/>
    </xf>
    <xf numFmtId="49" fontId="15" fillId="0" borderId="20" xfId="0" applyNumberFormat="1" applyFont="1" applyBorder="1" applyAlignment="1">
      <alignment horizontal="center" vertical="top" wrapText="1"/>
    </xf>
    <xf numFmtId="3" fontId="5" fillId="0" borderId="55" xfId="0" applyNumberFormat="1" applyFont="1" applyFill="1" applyBorder="1" applyAlignment="1">
      <alignment horizontal="center" vertical="top"/>
    </xf>
    <xf numFmtId="49" fontId="3" fillId="5" borderId="11" xfId="0" applyNumberFormat="1" applyFont="1" applyFill="1" applyBorder="1" applyAlignment="1">
      <alignment horizontal="center" vertical="top" wrapText="1"/>
    </xf>
    <xf numFmtId="3" fontId="3" fillId="0" borderId="40" xfId="0" applyNumberFormat="1" applyFont="1" applyFill="1" applyBorder="1" applyAlignment="1">
      <alignment horizontal="center" vertical="top" wrapText="1"/>
    </xf>
    <xf numFmtId="49" fontId="3" fillId="6" borderId="40" xfId="0" applyNumberFormat="1" applyFont="1" applyFill="1" applyBorder="1" applyAlignment="1">
      <alignment horizontal="center" vertical="top" wrapText="1"/>
    </xf>
    <xf numFmtId="3" fontId="5" fillId="0" borderId="51" xfId="0" applyNumberFormat="1" applyFont="1" applyFill="1" applyBorder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3" fontId="3" fillId="0" borderId="71" xfId="0" applyNumberFormat="1" applyFont="1" applyFill="1" applyBorder="1" applyAlignment="1">
      <alignment horizontal="center" vertical="top" wrapText="1"/>
    </xf>
    <xf numFmtId="3" fontId="4" fillId="8" borderId="52" xfId="0" applyNumberFormat="1" applyFont="1" applyFill="1" applyBorder="1" applyAlignment="1">
      <alignment horizontal="center" vertical="top" wrapText="1"/>
    </xf>
    <xf numFmtId="3" fontId="4" fillId="8" borderId="12" xfId="0" applyNumberFormat="1" applyFont="1" applyFill="1" applyBorder="1" applyAlignment="1">
      <alignment horizontal="center" vertical="top" wrapText="1"/>
    </xf>
    <xf numFmtId="49" fontId="3" fillId="6" borderId="41" xfId="0" applyNumberFormat="1" applyFont="1" applyFill="1" applyBorder="1" applyAlignment="1">
      <alignment horizontal="center" vertical="top" wrapText="1"/>
    </xf>
    <xf numFmtId="164" fontId="3" fillId="7" borderId="80" xfId="0" applyNumberFormat="1" applyFont="1" applyFill="1" applyBorder="1" applyAlignment="1">
      <alignment horizontal="center" vertical="top" wrapText="1"/>
    </xf>
    <xf numFmtId="49" fontId="3" fillId="5" borderId="11" xfId="0" applyNumberFormat="1" applyFont="1" applyFill="1" applyBorder="1" applyAlignment="1">
      <alignment horizontal="center" vertical="top"/>
    </xf>
    <xf numFmtId="3" fontId="5" fillId="8" borderId="52" xfId="0" applyNumberFormat="1" applyFont="1" applyFill="1" applyBorder="1" applyAlignment="1">
      <alignment horizontal="left" vertical="top" wrapText="1"/>
    </xf>
    <xf numFmtId="3" fontId="1" fillId="0" borderId="11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 wrapText="1"/>
    </xf>
    <xf numFmtId="164" fontId="2" fillId="6" borderId="51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left" vertical="top" wrapText="1"/>
    </xf>
    <xf numFmtId="164" fontId="4" fillId="8" borderId="53" xfId="0" applyNumberFormat="1" applyFont="1" applyFill="1" applyBorder="1" applyAlignment="1">
      <alignment horizontal="center" vertical="top" wrapText="1"/>
    </xf>
    <xf numFmtId="164" fontId="1" fillId="0" borderId="40" xfId="0" applyNumberFormat="1" applyFont="1" applyBorder="1" applyAlignment="1">
      <alignment horizontal="center" vertical="top"/>
    </xf>
    <xf numFmtId="164" fontId="25" fillId="0" borderId="50" xfId="0" applyNumberFormat="1" applyFont="1" applyBorder="1"/>
    <xf numFmtId="164" fontId="1" fillId="0" borderId="0" xfId="0" applyNumberFormat="1" applyFont="1" applyBorder="1" applyAlignment="1">
      <alignment horizontal="center" vertical="top"/>
    </xf>
    <xf numFmtId="164" fontId="1" fillId="0" borderId="11" xfId="0" applyNumberFormat="1" applyFont="1" applyBorder="1" applyAlignment="1">
      <alignment horizontal="center" vertical="top"/>
    </xf>
    <xf numFmtId="164" fontId="1" fillId="0" borderId="51" xfId="0" applyNumberFormat="1" applyFont="1" applyBorder="1" applyAlignment="1">
      <alignment horizontal="center" vertical="top"/>
    </xf>
    <xf numFmtId="164" fontId="1" fillId="6" borderId="0" xfId="0" applyNumberFormat="1" applyFont="1" applyFill="1" applyBorder="1" applyAlignment="1">
      <alignment horizontal="center" vertical="top" wrapText="1"/>
    </xf>
    <xf numFmtId="164" fontId="1" fillId="6" borderId="44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center" vertical="top"/>
    </xf>
    <xf numFmtId="3" fontId="3" fillId="8" borderId="45" xfId="0" applyNumberFormat="1" applyFont="1" applyFill="1" applyBorder="1" applyAlignment="1">
      <alignment horizontal="center" vertical="top"/>
    </xf>
    <xf numFmtId="3" fontId="5" fillId="0" borderId="45" xfId="0" applyNumberFormat="1" applyFont="1" applyBorder="1" applyAlignment="1">
      <alignment horizontal="center" vertical="top"/>
    </xf>
    <xf numFmtId="3" fontId="5" fillId="0" borderId="40" xfId="0" applyNumberFormat="1" applyFont="1" applyFill="1" applyBorder="1" applyAlignment="1">
      <alignment horizontal="center" vertical="top" wrapText="1"/>
    </xf>
    <xf numFmtId="3" fontId="5" fillId="8" borderId="40" xfId="0" applyNumberFormat="1" applyFont="1" applyFill="1" applyBorder="1" applyAlignment="1">
      <alignment horizontal="center" vertical="top" wrapText="1"/>
    </xf>
    <xf numFmtId="3" fontId="3" fillId="7" borderId="65" xfId="0" applyNumberFormat="1" applyFont="1" applyFill="1" applyBorder="1" applyAlignment="1">
      <alignment horizontal="center" vertical="top"/>
    </xf>
    <xf numFmtId="3" fontId="5" fillId="8" borderId="32" xfId="0" applyNumberFormat="1" applyFont="1" applyFill="1" applyBorder="1" applyAlignment="1">
      <alignment horizontal="center" vertical="top"/>
    </xf>
    <xf numFmtId="164" fontId="4" fillId="8" borderId="73" xfId="0" applyNumberFormat="1" applyFont="1" applyFill="1" applyBorder="1" applyAlignment="1">
      <alignment horizontal="center" vertical="top" wrapText="1"/>
    </xf>
    <xf numFmtId="164" fontId="4" fillId="8" borderId="62" xfId="0" applyNumberFormat="1" applyFont="1" applyFill="1" applyBorder="1" applyAlignment="1">
      <alignment horizontal="center" vertical="top" wrapText="1"/>
    </xf>
    <xf numFmtId="164" fontId="4" fillId="8" borderId="27" xfId="0" applyNumberFormat="1" applyFont="1" applyFill="1" applyBorder="1" applyAlignment="1">
      <alignment horizontal="center" vertical="top" wrapText="1"/>
    </xf>
    <xf numFmtId="3" fontId="3" fillId="0" borderId="73" xfId="0" applyNumberFormat="1" applyFont="1" applyFill="1" applyBorder="1" applyAlignment="1">
      <alignment horizontal="center" vertical="top" wrapText="1"/>
    </xf>
    <xf numFmtId="164" fontId="3" fillId="8" borderId="14" xfId="0" applyNumberFormat="1" applyFont="1" applyFill="1" applyBorder="1" applyAlignment="1">
      <alignment horizontal="center" vertical="top"/>
    </xf>
    <xf numFmtId="3" fontId="1" fillId="0" borderId="62" xfId="0" applyNumberFormat="1" applyFont="1" applyBorder="1" applyAlignment="1">
      <alignment horizontal="center" vertical="top" wrapText="1"/>
    </xf>
    <xf numFmtId="3" fontId="5" fillId="0" borderId="71" xfId="0" applyNumberFormat="1" applyFont="1" applyFill="1" applyBorder="1" applyAlignment="1">
      <alignment horizontal="center" vertical="top" wrapText="1"/>
    </xf>
    <xf numFmtId="164" fontId="4" fillId="8" borderId="56" xfId="0" applyNumberFormat="1" applyFont="1" applyFill="1" applyBorder="1" applyAlignment="1">
      <alignment horizontal="center" vertical="top" wrapText="1"/>
    </xf>
    <xf numFmtId="3" fontId="5" fillId="0" borderId="73" xfId="0" applyNumberFormat="1" applyFont="1" applyFill="1" applyBorder="1" applyAlignment="1">
      <alignment horizontal="center" vertical="top" wrapText="1"/>
    </xf>
    <xf numFmtId="3" fontId="12" fillId="8" borderId="62" xfId="0" applyNumberFormat="1" applyFont="1" applyFill="1" applyBorder="1" applyAlignment="1">
      <alignment horizontal="center" vertical="top" wrapText="1"/>
    </xf>
    <xf numFmtId="164" fontId="4" fillId="8" borderId="52" xfId="0" applyNumberFormat="1" applyFont="1" applyFill="1" applyBorder="1" applyAlignment="1">
      <alignment horizontal="center" vertical="top"/>
    </xf>
    <xf numFmtId="3" fontId="5" fillId="0" borderId="55" xfId="0" applyNumberFormat="1" applyFont="1" applyFill="1" applyBorder="1" applyAlignment="1">
      <alignment horizontal="center" vertical="top" wrapText="1"/>
    </xf>
    <xf numFmtId="3" fontId="5" fillId="0" borderId="41" xfId="0" applyNumberFormat="1" applyFont="1" applyFill="1" applyBorder="1" applyAlignment="1">
      <alignment horizontal="center" vertical="top" wrapText="1"/>
    </xf>
    <xf numFmtId="3" fontId="1" fillId="0" borderId="50" xfId="0" applyNumberFormat="1" applyFont="1" applyBorder="1" applyAlignment="1">
      <alignment horizontal="left" vertical="top" wrapText="1"/>
    </xf>
    <xf numFmtId="3" fontId="4" fillId="8" borderId="13" xfId="0" applyNumberFormat="1" applyFont="1" applyFill="1" applyBorder="1" applyAlignment="1">
      <alignment horizontal="left" vertical="top" wrapText="1"/>
    </xf>
    <xf numFmtId="164" fontId="5" fillId="8" borderId="25" xfId="0" applyNumberFormat="1" applyFont="1" applyFill="1" applyBorder="1" applyAlignment="1">
      <alignment horizontal="center" vertical="top"/>
    </xf>
    <xf numFmtId="164" fontId="5" fillId="8" borderId="73" xfId="0" applyNumberFormat="1" applyFont="1" applyFill="1" applyBorder="1" applyAlignment="1">
      <alignment horizontal="center" vertical="top"/>
    </xf>
    <xf numFmtId="164" fontId="1" fillId="8" borderId="27" xfId="0" applyNumberFormat="1" applyFont="1" applyFill="1" applyBorder="1" applyAlignment="1">
      <alignment horizontal="center" vertical="top"/>
    </xf>
    <xf numFmtId="164" fontId="5" fillId="8" borderId="56" xfId="0" applyNumberFormat="1" applyFont="1" applyFill="1" applyBorder="1" applyAlignment="1">
      <alignment horizontal="center" vertical="top"/>
    </xf>
    <xf numFmtId="164" fontId="5" fillId="8" borderId="27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left" vertical="top" wrapText="1"/>
    </xf>
    <xf numFmtId="49" fontId="3" fillId="6" borderId="40" xfId="0" applyNumberFormat="1" applyFont="1" applyFill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left" vertical="top" wrapText="1"/>
    </xf>
    <xf numFmtId="3" fontId="1" fillId="0" borderId="53" xfId="0" applyNumberFormat="1" applyFont="1" applyBorder="1" applyAlignment="1">
      <alignment horizontal="left" vertical="top" wrapText="1"/>
    </xf>
    <xf numFmtId="49" fontId="3" fillId="4" borderId="31" xfId="0" applyNumberFormat="1" applyFont="1" applyFill="1" applyBorder="1" applyAlignment="1">
      <alignment horizontal="center" vertical="top"/>
    </xf>
    <xf numFmtId="49" fontId="3" fillId="4" borderId="29" xfId="0" applyNumberFormat="1" applyFont="1" applyFill="1" applyBorder="1" applyAlignment="1">
      <alignment horizontal="center" vertical="top"/>
    </xf>
    <xf numFmtId="49" fontId="3" fillId="4" borderId="36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49" fontId="3" fillId="5" borderId="11" xfId="0" applyNumberFormat="1" applyFont="1" applyFill="1" applyBorder="1" applyAlignment="1">
      <alignment horizontal="center" vertical="top"/>
    </xf>
    <xf numFmtId="49" fontId="3" fillId="5" borderId="18" xfId="0" applyNumberFormat="1" applyFont="1" applyFill="1" applyBorder="1" applyAlignment="1">
      <alignment horizontal="center" vertical="top"/>
    </xf>
    <xf numFmtId="49" fontId="3" fillId="6" borderId="32" xfId="0" applyNumberFormat="1" applyFont="1" applyFill="1" applyBorder="1" applyAlignment="1">
      <alignment horizontal="center" vertical="top"/>
    </xf>
    <xf numFmtId="49" fontId="3" fillId="6" borderId="0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left" vertical="top" wrapText="1"/>
    </xf>
    <xf numFmtId="3" fontId="4" fillId="0" borderId="12" xfId="0" applyNumberFormat="1" applyFont="1" applyFill="1" applyBorder="1" applyAlignment="1">
      <alignment horizontal="left" vertical="top" wrapText="1"/>
    </xf>
    <xf numFmtId="3" fontId="3" fillId="0" borderId="33" xfId="0" applyNumberFormat="1" applyFont="1" applyFill="1" applyBorder="1" applyAlignment="1">
      <alignment horizontal="center" vertical="center" textRotation="90" wrapText="1"/>
    </xf>
    <xf numFmtId="3" fontId="3" fillId="0" borderId="50" xfId="0" applyNumberFormat="1" applyFont="1" applyFill="1" applyBorder="1" applyAlignment="1">
      <alignment horizontal="center" vertical="center" textRotation="90" wrapText="1"/>
    </xf>
    <xf numFmtId="49" fontId="3" fillId="6" borderId="1" xfId="0" applyNumberFormat="1" applyFont="1" applyFill="1" applyBorder="1" applyAlignment="1">
      <alignment horizontal="center" vertical="top"/>
    </xf>
    <xf numFmtId="3" fontId="3" fillId="0" borderId="21" xfId="0" applyNumberFormat="1" applyFont="1" applyFill="1" applyBorder="1" applyAlignment="1">
      <alignment horizontal="center" vertical="center" textRotation="90" wrapText="1"/>
    </xf>
    <xf numFmtId="3" fontId="3" fillId="7" borderId="39" xfId="0" applyNumberFormat="1" applyFont="1" applyFill="1" applyBorder="1" applyAlignment="1">
      <alignment horizontal="right" vertical="top"/>
    </xf>
    <xf numFmtId="49" fontId="3" fillId="5" borderId="11" xfId="0" applyNumberFormat="1" applyFont="1" applyFill="1" applyBorder="1" applyAlignment="1">
      <alignment horizontal="center" vertical="top" wrapText="1"/>
    </xf>
    <xf numFmtId="3" fontId="3" fillId="0" borderId="40" xfId="0" applyNumberFormat="1" applyFont="1" applyFill="1" applyBorder="1" applyAlignment="1">
      <alignment horizontal="center" vertical="top" wrapText="1"/>
    </xf>
    <xf numFmtId="3" fontId="3" fillId="0" borderId="53" xfId="0" applyNumberFormat="1" applyFont="1" applyFill="1" applyBorder="1" applyAlignment="1">
      <alignment horizontal="center" vertical="center" textRotation="90" wrapText="1"/>
    </xf>
    <xf numFmtId="3" fontId="1" fillId="8" borderId="13" xfId="0" applyNumberFormat="1" applyFont="1" applyFill="1" applyBorder="1" applyAlignment="1">
      <alignment horizontal="left" vertical="top" wrapText="1"/>
    </xf>
    <xf numFmtId="3" fontId="1" fillId="0" borderId="12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3" fontId="3" fillId="0" borderId="55" xfId="0" applyNumberFormat="1" applyFont="1" applyFill="1" applyBorder="1" applyAlignment="1">
      <alignment horizontal="center" vertical="top" wrapText="1"/>
    </xf>
    <xf numFmtId="3" fontId="3" fillId="0" borderId="63" xfId="0" applyNumberFormat="1" applyFont="1" applyFill="1" applyBorder="1" applyAlignment="1">
      <alignment horizontal="center" vertical="top" wrapText="1"/>
    </xf>
    <xf numFmtId="3" fontId="1" fillId="0" borderId="9" xfId="0" applyNumberFormat="1" applyFont="1" applyBorder="1" applyAlignment="1">
      <alignment vertical="top" wrapText="1"/>
    </xf>
    <xf numFmtId="3" fontId="11" fillId="0" borderId="62" xfId="0" applyNumberFormat="1" applyFont="1" applyFill="1" applyBorder="1" applyAlignment="1">
      <alignment vertical="top" wrapText="1"/>
    </xf>
    <xf numFmtId="3" fontId="1" fillId="0" borderId="62" xfId="0" applyNumberFormat="1" applyFont="1" applyFill="1" applyBorder="1" applyAlignment="1">
      <alignment vertical="top" wrapText="1"/>
    </xf>
    <xf numFmtId="3" fontId="1" fillId="0" borderId="27" xfId="0" applyNumberFormat="1" applyFont="1" applyFill="1" applyBorder="1" applyAlignment="1">
      <alignment vertical="top" wrapText="1"/>
    </xf>
    <xf numFmtId="3" fontId="1" fillId="0" borderId="56" xfId="0" applyNumberFormat="1" applyFont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vertical="top" wrapText="1"/>
    </xf>
    <xf numFmtId="3" fontId="1" fillId="8" borderId="63" xfId="0" applyNumberFormat="1" applyFont="1" applyFill="1" applyBorder="1" applyAlignment="1">
      <alignment horizontal="center" vertical="top" wrapText="1"/>
    </xf>
    <xf numFmtId="49" fontId="3" fillId="4" borderId="53" xfId="0" applyNumberFormat="1" applyFont="1" applyFill="1" applyBorder="1" applyAlignment="1">
      <alignment horizontal="center" vertical="top"/>
    </xf>
    <xf numFmtId="49" fontId="3" fillId="5" borderId="62" xfId="0" applyNumberFormat="1" applyFont="1" applyFill="1" applyBorder="1" applyAlignment="1">
      <alignment horizontal="center" vertical="top"/>
    </xf>
    <xf numFmtId="49" fontId="3" fillId="6" borderId="73" xfId="0" applyNumberFormat="1" applyFont="1" applyFill="1" applyBorder="1" applyAlignment="1">
      <alignment horizontal="center" vertical="top"/>
    </xf>
    <xf numFmtId="3" fontId="3" fillId="0" borderId="53" xfId="0" applyNumberFormat="1" applyFont="1" applyFill="1" applyBorder="1" applyAlignment="1">
      <alignment vertical="top" textRotation="180" wrapText="1"/>
    </xf>
    <xf numFmtId="3" fontId="3" fillId="0" borderId="27" xfId="0" applyNumberFormat="1" applyFont="1" applyBorder="1" applyAlignment="1">
      <alignment vertical="top"/>
    </xf>
    <xf numFmtId="3" fontId="19" fillId="8" borderId="56" xfId="0" applyNumberFormat="1" applyFont="1" applyFill="1" applyBorder="1" applyAlignment="1">
      <alignment horizontal="center" vertical="top"/>
    </xf>
    <xf numFmtId="164" fontId="19" fillId="8" borderId="53" xfId="0" applyNumberFormat="1" applyFont="1" applyFill="1" applyBorder="1" applyAlignment="1">
      <alignment horizontal="center" vertical="top"/>
    </xf>
    <xf numFmtId="3" fontId="3" fillId="0" borderId="50" xfId="0" applyNumberFormat="1" applyFont="1" applyFill="1" applyBorder="1" applyAlignment="1">
      <alignment horizontal="center" vertical="center" wrapText="1"/>
    </xf>
    <xf numFmtId="3" fontId="1" fillId="8" borderId="50" xfId="0" applyNumberFormat="1" applyFont="1" applyFill="1" applyBorder="1" applyAlignment="1">
      <alignment horizontal="left" vertical="top" wrapText="1"/>
    </xf>
    <xf numFmtId="49" fontId="1" fillId="4" borderId="25" xfId="0" applyNumberFormat="1" applyFont="1" applyFill="1" applyBorder="1" applyAlignment="1">
      <alignment vertical="top" wrapText="1"/>
    </xf>
    <xf numFmtId="49" fontId="1" fillId="5" borderId="62" xfId="0" applyNumberFormat="1" applyFont="1" applyFill="1" applyBorder="1" applyAlignment="1">
      <alignment horizontal="center" vertical="top" wrapText="1"/>
    </xf>
    <xf numFmtId="49" fontId="1" fillId="6" borderId="73" xfId="0" applyNumberFormat="1" applyFont="1" applyFill="1" applyBorder="1" applyAlignment="1">
      <alignment horizontal="center" vertical="top" wrapText="1"/>
    </xf>
    <xf numFmtId="3" fontId="3" fillId="0" borderId="73" xfId="0" applyNumberFormat="1" applyFont="1" applyFill="1" applyBorder="1" applyAlignment="1">
      <alignment vertical="top" wrapText="1"/>
    </xf>
    <xf numFmtId="3" fontId="1" fillId="0" borderId="50" xfId="0" applyNumberFormat="1" applyFont="1" applyFill="1" applyBorder="1" applyAlignment="1">
      <alignment horizontal="center" vertical="top" textRotation="90" wrapText="1"/>
    </xf>
    <xf numFmtId="3" fontId="1" fillId="0" borderId="56" xfId="0" applyNumberFormat="1" applyFont="1" applyFill="1" applyBorder="1" applyAlignment="1">
      <alignment horizontal="center" vertical="top"/>
    </xf>
    <xf numFmtId="164" fontId="18" fillId="8" borderId="53" xfId="0" applyNumberFormat="1" applyFont="1" applyFill="1" applyBorder="1" applyAlignment="1">
      <alignment horizontal="center" vertical="top" wrapText="1"/>
    </xf>
    <xf numFmtId="49" fontId="3" fillId="0" borderId="63" xfId="0" applyNumberFormat="1" applyFont="1" applyBorder="1" applyAlignment="1">
      <alignment horizontal="center" vertical="top"/>
    </xf>
    <xf numFmtId="49" fontId="3" fillId="0" borderId="25" xfId="0" applyNumberFormat="1" applyFont="1" applyBorder="1" applyAlignment="1">
      <alignment horizontal="center" vertical="top"/>
    </xf>
    <xf numFmtId="49" fontId="3" fillId="0" borderId="73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center" vertical="top" wrapText="1"/>
    </xf>
    <xf numFmtId="3" fontId="11" fillId="8" borderId="62" xfId="0" applyNumberFormat="1" applyFont="1" applyFill="1" applyBorder="1" applyAlignment="1">
      <alignment horizontal="center" vertical="top"/>
    </xf>
    <xf numFmtId="3" fontId="1" fillId="8" borderId="26" xfId="0" applyNumberFormat="1" applyFont="1" applyFill="1" applyBorder="1" applyAlignment="1">
      <alignment horizontal="center" vertical="top"/>
    </xf>
    <xf numFmtId="3" fontId="1" fillId="8" borderId="27" xfId="0" applyNumberFormat="1" applyFont="1" applyFill="1" applyBorder="1" applyAlignment="1">
      <alignment horizontal="center" vertical="top"/>
    </xf>
    <xf numFmtId="3" fontId="27" fillId="0" borderId="45" xfId="0" applyNumberFormat="1" applyFont="1" applyFill="1" applyBorder="1" applyAlignment="1">
      <alignment horizontal="center" vertical="top"/>
    </xf>
    <xf numFmtId="164" fontId="1" fillId="8" borderId="0" xfId="0" applyNumberFormat="1" applyFont="1" applyFill="1" applyBorder="1" applyAlignment="1">
      <alignment horizontal="center" vertical="top" wrapText="1"/>
    </xf>
    <xf numFmtId="164" fontId="1" fillId="0" borderId="50" xfId="0" applyNumberFormat="1" applyFont="1" applyBorder="1" applyAlignment="1">
      <alignment horizontal="center" vertical="top"/>
    </xf>
    <xf numFmtId="49" fontId="3" fillId="4" borderId="25" xfId="0" applyNumberFormat="1" applyFont="1" applyFill="1" applyBorder="1" applyAlignment="1">
      <alignment vertical="top"/>
    </xf>
    <xf numFmtId="3" fontId="1" fillId="8" borderId="52" xfId="0" applyNumberFormat="1" applyFont="1" applyFill="1" applyBorder="1" applyAlignment="1">
      <alignment horizontal="left" vertical="top" wrapText="1"/>
    </xf>
    <xf numFmtId="3" fontId="1" fillId="8" borderId="12" xfId="0" applyNumberFormat="1" applyFont="1" applyFill="1" applyBorder="1" applyAlignment="1">
      <alignment horizontal="left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0" borderId="50" xfId="0" applyNumberFormat="1" applyFont="1" applyFill="1" applyBorder="1" applyAlignment="1">
      <alignment horizontal="left" vertical="top" wrapText="1"/>
    </xf>
    <xf numFmtId="3" fontId="1" fillId="0" borderId="13" xfId="0" applyNumberFormat="1" applyFont="1" applyFill="1" applyBorder="1" applyAlignment="1">
      <alignment horizontal="left" vertical="top" wrapText="1"/>
    </xf>
    <xf numFmtId="3" fontId="1" fillId="0" borderId="21" xfId="0" applyNumberFormat="1" applyFont="1" applyFill="1" applyBorder="1" applyAlignment="1">
      <alignment horizontal="left" vertical="top" wrapText="1"/>
    </xf>
    <xf numFmtId="3" fontId="5" fillId="7" borderId="36" xfId="0" applyNumberFormat="1" applyFont="1" applyFill="1" applyBorder="1" applyAlignment="1">
      <alignment horizontal="right" vertical="top"/>
    </xf>
    <xf numFmtId="3" fontId="5" fillId="7" borderId="1" xfId="0" applyNumberFormat="1" applyFont="1" applyFill="1" applyBorder="1" applyAlignment="1">
      <alignment horizontal="right" vertical="top"/>
    </xf>
    <xf numFmtId="3" fontId="5" fillId="7" borderId="45" xfId="0" applyNumberFormat="1" applyFont="1" applyFill="1" applyBorder="1" applyAlignment="1">
      <alignment horizontal="right" vertical="top"/>
    </xf>
    <xf numFmtId="3" fontId="3" fillId="6" borderId="0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left" vertical="top" wrapText="1"/>
    </xf>
    <xf numFmtId="3" fontId="1" fillId="0" borderId="12" xfId="0" applyNumberFormat="1" applyFont="1" applyFill="1" applyBorder="1" applyAlignment="1">
      <alignment horizontal="left" vertical="top" wrapText="1"/>
    </xf>
    <xf numFmtId="3" fontId="5" fillId="3" borderId="29" xfId="0" applyNumberFormat="1" applyFont="1" applyFill="1" applyBorder="1" applyAlignment="1">
      <alignment horizontal="right" vertical="top"/>
    </xf>
    <xf numFmtId="3" fontId="5" fillId="3" borderId="0" xfId="0" applyNumberFormat="1" applyFont="1" applyFill="1" applyBorder="1" applyAlignment="1">
      <alignment horizontal="right" vertical="top"/>
    </xf>
    <xf numFmtId="3" fontId="5" fillId="3" borderId="51" xfId="0" applyNumberFormat="1" applyFont="1" applyFill="1" applyBorder="1" applyAlignment="1">
      <alignment horizontal="right" vertical="top"/>
    </xf>
    <xf numFmtId="3" fontId="3" fillId="6" borderId="0" xfId="0" applyNumberFormat="1" applyFont="1" applyFill="1" applyBorder="1" applyAlignment="1">
      <alignment horizontal="center" vertical="top" wrapText="1"/>
    </xf>
    <xf numFmtId="3" fontId="4" fillId="0" borderId="59" xfId="0" applyNumberFormat="1" applyFont="1" applyBorder="1" applyAlignment="1">
      <alignment horizontal="left" vertical="top"/>
    </xf>
    <xf numFmtId="3" fontId="4" fillId="0" borderId="14" xfId="0" applyNumberFormat="1" applyFont="1" applyBorder="1" applyAlignment="1">
      <alignment horizontal="left" vertical="top"/>
    </xf>
    <xf numFmtId="3" fontId="4" fillId="0" borderId="15" xfId="0" applyNumberFormat="1" applyFont="1" applyBorder="1" applyAlignment="1">
      <alignment horizontal="left" vertical="top"/>
    </xf>
    <xf numFmtId="3" fontId="1" fillId="6" borderId="0" xfId="0" applyNumberFormat="1" applyFont="1" applyFill="1" applyBorder="1" applyAlignment="1">
      <alignment horizontal="center" vertical="top" wrapText="1"/>
    </xf>
    <xf numFmtId="3" fontId="4" fillId="0" borderId="29" xfId="0" applyNumberFormat="1" applyFont="1" applyBorder="1" applyAlignment="1">
      <alignment horizontal="left" vertical="top"/>
    </xf>
    <xf numFmtId="3" fontId="4" fillId="0" borderId="0" xfId="0" applyNumberFormat="1" applyFont="1" applyBorder="1" applyAlignment="1">
      <alignment horizontal="left" vertical="top"/>
    </xf>
    <xf numFmtId="3" fontId="4" fillId="0" borderId="51" xfId="0" applyNumberFormat="1" applyFont="1" applyBorder="1" applyAlignment="1">
      <alignment horizontal="left" vertical="top"/>
    </xf>
    <xf numFmtId="3" fontId="4" fillId="0" borderId="59" xfId="0" applyNumberFormat="1" applyFont="1" applyBorder="1" applyAlignment="1">
      <alignment horizontal="left" vertical="top" wrapText="1"/>
    </xf>
    <xf numFmtId="3" fontId="4" fillId="0" borderId="14" xfId="0" applyNumberFormat="1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3" fontId="1" fillId="0" borderId="31" xfId="0" applyNumberFormat="1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1" fillId="0" borderId="44" xfId="0" applyNumberFormat="1" applyFont="1" applyBorder="1" applyAlignment="1">
      <alignment horizontal="center" vertical="center"/>
    </xf>
    <xf numFmtId="3" fontId="3" fillId="6" borderId="0" xfId="0" applyNumberFormat="1" applyFont="1" applyFill="1" applyBorder="1" applyAlignment="1">
      <alignment horizontal="center" vertical="center" wrapText="1"/>
    </xf>
    <xf numFmtId="3" fontId="5" fillId="3" borderId="59" xfId="0" applyNumberFormat="1" applyFont="1" applyFill="1" applyBorder="1" applyAlignment="1">
      <alignment horizontal="right" vertical="top"/>
    </xf>
    <xf numFmtId="3" fontId="5" fillId="3" borderId="14" xfId="0" applyNumberFormat="1" applyFont="1" applyFill="1" applyBorder="1" applyAlignment="1">
      <alignment horizontal="right" vertical="top"/>
    </xf>
    <xf numFmtId="3" fontId="5" fillId="3" borderId="15" xfId="0" applyNumberFormat="1" applyFont="1" applyFill="1" applyBorder="1" applyAlignment="1">
      <alignment horizontal="right" vertical="top"/>
    </xf>
    <xf numFmtId="3" fontId="5" fillId="5" borderId="23" xfId="0" applyNumberFormat="1" applyFont="1" applyFill="1" applyBorder="1" applyAlignment="1">
      <alignment horizontal="right" vertical="top"/>
    </xf>
    <xf numFmtId="3" fontId="1" fillId="9" borderId="22" xfId="0" applyNumberFormat="1" applyFont="1" applyFill="1" applyBorder="1" applyAlignment="1">
      <alignment horizontal="center" vertical="top" wrapText="1"/>
    </xf>
    <xf numFmtId="3" fontId="1" fillId="9" borderId="23" xfId="0" applyNumberFormat="1" applyFont="1" applyFill="1" applyBorder="1" applyAlignment="1">
      <alignment horizontal="center" vertical="top" wrapText="1"/>
    </xf>
    <xf numFmtId="3" fontId="1" fillId="9" borderId="24" xfId="0" applyNumberFormat="1" applyFont="1" applyFill="1" applyBorder="1" applyAlignment="1">
      <alignment horizontal="center" vertical="top" wrapText="1"/>
    </xf>
    <xf numFmtId="3" fontId="5" fillId="4" borderId="48" xfId="0" applyNumberFormat="1" applyFont="1" applyFill="1" applyBorder="1" applyAlignment="1">
      <alignment horizontal="right" vertical="top"/>
    </xf>
    <xf numFmtId="3" fontId="5" fillId="4" borderId="23" xfId="0" applyNumberFormat="1" applyFont="1" applyFill="1" applyBorder="1" applyAlignment="1">
      <alignment horizontal="right" vertical="top"/>
    </xf>
    <xf numFmtId="3" fontId="5" fillId="3" borderId="48" xfId="0" applyNumberFormat="1" applyFont="1" applyFill="1" applyBorder="1" applyAlignment="1">
      <alignment horizontal="right" vertical="top"/>
    </xf>
    <xf numFmtId="3" fontId="5" fillId="3" borderId="23" xfId="0" applyNumberFormat="1" applyFont="1" applyFill="1" applyBorder="1" applyAlignment="1">
      <alignment horizontal="right" vertical="top"/>
    </xf>
    <xf numFmtId="3" fontId="5" fillId="0" borderId="1" xfId="0" applyNumberFormat="1" applyFont="1" applyFill="1" applyBorder="1" applyAlignment="1">
      <alignment horizontal="center" wrapText="1"/>
    </xf>
    <xf numFmtId="3" fontId="1" fillId="8" borderId="0" xfId="0" applyNumberFormat="1" applyFont="1" applyFill="1" applyBorder="1" applyAlignment="1">
      <alignment horizontal="center" vertical="top"/>
    </xf>
    <xf numFmtId="49" fontId="5" fillId="5" borderId="48" xfId="0" applyNumberFormat="1" applyFont="1" applyFill="1" applyBorder="1" applyAlignment="1">
      <alignment horizontal="left" vertical="top" wrapText="1"/>
    </xf>
    <xf numFmtId="49" fontId="5" fillId="5" borderId="23" xfId="0" applyNumberFormat="1" applyFont="1" applyFill="1" applyBorder="1" applyAlignment="1">
      <alignment horizontal="left" vertical="top" wrapText="1"/>
    </xf>
    <xf numFmtId="3" fontId="1" fillId="8" borderId="13" xfId="0" applyNumberFormat="1" applyFont="1" applyFill="1" applyBorder="1" applyAlignment="1">
      <alignment horizontal="left" vertical="top" wrapText="1"/>
    </xf>
    <xf numFmtId="3" fontId="1" fillId="8" borderId="21" xfId="0" applyNumberFormat="1" applyFont="1" applyFill="1" applyBorder="1" applyAlignment="1">
      <alignment horizontal="left" vertical="top" wrapText="1"/>
    </xf>
    <xf numFmtId="49" fontId="3" fillId="5" borderId="4" xfId="0" applyNumberFormat="1" applyFont="1" applyFill="1" applyBorder="1" applyAlignment="1">
      <alignment horizontal="center" vertical="top"/>
    </xf>
    <xf numFmtId="49" fontId="3" fillId="5" borderId="18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18" xfId="0" applyNumberFormat="1" applyFont="1" applyBorder="1" applyAlignment="1">
      <alignment horizontal="center" vertical="top"/>
    </xf>
    <xf numFmtId="3" fontId="1" fillId="8" borderId="5" xfId="0" applyNumberFormat="1" applyFont="1" applyFill="1" applyBorder="1" applyAlignment="1">
      <alignment vertical="top" wrapText="1"/>
    </xf>
    <xf numFmtId="3" fontId="1" fillId="8" borderId="20" xfId="0" applyNumberFormat="1" applyFont="1" applyFill="1" applyBorder="1" applyAlignment="1">
      <alignment vertical="top" wrapText="1"/>
    </xf>
    <xf numFmtId="3" fontId="1" fillId="0" borderId="68" xfId="0" applyNumberFormat="1" applyFont="1" applyFill="1" applyBorder="1" applyAlignment="1">
      <alignment horizontal="center" vertical="center" textRotation="90" wrapText="1"/>
    </xf>
    <xf numFmtId="3" fontId="1" fillId="0" borderId="67" xfId="0" applyNumberFormat="1" applyFont="1" applyFill="1" applyBorder="1" applyAlignment="1">
      <alignment horizontal="center" vertical="center" textRotation="90" wrapText="1"/>
    </xf>
    <xf numFmtId="3" fontId="3" fillId="0" borderId="44" xfId="0" applyNumberFormat="1" applyFont="1" applyBorder="1" applyAlignment="1">
      <alignment horizontal="center" vertical="top"/>
    </xf>
    <xf numFmtId="3" fontId="3" fillId="0" borderId="45" xfId="0" applyNumberFormat="1" applyFont="1" applyBorder="1" applyAlignment="1">
      <alignment horizontal="center" vertical="top"/>
    </xf>
    <xf numFmtId="3" fontId="1" fillId="8" borderId="31" xfId="0" applyNumberFormat="1" applyFont="1" applyFill="1" applyBorder="1" applyAlignment="1">
      <alignment horizontal="left" vertical="top" wrapText="1"/>
    </xf>
    <xf numFmtId="3" fontId="1" fillId="8" borderId="36" xfId="0" applyNumberFormat="1" applyFont="1" applyFill="1" applyBorder="1" applyAlignment="1">
      <alignment horizontal="left" vertical="top" wrapText="1"/>
    </xf>
    <xf numFmtId="49" fontId="1" fillId="0" borderId="52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3" fontId="3" fillId="0" borderId="41" xfId="0" applyNumberFormat="1" applyFont="1" applyFill="1" applyBorder="1" applyAlignment="1">
      <alignment horizontal="center" vertical="top" wrapText="1"/>
    </xf>
    <xf numFmtId="3" fontId="18" fillId="8" borderId="12" xfId="0" applyNumberFormat="1" applyFont="1" applyFill="1" applyBorder="1" applyAlignment="1">
      <alignment horizontal="left" vertical="top" wrapText="1"/>
    </xf>
    <xf numFmtId="3" fontId="18" fillId="8" borderId="20" xfId="0" applyNumberFormat="1" applyFont="1" applyFill="1" applyBorder="1" applyAlignment="1">
      <alignment horizontal="left" vertical="top" wrapText="1"/>
    </xf>
    <xf numFmtId="3" fontId="3" fillId="7" borderId="39" xfId="0" applyNumberFormat="1" applyFont="1" applyFill="1" applyBorder="1" applyAlignment="1">
      <alignment horizontal="right" vertical="top"/>
    </xf>
    <xf numFmtId="3" fontId="3" fillId="7" borderId="65" xfId="0" applyNumberFormat="1" applyFont="1" applyFill="1" applyBorder="1" applyAlignment="1">
      <alignment horizontal="right" vertical="top"/>
    </xf>
    <xf numFmtId="3" fontId="3" fillId="7" borderId="37" xfId="0" applyNumberFormat="1" applyFont="1" applyFill="1" applyBorder="1" applyAlignment="1">
      <alignment horizontal="right" vertical="top"/>
    </xf>
    <xf numFmtId="49" fontId="3" fillId="4" borderId="50" xfId="0" applyNumberFormat="1" applyFont="1" applyFill="1" applyBorder="1" applyAlignment="1">
      <alignment horizontal="center" vertical="top" wrapText="1"/>
    </xf>
    <xf numFmtId="49" fontId="3" fillId="5" borderId="11" xfId="0" applyNumberFormat="1" applyFont="1" applyFill="1" applyBorder="1" applyAlignment="1">
      <alignment horizontal="center" vertical="top" wrapText="1"/>
    </xf>
    <xf numFmtId="49" fontId="3" fillId="8" borderId="41" xfId="0" applyNumberFormat="1" applyFont="1" applyFill="1" applyBorder="1" applyAlignment="1">
      <alignment horizontal="center" vertical="top" wrapText="1"/>
    </xf>
    <xf numFmtId="3" fontId="3" fillId="0" borderId="29" xfId="0" applyNumberFormat="1" applyFont="1" applyFill="1" applyBorder="1" applyAlignment="1">
      <alignment horizontal="center" vertical="top" wrapText="1"/>
    </xf>
    <xf numFmtId="3" fontId="3" fillId="0" borderId="40" xfId="0" applyNumberFormat="1" applyFont="1" applyFill="1" applyBorder="1" applyAlignment="1">
      <alignment horizontal="center" vertical="top" wrapText="1"/>
    </xf>
    <xf numFmtId="3" fontId="3" fillId="0" borderId="13" xfId="0" applyNumberFormat="1" applyFont="1" applyFill="1" applyBorder="1" applyAlignment="1">
      <alignment horizontal="center" vertical="center" textRotation="90" wrapText="1"/>
    </xf>
    <xf numFmtId="3" fontId="3" fillId="0" borderId="53" xfId="0" applyNumberFormat="1" applyFont="1" applyFill="1" applyBorder="1" applyAlignment="1">
      <alignment horizontal="center" vertical="center" textRotation="90" wrapText="1"/>
    </xf>
    <xf numFmtId="3" fontId="5" fillId="8" borderId="52" xfId="0" applyNumberFormat="1" applyFont="1" applyFill="1" applyBorder="1" applyAlignment="1">
      <alignment horizontal="left" vertical="top" wrapText="1"/>
    </xf>
    <xf numFmtId="3" fontId="5" fillId="8" borderId="12" xfId="0" applyNumberFormat="1" applyFont="1" applyFill="1" applyBorder="1" applyAlignment="1">
      <alignment horizontal="left" vertical="top" wrapText="1"/>
    </xf>
    <xf numFmtId="3" fontId="1" fillId="0" borderId="50" xfId="0" applyNumberFormat="1" applyFont="1" applyBorder="1" applyAlignment="1">
      <alignment horizontal="left" vertical="top" wrapText="1"/>
    </xf>
    <xf numFmtId="49" fontId="3" fillId="6" borderId="40" xfId="0" applyNumberFormat="1" applyFont="1" applyFill="1" applyBorder="1" applyAlignment="1">
      <alignment horizontal="center" vertical="top" wrapText="1"/>
    </xf>
    <xf numFmtId="3" fontId="5" fillId="8" borderId="56" xfId="0" applyNumberFormat="1" applyFont="1" applyFill="1" applyBorder="1" applyAlignment="1">
      <alignment horizontal="left" vertical="top" wrapText="1"/>
    </xf>
    <xf numFmtId="3" fontId="3" fillId="0" borderId="52" xfId="0" applyNumberFormat="1" applyFont="1" applyFill="1" applyBorder="1" applyAlignment="1">
      <alignment horizontal="left" vertical="top" wrapText="1"/>
    </xf>
    <xf numFmtId="3" fontId="3" fillId="0" borderId="12" xfId="0" applyNumberFormat="1" applyFont="1" applyFill="1" applyBorder="1" applyAlignment="1">
      <alignment horizontal="left" vertical="top" wrapText="1"/>
    </xf>
    <xf numFmtId="3" fontId="1" fillId="8" borderId="38" xfId="0" applyNumberFormat="1" applyFont="1" applyFill="1" applyBorder="1" applyAlignment="1">
      <alignment horizontal="left" vertical="top" wrapText="1"/>
    </xf>
    <xf numFmtId="3" fontId="1" fillId="8" borderId="29" xfId="0" applyNumberFormat="1" applyFont="1" applyFill="1" applyBorder="1" applyAlignment="1">
      <alignment horizontal="left" vertical="top" wrapText="1"/>
    </xf>
    <xf numFmtId="3" fontId="5" fillId="0" borderId="13" xfId="0" applyNumberFormat="1" applyFont="1" applyBorder="1" applyAlignment="1">
      <alignment horizontal="center" vertical="center" textRotation="90"/>
    </xf>
    <xf numFmtId="3" fontId="5" fillId="0" borderId="50" xfId="0" applyNumberFormat="1" applyFont="1" applyBorder="1" applyAlignment="1">
      <alignment horizontal="center" vertical="center" textRotation="90"/>
    </xf>
    <xf numFmtId="3" fontId="1" fillId="8" borderId="56" xfId="0" applyNumberFormat="1" applyFont="1" applyFill="1" applyBorder="1" applyAlignment="1">
      <alignment horizontal="left" vertical="top" wrapText="1"/>
    </xf>
    <xf numFmtId="3" fontId="1" fillId="0" borderId="52" xfId="0" applyNumberFormat="1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wrapText="1"/>
    </xf>
    <xf numFmtId="3" fontId="3" fillId="8" borderId="5" xfId="0" applyNumberFormat="1" applyFont="1" applyFill="1" applyBorder="1" applyAlignment="1">
      <alignment horizontal="left" vertical="top" wrapText="1"/>
    </xf>
    <xf numFmtId="3" fontId="3" fillId="8" borderId="56" xfId="0" applyNumberFormat="1" applyFont="1" applyFill="1" applyBorder="1" applyAlignment="1">
      <alignment horizontal="left" vertical="top" wrapText="1"/>
    </xf>
    <xf numFmtId="3" fontId="5" fillId="0" borderId="33" xfId="0" applyNumberFormat="1" applyFont="1" applyFill="1" applyBorder="1" applyAlignment="1">
      <alignment horizontal="center" textRotation="90"/>
    </xf>
    <xf numFmtId="3" fontId="5" fillId="0" borderId="50" xfId="0" applyNumberFormat="1" applyFont="1" applyFill="1" applyBorder="1" applyAlignment="1">
      <alignment horizontal="center" textRotation="90"/>
    </xf>
    <xf numFmtId="3" fontId="5" fillId="5" borderId="22" xfId="0" applyNumberFormat="1" applyFont="1" applyFill="1" applyBorder="1" applyAlignment="1">
      <alignment horizontal="right" vertical="top"/>
    </xf>
    <xf numFmtId="3" fontId="3" fillId="5" borderId="22" xfId="0" applyNumberFormat="1" applyFont="1" applyFill="1" applyBorder="1" applyAlignment="1">
      <alignment horizontal="center" vertical="top"/>
    </xf>
    <xf numFmtId="3" fontId="3" fillId="5" borderId="23" xfId="0" applyNumberFormat="1" applyFont="1" applyFill="1" applyBorder="1" applyAlignment="1">
      <alignment horizontal="center" vertical="top"/>
    </xf>
    <xf numFmtId="3" fontId="3" fillId="5" borderId="24" xfId="0" applyNumberFormat="1" applyFont="1" applyFill="1" applyBorder="1" applyAlignment="1">
      <alignment horizontal="center" vertical="top"/>
    </xf>
    <xf numFmtId="3" fontId="5" fillId="5" borderId="22" xfId="0" applyNumberFormat="1" applyFont="1" applyFill="1" applyBorder="1" applyAlignment="1">
      <alignment horizontal="left" vertical="top" wrapText="1"/>
    </xf>
    <xf numFmtId="3" fontId="5" fillId="5" borderId="23" xfId="0" applyNumberFormat="1" applyFont="1" applyFill="1" applyBorder="1" applyAlignment="1">
      <alignment horizontal="left" vertical="top" wrapText="1"/>
    </xf>
    <xf numFmtId="3" fontId="5" fillId="5" borderId="24" xfId="0" applyNumberFormat="1" applyFont="1" applyFill="1" applyBorder="1" applyAlignment="1">
      <alignment horizontal="left" vertical="top" wrapText="1"/>
    </xf>
    <xf numFmtId="3" fontId="3" fillId="6" borderId="5" xfId="0" applyNumberFormat="1" applyFont="1" applyFill="1" applyBorder="1" applyAlignment="1">
      <alignment horizontal="left" vertical="top" wrapText="1"/>
    </xf>
    <xf numFmtId="3" fontId="3" fillId="6" borderId="12" xfId="0" applyNumberFormat="1" applyFont="1" applyFill="1" applyBorder="1" applyAlignment="1">
      <alignment horizontal="left" vertical="top" wrapText="1"/>
    </xf>
    <xf numFmtId="3" fontId="1" fillId="0" borderId="33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horizontal="left" vertical="top" wrapText="1"/>
    </xf>
    <xf numFmtId="3" fontId="1" fillId="0" borderId="1" xfId="0" applyNumberFormat="1" applyFont="1" applyBorder="1" applyAlignment="1">
      <alignment horizontal="right" vertical="top"/>
    </xf>
    <xf numFmtId="49" fontId="1" fillId="0" borderId="3" xfId="0" applyNumberFormat="1" applyFont="1" applyBorder="1" applyAlignment="1">
      <alignment horizontal="center" vertical="center" textRotation="90" wrapText="1"/>
    </xf>
    <xf numFmtId="49" fontId="1" fillId="0" borderId="10" xfId="0" applyNumberFormat="1" applyFont="1" applyBorder="1" applyAlignment="1">
      <alignment horizontal="center" vertical="center" textRotation="90" wrapText="1"/>
    </xf>
    <xf numFmtId="49" fontId="1" fillId="0" borderId="54" xfId="0" applyNumberFormat="1" applyFont="1" applyBorder="1" applyAlignment="1">
      <alignment horizontal="center" vertical="center" textRotation="90" wrapText="1"/>
    </xf>
    <xf numFmtId="49" fontId="3" fillId="4" borderId="31" xfId="0" applyNumberFormat="1" applyFont="1" applyFill="1" applyBorder="1" applyAlignment="1">
      <alignment horizontal="center" vertical="top"/>
    </xf>
    <xf numFmtId="49" fontId="3" fillId="4" borderId="36" xfId="0" applyNumberFormat="1" applyFont="1" applyFill="1" applyBorder="1" applyAlignment="1">
      <alignment horizontal="center" vertical="top"/>
    </xf>
    <xf numFmtId="49" fontId="3" fillId="6" borderId="32" xfId="0" applyNumberFormat="1" applyFont="1" applyFill="1" applyBorder="1" applyAlignment="1">
      <alignment horizontal="center" vertical="top"/>
    </xf>
    <xf numFmtId="49" fontId="3" fillId="6" borderId="0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left" vertical="top" wrapText="1"/>
    </xf>
    <xf numFmtId="3" fontId="4" fillId="0" borderId="12" xfId="0" applyNumberFormat="1" applyFont="1" applyFill="1" applyBorder="1" applyAlignment="1">
      <alignment horizontal="left" vertical="top" wrapText="1"/>
    </xf>
    <xf numFmtId="3" fontId="3" fillId="0" borderId="33" xfId="0" applyNumberFormat="1" applyFont="1" applyFill="1" applyBorder="1" applyAlignment="1">
      <alignment horizontal="center" vertical="center" textRotation="90" wrapText="1"/>
    </xf>
    <xf numFmtId="3" fontId="3" fillId="0" borderId="50" xfId="0" applyNumberFormat="1" applyFont="1" applyFill="1" applyBorder="1" applyAlignment="1">
      <alignment horizontal="center" vertical="center" textRotation="90" wrapText="1"/>
    </xf>
    <xf numFmtId="3" fontId="5" fillId="0" borderId="8" xfId="0" applyNumberFormat="1" applyFont="1" applyFill="1" applyBorder="1" applyAlignment="1">
      <alignment horizontal="center" vertical="top"/>
    </xf>
    <xf numFmtId="3" fontId="5" fillId="0" borderId="60" xfId="0" applyNumberFormat="1" applyFont="1" applyFill="1" applyBorder="1" applyAlignment="1">
      <alignment horizontal="center" vertical="top"/>
    </xf>
    <xf numFmtId="49" fontId="3" fillId="4" borderId="29" xfId="0" applyNumberFormat="1" applyFont="1" applyFill="1" applyBorder="1" applyAlignment="1">
      <alignment horizontal="center" vertical="top"/>
    </xf>
    <xf numFmtId="49" fontId="3" fillId="5" borderId="11" xfId="0" applyNumberFormat="1" applyFont="1" applyFill="1" applyBorder="1" applyAlignment="1">
      <alignment horizontal="center" vertical="top"/>
    </xf>
    <xf numFmtId="3" fontId="1" fillId="8" borderId="5" xfId="0" applyNumberFormat="1" applyFont="1" applyFill="1" applyBorder="1" applyAlignment="1">
      <alignment horizontal="left" vertical="top" wrapText="1"/>
    </xf>
    <xf numFmtId="3" fontId="4" fillId="8" borderId="52" xfId="0" applyNumberFormat="1" applyFont="1" applyFill="1" applyBorder="1" applyAlignment="1">
      <alignment horizontal="left" vertical="top" wrapText="1"/>
    </xf>
    <xf numFmtId="3" fontId="4" fillId="8" borderId="20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3" fontId="5" fillId="0" borderId="51" xfId="0" applyNumberFormat="1" applyFont="1" applyFill="1" applyBorder="1" applyAlignment="1">
      <alignment horizontal="center" vertical="top"/>
    </xf>
    <xf numFmtId="0" fontId="1" fillId="0" borderId="13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3" fontId="5" fillId="2" borderId="22" xfId="0" applyNumberFormat="1" applyFont="1" applyFill="1" applyBorder="1" applyAlignment="1">
      <alignment horizontal="left" vertical="top" wrapText="1"/>
    </xf>
    <xf numFmtId="3" fontId="5" fillId="2" borderId="23" xfId="0" applyNumberFormat="1" applyFont="1" applyFill="1" applyBorder="1" applyAlignment="1">
      <alignment horizontal="left" vertical="top" wrapText="1"/>
    </xf>
    <xf numFmtId="3" fontId="5" fillId="2" borderId="1" xfId="0" applyNumberFormat="1" applyFont="1" applyFill="1" applyBorder="1" applyAlignment="1">
      <alignment horizontal="left" vertical="top" wrapText="1"/>
    </xf>
    <xf numFmtId="3" fontId="5" fillId="2" borderId="24" xfId="0" applyNumberFormat="1" applyFont="1" applyFill="1" applyBorder="1" applyAlignment="1">
      <alignment horizontal="left" vertical="top" wrapText="1"/>
    </xf>
    <xf numFmtId="3" fontId="6" fillId="3" borderId="25" xfId="0" applyNumberFormat="1" applyFont="1" applyFill="1" applyBorder="1" applyAlignment="1">
      <alignment horizontal="left" vertical="top" wrapText="1"/>
    </xf>
    <xf numFmtId="3" fontId="6" fillId="3" borderId="26" xfId="0" applyNumberFormat="1" applyFont="1" applyFill="1" applyBorder="1" applyAlignment="1">
      <alignment horizontal="left" vertical="top" wrapText="1"/>
    </xf>
    <xf numFmtId="3" fontId="6" fillId="3" borderId="27" xfId="0" applyNumberFormat="1" applyFont="1" applyFill="1" applyBorder="1" applyAlignment="1">
      <alignment horizontal="left" vertical="top" wrapText="1"/>
    </xf>
    <xf numFmtId="3" fontId="5" fillId="4" borderId="23" xfId="0" applyNumberFormat="1" applyFont="1" applyFill="1" applyBorder="1" applyAlignment="1">
      <alignment horizontal="left" vertical="top" wrapText="1"/>
    </xf>
    <xf numFmtId="3" fontId="2" fillId="0" borderId="23" xfId="0" applyNumberFormat="1" applyFont="1" applyBorder="1" applyAlignment="1">
      <alignment horizontal="left" vertical="top" wrapText="1"/>
    </xf>
    <xf numFmtId="3" fontId="2" fillId="0" borderId="24" xfId="0" applyNumberFormat="1" applyFont="1" applyBorder="1" applyAlignment="1">
      <alignment horizontal="left" vertical="top" wrapText="1"/>
    </xf>
    <xf numFmtId="3" fontId="3" fillId="5" borderId="22" xfId="0" applyNumberFormat="1" applyFont="1" applyFill="1" applyBorder="1" applyAlignment="1">
      <alignment horizontal="left" vertical="top" wrapText="1"/>
    </xf>
    <xf numFmtId="3" fontId="3" fillId="5" borderId="23" xfId="0" applyNumberFormat="1" applyFont="1" applyFill="1" applyBorder="1" applyAlignment="1">
      <alignment horizontal="left" vertical="top" wrapText="1"/>
    </xf>
    <xf numFmtId="3" fontId="3" fillId="5" borderId="24" xfId="0" applyNumberFormat="1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left" vertical="top" wrapText="1"/>
    </xf>
    <xf numFmtId="3" fontId="3" fillId="0" borderId="21" xfId="0" applyNumberFormat="1" applyFont="1" applyFill="1" applyBorder="1" applyAlignment="1">
      <alignment horizontal="center" vertical="center" textRotation="90" wrapText="1"/>
    </xf>
    <xf numFmtId="3" fontId="1" fillId="0" borderId="0" xfId="0" applyNumberFormat="1" applyFont="1" applyAlignment="1">
      <alignment horizontal="center" vertical="top" wrapText="1"/>
    </xf>
    <xf numFmtId="3" fontId="3" fillId="0" borderId="0" xfId="0" applyNumberFormat="1" applyFont="1" applyAlignment="1">
      <alignment horizontal="center" vertical="top" wrapText="1"/>
    </xf>
    <xf numFmtId="3" fontId="1" fillId="0" borderId="0" xfId="0" applyNumberFormat="1" applyFont="1" applyAlignment="1">
      <alignment horizontal="center" vertical="top"/>
    </xf>
    <xf numFmtId="49" fontId="1" fillId="0" borderId="2" xfId="0" applyNumberFormat="1" applyFont="1" applyBorder="1" applyAlignment="1">
      <alignment horizontal="center" vertical="center" textRotation="90" wrapText="1"/>
    </xf>
    <xf numFmtId="49" fontId="1" fillId="0" borderId="9" xfId="0" applyNumberFormat="1" applyFont="1" applyBorder="1" applyAlignment="1">
      <alignment horizontal="center" vertical="center" textRotation="90" wrapText="1"/>
    </xf>
    <xf numFmtId="49" fontId="1" fillId="0" borderId="13" xfId="0" applyNumberFormat="1" applyFont="1" applyBorder="1" applyAlignment="1">
      <alignment horizontal="center" vertical="center" textRotation="90" wrapText="1"/>
    </xf>
    <xf numFmtId="0" fontId="9" fillId="0" borderId="0" xfId="0" applyFont="1" applyAlignment="1">
      <alignment horizontal="center"/>
    </xf>
    <xf numFmtId="3" fontId="4" fillId="0" borderId="30" xfId="0" applyNumberFormat="1" applyFont="1" applyBorder="1" applyAlignment="1">
      <alignment horizontal="center" vertical="center" wrapText="1"/>
    </xf>
    <xf numFmtId="3" fontId="4" fillId="0" borderId="40" xfId="0" applyNumberFormat="1" applyFont="1" applyBorder="1" applyAlignment="1">
      <alignment horizontal="center" vertical="center" wrapText="1"/>
    </xf>
    <xf numFmtId="3" fontId="4" fillId="0" borderId="31" xfId="0" applyNumberFormat="1" applyFont="1" applyBorder="1" applyAlignment="1">
      <alignment horizontal="center" vertical="center" textRotation="90" wrapText="1"/>
    </xf>
    <xf numFmtId="3" fontId="4" fillId="0" borderId="29" xfId="0" applyNumberFormat="1" applyFont="1" applyBorder="1" applyAlignment="1">
      <alignment horizontal="center" vertical="center" textRotation="90" wrapText="1"/>
    </xf>
    <xf numFmtId="49" fontId="1" fillId="0" borderId="56" xfId="0" applyNumberFormat="1" applyFont="1" applyBorder="1" applyAlignment="1">
      <alignment horizontal="left" vertical="top" wrapText="1"/>
    </xf>
    <xf numFmtId="3" fontId="1" fillId="0" borderId="13" xfId="0" applyNumberFormat="1" applyFont="1" applyBorder="1" applyAlignment="1">
      <alignment horizontal="left" vertical="top" wrapText="1"/>
    </xf>
    <xf numFmtId="3" fontId="1" fillId="0" borderId="53" xfId="0" applyNumberFormat="1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center" textRotation="90" wrapText="1"/>
    </xf>
    <xf numFmtId="164" fontId="1" fillId="0" borderId="12" xfId="0" applyNumberFormat="1" applyFont="1" applyBorder="1" applyAlignment="1">
      <alignment horizontal="center" vertical="center" textRotation="90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50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4" fillId="0" borderId="35" xfId="0" applyNumberFormat="1" applyFont="1" applyBorder="1" applyAlignment="1">
      <alignment horizontal="center" vertical="center" textRotation="90" wrapText="1"/>
    </xf>
    <xf numFmtId="3" fontId="4" fillId="0" borderId="41" xfId="0" applyNumberFormat="1" applyFont="1" applyBorder="1" applyAlignment="1">
      <alignment horizontal="center" vertical="center" textRotation="90" wrapText="1"/>
    </xf>
    <xf numFmtId="3" fontId="4" fillId="0" borderId="5" xfId="0" applyNumberFormat="1" applyFont="1" applyBorder="1" applyAlignment="1">
      <alignment horizontal="center" vertical="center" textRotation="90" wrapText="1"/>
    </xf>
    <xf numFmtId="3" fontId="4" fillId="0" borderId="12" xfId="0" applyNumberFormat="1" applyFont="1" applyBorder="1" applyAlignment="1">
      <alignment horizontal="center" vertical="center" textRotation="90" wrapText="1"/>
    </xf>
    <xf numFmtId="3" fontId="4" fillId="0" borderId="20" xfId="0" applyNumberFormat="1" applyFont="1" applyBorder="1" applyAlignment="1">
      <alignment horizontal="center" vertical="center" textRotation="90" wrapText="1"/>
    </xf>
    <xf numFmtId="164" fontId="1" fillId="0" borderId="20" xfId="0" applyNumberFormat="1" applyFont="1" applyBorder="1" applyAlignment="1">
      <alignment horizontal="center" vertical="center" textRotation="90" wrapText="1"/>
    </xf>
    <xf numFmtId="3" fontId="1" fillId="8" borderId="20" xfId="0" applyNumberFormat="1" applyFont="1" applyFill="1" applyBorder="1" applyAlignment="1">
      <alignment horizontal="left" vertical="top" wrapText="1"/>
    </xf>
    <xf numFmtId="3" fontId="5" fillId="5" borderId="24" xfId="0" applyNumberFormat="1" applyFont="1" applyFill="1" applyBorder="1" applyAlignment="1">
      <alignment horizontal="right" vertical="top"/>
    </xf>
    <xf numFmtId="3" fontId="3" fillId="5" borderId="36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3" fontId="3" fillId="5" borderId="45" xfId="0" applyNumberFormat="1" applyFont="1" applyFill="1" applyBorder="1" applyAlignment="1">
      <alignment horizontal="center" vertical="center"/>
    </xf>
    <xf numFmtId="3" fontId="5" fillId="5" borderId="32" xfId="0" applyNumberFormat="1" applyFont="1" applyFill="1" applyBorder="1" applyAlignment="1">
      <alignment horizontal="left" vertical="top" wrapText="1"/>
    </xf>
    <xf numFmtId="3" fontId="3" fillId="8" borderId="12" xfId="0" applyNumberFormat="1" applyFont="1" applyFill="1" applyBorder="1" applyAlignment="1">
      <alignment horizontal="left" vertical="top" wrapText="1"/>
    </xf>
    <xf numFmtId="3" fontId="1" fillId="8" borderId="12" xfId="0" applyNumberFormat="1" applyFont="1" applyFill="1" applyBorder="1" applyAlignment="1">
      <alignment horizontal="center" vertical="top" wrapText="1"/>
    </xf>
    <xf numFmtId="3" fontId="1" fillId="8" borderId="20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Fill="1" applyBorder="1" applyAlignment="1">
      <alignment horizontal="center" vertical="top" wrapText="1"/>
    </xf>
    <xf numFmtId="3" fontId="4" fillId="0" borderId="56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Fill="1" applyBorder="1" applyAlignment="1">
      <alignment horizontal="left" vertical="top" wrapText="1"/>
    </xf>
    <xf numFmtId="3" fontId="4" fillId="0" borderId="52" xfId="0" applyNumberFormat="1" applyFont="1" applyBorder="1" applyAlignment="1">
      <alignment horizontal="center" vertical="top" wrapText="1"/>
    </xf>
    <xf numFmtId="3" fontId="4" fillId="0" borderId="20" xfId="0" applyNumberFormat="1" applyFont="1" applyBorder="1" applyAlignment="1">
      <alignment horizontal="center" vertical="top" wrapText="1"/>
    </xf>
    <xf numFmtId="3" fontId="3" fillId="0" borderId="38" xfId="0" applyNumberFormat="1" applyFont="1" applyFill="1" applyBorder="1" applyAlignment="1">
      <alignment horizontal="center" vertical="top" wrapText="1"/>
    </xf>
    <xf numFmtId="3" fontId="3" fillId="0" borderId="55" xfId="0" applyNumberFormat="1" applyFont="1" applyFill="1" applyBorder="1" applyAlignment="1">
      <alignment horizontal="center" vertical="top" wrapText="1"/>
    </xf>
    <xf numFmtId="3" fontId="3" fillId="0" borderId="63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Fill="1" applyBorder="1" applyAlignment="1">
      <alignment horizontal="center" vertical="top" wrapText="1"/>
    </xf>
    <xf numFmtId="49" fontId="1" fillId="8" borderId="12" xfId="0" applyNumberFormat="1" applyFont="1" applyFill="1" applyBorder="1" applyAlignment="1">
      <alignment horizontal="center" vertical="top" wrapText="1"/>
    </xf>
    <xf numFmtId="3" fontId="1" fillId="8" borderId="53" xfId="0" applyNumberFormat="1" applyFont="1" applyFill="1" applyBorder="1" applyAlignment="1">
      <alignment horizontal="left" vertical="top" wrapText="1"/>
    </xf>
    <xf numFmtId="3" fontId="11" fillId="8" borderId="13" xfId="0" applyNumberFormat="1" applyFont="1" applyFill="1" applyBorder="1" applyAlignment="1">
      <alignment horizontal="left" vertical="top" wrapText="1"/>
    </xf>
    <xf numFmtId="3" fontId="11" fillId="8" borderId="53" xfId="0" applyNumberFormat="1" applyFont="1" applyFill="1" applyBorder="1" applyAlignment="1">
      <alignment horizontal="left" vertical="top" wrapText="1"/>
    </xf>
    <xf numFmtId="3" fontId="15" fillId="0" borderId="51" xfId="0" applyNumberFormat="1" applyFont="1" applyFill="1" applyBorder="1" applyAlignment="1">
      <alignment horizontal="center" vertical="top"/>
    </xf>
    <xf numFmtId="3" fontId="15" fillId="0" borderId="45" xfId="0" applyNumberFormat="1" applyFont="1" applyFill="1" applyBorder="1" applyAlignment="1">
      <alignment horizontal="center" vertical="top"/>
    </xf>
    <xf numFmtId="3" fontId="1" fillId="0" borderId="5" xfId="0" applyNumberFormat="1" applyFont="1" applyBorder="1" applyAlignment="1">
      <alignment horizontal="center"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5" fillId="0" borderId="11" xfId="0" applyNumberFormat="1" applyFont="1" applyFill="1" applyBorder="1" applyAlignment="1">
      <alignment horizontal="center" vertical="top"/>
    </xf>
    <xf numFmtId="3" fontId="15" fillId="0" borderId="18" xfId="0" applyNumberFormat="1" applyFont="1" applyFill="1" applyBorder="1" applyAlignment="1">
      <alignment horizontal="center" vertical="top"/>
    </xf>
    <xf numFmtId="3" fontId="4" fillId="8" borderId="12" xfId="0" applyNumberFormat="1" applyFont="1" applyFill="1" applyBorder="1" applyAlignment="1">
      <alignment horizontal="center" vertical="top" wrapText="1"/>
    </xf>
    <xf numFmtId="3" fontId="4" fillId="8" borderId="56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Border="1" applyAlignment="1">
      <alignment horizontal="center" vertical="center" wrapText="1"/>
    </xf>
    <xf numFmtId="3" fontId="4" fillId="0" borderId="51" xfId="0" applyNumberFormat="1" applyFont="1" applyBorder="1" applyAlignment="1">
      <alignment horizontal="center" vertical="center" wrapText="1"/>
    </xf>
    <xf numFmtId="3" fontId="4" fillId="0" borderId="45" xfId="0" applyNumberFormat="1" applyFont="1" applyBorder="1" applyAlignment="1">
      <alignment horizontal="center" vertical="center" wrapText="1"/>
    </xf>
    <xf numFmtId="3" fontId="5" fillId="0" borderId="37" xfId="0" applyNumberFormat="1" applyFont="1" applyFill="1" applyBorder="1" applyAlignment="1">
      <alignment horizontal="center" vertical="top"/>
    </xf>
    <xf numFmtId="3" fontId="4" fillId="0" borderId="55" xfId="0" applyNumberFormat="1" applyFont="1" applyFill="1" applyBorder="1" applyAlignment="1">
      <alignment horizontal="center" vertical="center" textRotation="90" wrapText="1"/>
    </xf>
    <xf numFmtId="3" fontId="4" fillId="0" borderId="43" xfId="0" applyNumberFormat="1" applyFont="1" applyFill="1" applyBorder="1" applyAlignment="1">
      <alignment horizontal="center" vertical="center" textRotation="90" wrapText="1"/>
    </xf>
    <xf numFmtId="3" fontId="4" fillId="0" borderId="33" xfId="0" applyNumberFormat="1" applyFont="1" applyBorder="1" applyAlignment="1">
      <alignment horizontal="center" vertical="center" wrapText="1"/>
    </xf>
    <xf numFmtId="3" fontId="4" fillId="0" borderId="50" xfId="0" applyNumberFormat="1" applyFont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 textRotation="90" wrapText="1"/>
    </xf>
    <xf numFmtId="3" fontId="4" fillId="0" borderId="21" xfId="0" applyNumberFormat="1" applyFont="1" applyBorder="1" applyAlignment="1">
      <alignment horizontal="center" vertical="center" textRotation="90" wrapText="1"/>
    </xf>
    <xf numFmtId="3" fontId="11" fillId="8" borderId="4" xfId="0" applyNumberFormat="1" applyFont="1" applyFill="1" applyBorder="1" applyAlignment="1">
      <alignment horizontal="center" vertical="top" wrapText="1"/>
    </xf>
    <xf numFmtId="3" fontId="11" fillId="0" borderId="18" xfId="0" applyNumberFormat="1" applyFont="1" applyBorder="1" applyAlignment="1">
      <alignment horizontal="center" vertical="top" wrapText="1"/>
    </xf>
    <xf numFmtId="49" fontId="1" fillId="8" borderId="56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Border="1" applyAlignment="1">
      <alignment horizontal="center" vertical="top" wrapText="1"/>
    </xf>
    <xf numFmtId="3" fontId="1" fillId="0" borderId="51" xfId="0" applyNumberFormat="1" applyFont="1" applyBorder="1" applyAlignment="1">
      <alignment horizontal="center" vertical="top" wrapText="1"/>
    </xf>
    <xf numFmtId="3" fontId="5" fillId="5" borderId="1" xfId="0" applyNumberFormat="1" applyFont="1" applyFill="1" applyBorder="1" applyAlignment="1">
      <alignment horizontal="right" vertical="top"/>
    </xf>
    <xf numFmtId="3" fontId="4" fillId="8" borderId="12" xfId="0" applyNumberFormat="1" applyFont="1" applyFill="1" applyBorder="1" applyAlignment="1">
      <alignment horizontal="left"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5" fillId="0" borderId="53" xfId="0" applyNumberFormat="1" applyFont="1" applyBorder="1" applyAlignment="1">
      <alignment horizontal="center" vertical="center" textRotation="90"/>
    </xf>
    <xf numFmtId="3" fontId="1" fillId="0" borderId="33" xfId="0" applyNumberFormat="1" applyFont="1" applyFill="1" applyBorder="1" applyAlignment="1">
      <alignment horizontal="center" vertical="center" textRotation="90" wrapText="1"/>
    </xf>
    <xf numFmtId="3" fontId="1" fillId="0" borderId="50" xfId="0" applyNumberFormat="1" applyFont="1" applyFill="1" applyBorder="1" applyAlignment="1">
      <alignment horizontal="center" vertical="center" textRotation="90" wrapText="1"/>
    </xf>
    <xf numFmtId="3" fontId="3" fillId="0" borderId="30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49" fontId="1" fillId="8" borderId="0" xfId="0" applyNumberFormat="1" applyFont="1" applyFill="1" applyBorder="1" applyAlignment="1">
      <alignment horizontal="left" vertical="top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3" fontId="1" fillId="0" borderId="33" xfId="0" applyNumberFormat="1" applyFont="1" applyBorder="1" applyAlignment="1">
      <alignment horizontal="left" vertical="top" wrapText="1"/>
    </xf>
    <xf numFmtId="3" fontId="11" fillId="0" borderId="4" xfId="0" applyNumberFormat="1" applyFont="1" applyBorder="1" applyAlignment="1">
      <alignment horizontal="center" vertical="top" wrapText="1"/>
    </xf>
    <xf numFmtId="3" fontId="11" fillId="0" borderId="11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3" fontId="1" fillId="0" borderId="11" xfId="0" applyNumberFormat="1" applyFont="1" applyBorder="1" applyAlignment="1">
      <alignment horizontal="center" vertical="top" wrapText="1"/>
    </xf>
    <xf numFmtId="49" fontId="3" fillId="6" borderId="41" xfId="0" applyNumberFormat="1" applyFont="1" applyFill="1" applyBorder="1" applyAlignment="1">
      <alignment horizontal="center" vertical="top" wrapText="1"/>
    </xf>
    <xf numFmtId="49" fontId="3" fillId="6" borderId="73" xfId="0" applyNumberFormat="1" applyFont="1" applyFill="1" applyBorder="1" applyAlignment="1">
      <alignment horizontal="center" vertical="top" wrapText="1"/>
    </xf>
    <xf numFmtId="3" fontId="18" fillId="8" borderId="52" xfId="0" applyNumberFormat="1" applyFont="1" applyFill="1" applyBorder="1" applyAlignment="1">
      <alignment horizontal="left" vertical="top" wrapText="1"/>
    </xf>
    <xf numFmtId="3" fontId="18" fillId="8" borderId="56" xfId="0" applyNumberFormat="1" applyFont="1" applyFill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3" fillId="0" borderId="56" xfId="0" applyNumberFormat="1" applyFont="1" applyFill="1" applyBorder="1" applyAlignment="1">
      <alignment horizontal="left" vertical="top" wrapText="1"/>
    </xf>
    <xf numFmtId="3" fontId="1" fillId="8" borderId="25" xfId="0" applyNumberFormat="1" applyFont="1" applyFill="1" applyBorder="1" applyAlignment="1">
      <alignment horizontal="left" vertical="top" wrapText="1"/>
    </xf>
    <xf numFmtId="0" fontId="26" fillId="0" borderId="0" xfId="0" applyFont="1" applyAlignment="1">
      <alignment horizontal="right" vertical="top" wrapText="1"/>
    </xf>
    <xf numFmtId="3" fontId="1" fillId="0" borderId="70" xfId="0" applyNumberFormat="1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 wrapText="1"/>
    </xf>
    <xf numFmtId="164" fontId="1" fillId="0" borderId="32" xfId="0" applyNumberFormat="1" applyFont="1" applyBorder="1" applyAlignment="1">
      <alignment horizontal="center" vertical="center" wrapText="1"/>
    </xf>
    <xf numFmtId="164" fontId="1" fillId="0" borderId="44" xfId="0" applyNumberFormat="1" applyFont="1" applyBorder="1" applyAlignment="1">
      <alignment horizontal="center" vertical="center" wrapText="1"/>
    </xf>
    <xf numFmtId="0" fontId="24" fillId="0" borderId="70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4" fillId="0" borderId="78" xfId="0" applyFont="1" applyBorder="1" applyAlignment="1">
      <alignment horizontal="center"/>
    </xf>
    <xf numFmtId="0" fontId="21" fillId="0" borderId="10" xfId="0" applyFont="1" applyBorder="1" applyAlignment="1">
      <alignment horizontal="justify" vertical="top"/>
    </xf>
    <xf numFmtId="0" fontId="21" fillId="0" borderId="70" xfId="0" applyFont="1" applyBorder="1" applyAlignment="1">
      <alignment horizontal="center" vertical="top"/>
    </xf>
    <xf numFmtId="0" fontId="21" fillId="0" borderId="78" xfId="0" applyFont="1" applyBorder="1" applyAlignment="1">
      <alignment horizontal="center" vertical="top"/>
    </xf>
    <xf numFmtId="0" fontId="21" fillId="0" borderId="54" xfId="0" applyFont="1" applyBorder="1" applyAlignment="1">
      <alignment horizontal="justify" vertical="top"/>
    </xf>
    <xf numFmtId="0" fontId="21" fillId="0" borderId="62" xfId="0" applyFont="1" applyBorder="1" applyAlignment="1">
      <alignment horizontal="justify" vertical="top"/>
    </xf>
    <xf numFmtId="0" fontId="24" fillId="0" borderId="70" xfId="0" applyFont="1" applyBorder="1" applyAlignment="1">
      <alignment horizontal="center" vertical="top"/>
    </xf>
    <xf numFmtId="0" fontId="24" fillId="0" borderId="14" xfId="0" applyFont="1" applyBorder="1" applyAlignment="1">
      <alignment horizontal="center" vertical="top"/>
    </xf>
    <xf numFmtId="0" fontId="24" fillId="0" borderId="78" xfId="0" applyFont="1" applyBorder="1" applyAlignment="1">
      <alignment horizontal="center" vertical="top"/>
    </xf>
    <xf numFmtId="0" fontId="21" fillId="0" borderId="11" xfId="0" applyFont="1" applyBorder="1" applyAlignment="1">
      <alignment horizontal="justify" vertical="top"/>
    </xf>
    <xf numFmtId="0" fontId="22" fillId="0" borderId="70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2" fillId="0" borderId="78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26"/>
  <sheetViews>
    <sheetView tabSelected="1" zoomScaleNormal="100" zoomScaleSheetLayoutView="70" workbookViewId="0"/>
  </sheetViews>
  <sheetFormatPr defaultColWidth="9.140625" defaultRowHeight="12.75" x14ac:dyDescent="0.2"/>
  <cols>
    <col min="1" max="1" width="3.140625" style="124" customWidth="1"/>
    <col min="2" max="2" width="3.140625" style="304" customWidth="1"/>
    <col min="3" max="3" width="3.140625" style="124" customWidth="1"/>
    <col min="4" max="4" width="28.7109375" style="124" customWidth="1"/>
    <col min="5" max="6" width="3" style="124" customWidth="1"/>
    <col min="7" max="10" width="8.140625" style="124" customWidth="1"/>
    <col min="11" max="11" width="24.7109375" style="124" customWidth="1"/>
    <col min="12" max="14" width="5.7109375" style="124" customWidth="1"/>
    <col min="15" max="16" width="10.28515625" style="124" bestFit="1" customWidth="1"/>
    <col min="17" max="16384" width="9.140625" style="124"/>
  </cols>
  <sheetData>
    <row r="1" spans="1:20" s="250" customFormat="1" ht="49.5" customHeight="1" x14ac:dyDescent="0.25">
      <c r="A1" s="246"/>
      <c r="B1" s="249"/>
      <c r="C1" s="246"/>
      <c r="D1" s="246"/>
      <c r="E1" s="247"/>
      <c r="F1" s="248"/>
      <c r="G1" s="249"/>
      <c r="H1" s="246"/>
      <c r="I1" s="246"/>
      <c r="J1" s="991"/>
      <c r="K1" s="1274" t="s">
        <v>112</v>
      </c>
      <c r="L1" s="1274"/>
      <c r="M1" s="1274"/>
      <c r="N1" s="1274"/>
    </row>
    <row r="2" spans="1:20" s="1" customFormat="1" ht="12.75" customHeight="1" x14ac:dyDescent="0.2">
      <c r="A2" s="1294" t="s">
        <v>221</v>
      </c>
      <c r="B2" s="1294"/>
      <c r="C2" s="1294"/>
      <c r="D2" s="1294"/>
      <c r="E2" s="1294"/>
      <c r="F2" s="1294"/>
      <c r="G2" s="1294"/>
      <c r="H2" s="1294"/>
      <c r="I2" s="1294"/>
      <c r="J2" s="1294"/>
      <c r="K2" s="1294"/>
      <c r="L2" s="1294"/>
      <c r="M2" s="1294"/>
      <c r="N2" s="1294"/>
      <c r="O2" s="121"/>
      <c r="P2" s="1" t="s">
        <v>81</v>
      </c>
    </row>
    <row r="3" spans="1:20" s="1" customFormat="1" ht="12.75" customHeight="1" x14ac:dyDescent="0.2">
      <c r="A3" s="1295" t="s">
        <v>0</v>
      </c>
      <c r="B3" s="1295"/>
      <c r="C3" s="1295"/>
      <c r="D3" s="1295"/>
      <c r="E3" s="1295"/>
      <c r="F3" s="1295"/>
      <c r="G3" s="1295"/>
      <c r="H3" s="1295"/>
      <c r="I3" s="1295"/>
      <c r="J3" s="1295"/>
      <c r="K3" s="1295"/>
      <c r="L3" s="1295"/>
      <c r="M3" s="1295"/>
      <c r="N3" s="1295"/>
      <c r="O3" s="121"/>
    </row>
    <row r="4" spans="1:20" s="1" customFormat="1" x14ac:dyDescent="0.2">
      <c r="A4" s="1296" t="s">
        <v>1</v>
      </c>
      <c r="B4" s="1296"/>
      <c r="C4" s="1296"/>
      <c r="D4" s="1296"/>
      <c r="E4" s="1296"/>
      <c r="F4" s="1296"/>
      <c r="G4" s="1296"/>
      <c r="H4" s="1296"/>
      <c r="I4" s="1296"/>
      <c r="J4" s="1296"/>
      <c r="K4" s="1296"/>
      <c r="L4" s="1296"/>
      <c r="M4" s="1296"/>
      <c r="N4" s="1296"/>
      <c r="O4" s="122"/>
    </row>
    <row r="5" spans="1:20" s="1" customFormat="1" ht="13.5" thickBot="1" x14ac:dyDescent="0.25">
      <c r="A5" s="2"/>
      <c r="B5" s="2"/>
      <c r="C5" s="2"/>
      <c r="D5" s="909"/>
      <c r="E5" s="909"/>
      <c r="F5" s="909"/>
      <c r="G5" s="909"/>
      <c r="H5" s="3"/>
      <c r="I5" s="3"/>
      <c r="J5" s="3"/>
      <c r="K5" s="164"/>
      <c r="L5" s="1255"/>
      <c r="M5" s="1255"/>
      <c r="N5" s="1255"/>
      <c r="O5" s="909"/>
    </row>
    <row r="6" spans="1:20" s="1" customFormat="1" ht="44.25" customHeight="1" x14ac:dyDescent="0.2">
      <c r="A6" s="1297" t="s">
        <v>3</v>
      </c>
      <c r="B6" s="1256" t="s">
        <v>4</v>
      </c>
      <c r="C6" s="1256" t="s">
        <v>5</v>
      </c>
      <c r="D6" s="1301" t="s">
        <v>6</v>
      </c>
      <c r="E6" s="1303" t="s">
        <v>7</v>
      </c>
      <c r="F6" s="1317" t="s">
        <v>8</v>
      </c>
      <c r="G6" s="1319" t="s">
        <v>9</v>
      </c>
      <c r="H6" s="1308" t="s">
        <v>118</v>
      </c>
      <c r="I6" s="1308" t="s">
        <v>95</v>
      </c>
      <c r="J6" s="1308" t="s">
        <v>127</v>
      </c>
      <c r="K6" s="1310" t="s">
        <v>10</v>
      </c>
      <c r="L6" s="1311"/>
      <c r="M6" s="1311"/>
      <c r="N6" s="1312"/>
    </row>
    <row r="7" spans="1:20" s="1" customFormat="1" ht="19.5" customHeight="1" x14ac:dyDescent="0.2">
      <c r="A7" s="1298"/>
      <c r="B7" s="1257"/>
      <c r="C7" s="1257"/>
      <c r="D7" s="1302"/>
      <c r="E7" s="1304"/>
      <c r="F7" s="1318"/>
      <c r="G7" s="1320"/>
      <c r="H7" s="1309"/>
      <c r="I7" s="1309"/>
      <c r="J7" s="1309"/>
      <c r="K7" s="1313" t="s">
        <v>6</v>
      </c>
      <c r="L7" s="1315" t="s">
        <v>11</v>
      </c>
      <c r="M7" s="1315"/>
      <c r="N7" s="1316"/>
    </row>
    <row r="8" spans="1:20" s="1" customFormat="1" ht="84.75" customHeight="1" thickBot="1" x14ac:dyDescent="0.25">
      <c r="A8" s="1299"/>
      <c r="B8" s="1258"/>
      <c r="C8" s="1258"/>
      <c r="D8" s="1302"/>
      <c r="E8" s="1304"/>
      <c r="F8" s="1318"/>
      <c r="G8" s="1321"/>
      <c r="H8" s="1322"/>
      <c r="I8" s="1309"/>
      <c r="J8" s="1309"/>
      <c r="K8" s="1314"/>
      <c r="L8" s="332" t="s">
        <v>96</v>
      </c>
      <c r="M8" s="371" t="s">
        <v>97</v>
      </c>
      <c r="N8" s="333" t="s">
        <v>117</v>
      </c>
    </row>
    <row r="9" spans="1:20" s="1" customFormat="1" ht="17.25" customHeight="1" thickBot="1" x14ac:dyDescent="0.25">
      <c r="A9" s="1278" t="s">
        <v>13</v>
      </c>
      <c r="B9" s="1279"/>
      <c r="C9" s="1279"/>
      <c r="D9" s="1279"/>
      <c r="E9" s="1279"/>
      <c r="F9" s="1279"/>
      <c r="G9" s="1280"/>
      <c r="H9" s="1280"/>
      <c r="I9" s="1279"/>
      <c r="J9" s="1279"/>
      <c r="K9" s="1279"/>
      <c r="L9" s="1279"/>
      <c r="M9" s="1279"/>
      <c r="N9" s="1281"/>
    </row>
    <row r="10" spans="1:20" s="1" customFormat="1" ht="13.5" thickBot="1" x14ac:dyDescent="0.25">
      <c r="A10" s="1282" t="s">
        <v>14</v>
      </c>
      <c r="B10" s="1283"/>
      <c r="C10" s="1283"/>
      <c r="D10" s="1283"/>
      <c r="E10" s="1283"/>
      <c r="F10" s="1283"/>
      <c r="G10" s="1283"/>
      <c r="H10" s="1283"/>
      <c r="I10" s="1283"/>
      <c r="J10" s="1283"/>
      <c r="K10" s="1283"/>
      <c r="L10" s="1283"/>
      <c r="M10" s="1283"/>
      <c r="N10" s="1284"/>
    </row>
    <row r="11" spans="1:20" s="1" customFormat="1" ht="27.75" customHeight="1" thickBot="1" x14ac:dyDescent="0.25">
      <c r="A11" s="4" t="s">
        <v>15</v>
      </c>
      <c r="B11" s="1285" t="s">
        <v>16</v>
      </c>
      <c r="C11" s="1285"/>
      <c r="D11" s="1285"/>
      <c r="E11" s="1285"/>
      <c r="F11" s="1285"/>
      <c r="G11" s="1285"/>
      <c r="H11" s="1286"/>
      <c r="I11" s="1286"/>
      <c r="J11" s="1286"/>
      <c r="K11" s="1286"/>
      <c r="L11" s="1286"/>
      <c r="M11" s="1286"/>
      <c r="N11" s="1287"/>
    </row>
    <row r="12" spans="1:20" s="1" customFormat="1" ht="16.5" customHeight="1" thickBot="1" x14ac:dyDescent="0.25">
      <c r="A12" s="918" t="s">
        <v>15</v>
      </c>
      <c r="B12" s="299" t="s">
        <v>15</v>
      </c>
      <c r="C12" s="1288" t="s">
        <v>17</v>
      </c>
      <c r="D12" s="1289"/>
      <c r="E12" s="1289"/>
      <c r="F12" s="1289"/>
      <c r="G12" s="1289"/>
      <c r="H12" s="1289"/>
      <c r="I12" s="1289"/>
      <c r="J12" s="1289"/>
      <c r="K12" s="1289"/>
      <c r="L12" s="1289"/>
      <c r="M12" s="1289"/>
      <c r="N12" s="1290"/>
    </row>
    <row r="13" spans="1:20" s="1" customFormat="1" ht="28.5" customHeight="1" x14ac:dyDescent="0.2">
      <c r="A13" s="1259" t="s">
        <v>15</v>
      </c>
      <c r="B13" s="1199" t="s">
        <v>15</v>
      </c>
      <c r="C13" s="1261" t="s">
        <v>15</v>
      </c>
      <c r="D13" s="1263" t="s">
        <v>162</v>
      </c>
      <c r="E13" s="1265" t="s">
        <v>79</v>
      </c>
      <c r="F13" s="960" t="s">
        <v>18</v>
      </c>
      <c r="G13" s="5" t="s">
        <v>19</v>
      </c>
      <c r="H13" s="940">
        <v>24.6</v>
      </c>
      <c r="I13" s="825">
        <v>54</v>
      </c>
      <c r="J13" s="825">
        <v>151</v>
      </c>
      <c r="K13" s="961" t="s">
        <v>163</v>
      </c>
      <c r="L13" s="336">
        <v>3</v>
      </c>
      <c r="M13" s="336">
        <v>3</v>
      </c>
      <c r="N13" s="372">
        <v>3</v>
      </c>
    </row>
    <row r="14" spans="1:20" s="1" customFormat="1" ht="40.5" customHeight="1" x14ac:dyDescent="0.2">
      <c r="A14" s="1269"/>
      <c r="B14" s="1270"/>
      <c r="C14" s="1262"/>
      <c r="D14" s="1264"/>
      <c r="E14" s="1266"/>
      <c r="F14" s="959"/>
      <c r="G14" s="23"/>
      <c r="H14" s="503"/>
      <c r="I14" s="502"/>
      <c r="J14" s="252"/>
      <c r="K14" s="819" t="s">
        <v>83</v>
      </c>
      <c r="L14" s="171">
        <v>40</v>
      </c>
      <c r="M14" s="171">
        <v>40</v>
      </c>
      <c r="N14" s="172">
        <v>40</v>
      </c>
      <c r="Q14" s="24"/>
    </row>
    <row r="15" spans="1:20" s="1" customFormat="1" ht="44.25" customHeight="1" x14ac:dyDescent="0.2">
      <c r="A15" s="1269"/>
      <c r="B15" s="1270"/>
      <c r="C15" s="1262"/>
      <c r="D15" s="1264"/>
      <c r="E15" s="1266"/>
      <c r="F15" s="959"/>
      <c r="G15" s="23"/>
      <c r="H15" s="503"/>
      <c r="I15" s="502"/>
      <c r="J15" s="502"/>
      <c r="K15" s="111" t="s">
        <v>139</v>
      </c>
      <c r="L15" s="336">
        <v>1</v>
      </c>
      <c r="M15" s="336"/>
      <c r="N15" s="143"/>
      <c r="Q15" s="24"/>
      <c r="T15" s="24"/>
    </row>
    <row r="16" spans="1:20" s="1" customFormat="1" ht="30" customHeight="1" x14ac:dyDescent="0.2">
      <c r="A16" s="1269"/>
      <c r="B16" s="1270"/>
      <c r="C16" s="1262"/>
      <c r="D16" s="1264"/>
      <c r="E16" s="1266"/>
      <c r="F16" s="959"/>
      <c r="G16" s="23"/>
      <c r="H16" s="503"/>
      <c r="I16" s="502"/>
      <c r="J16" s="129"/>
      <c r="K16" s="504" t="s">
        <v>137</v>
      </c>
      <c r="L16" s="336"/>
      <c r="M16" s="336">
        <v>1</v>
      </c>
      <c r="N16" s="284">
        <v>1</v>
      </c>
      <c r="S16" s="24"/>
    </row>
    <row r="17" spans="1:20" s="1" customFormat="1" ht="16.5" customHeight="1" x14ac:dyDescent="0.2">
      <c r="A17" s="1269"/>
      <c r="B17" s="1270"/>
      <c r="C17" s="1262"/>
      <c r="D17" s="1264"/>
      <c r="E17" s="1266"/>
      <c r="F17" s="959"/>
      <c r="G17" s="23"/>
      <c r="H17" s="129"/>
      <c r="I17" s="722"/>
      <c r="J17" s="129"/>
      <c r="K17" s="1156" t="s">
        <v>138</v>
      </c>
      <c r="L17" s="314"/>
      <c r="M17" s="314"/>
      <c r="N17" s="172">
        <v>1</v>
      </c>
      <c r="R17" s="24"/>
    </row>
    <row r="18" spans="1:20" s="1" customFormat="1" ht="15.75" customHeight="1" thickBot="1" x14ac:dyDescent="0.25">
      <c r="A18" s="1260"/>
      <c r="B18" s="1200"/>
      <c r="C18" s="1291"/>
      <c r="D18" s="1292"/>
      <c r="E18" s="1293"/>
      <c r="F18" s="962"/>
      <c r="G18" s="8" t="s">
        <v>20</v>
      </c>
      <c r="H18" s="76">
        <f>SUM(H13:H17)</f>
        <v>24.6</v>
      </c>
      <c r="I18" s="253">
        <f>SUM(I13:I17)</f>
        <v>54</v>
      </c>
      <c r="J18" s="9">
        <f>SUM(J13:J17)</f>
        <v>151</v>
      </c>
      <c r="K18" s="1157"/>
      <c r="L18" s="315"/>
      <c r="M18" s="315"/>
      <c r="N18" s="373"/>
    </row>
    <row r="19" spans="1:20" s="1" customFormat="1" ht="27" customHeight="1" x14ac:dyDescent="0.2">
      <c r="A19" s="1259" t="s">
        <v>15</v>
      </c>
      <c r="B19" s="1199" t="s">
        <v>15</v>
      </c>
      <c r="C19" s="1261" t="s">
        <v>21</v>
      </c>
      <c r="D19" s="1263" t="s">
        <v>76</v>
      </c>
      <c r="E19" s="1265"/>
      <c r="F19" s="1267" t="s">
        <v>18</v>
      </c>
      <c r="G19" s="5" t="s">
        <v>19</v>
      </c>
      <c r="H19" s="311">
        <v>9</v>
      </c>
      <c r="I19" s="825">
        <v>9</v>
      </c>
      <c r="J19" s="825">
        <v>9</v>
      </c>
      <c r="K19" s="32" t="s">
        <v>22</v>
      </c>
      <c r="L19" s="165">
        <v>10</v>
      </c>
      <c r="M19" s="165">
        <v>10</v>
      </c>
      <c r="N19" s="166">
        <v>10</v>
      </c>
    </row>
    <row r="20" spans="1:20" s="1" customFormat="1" ht="36" customHeight="1" x14ac:dyDescent="0.2">
      <c r="A20" s="1269"/>
      <c r="B20" s="1270"/>
      <c r="C20" s="1262"/>
      <c r="D20" s="1264"/>
      <c r="E20" s="1266"/>
      <c r="F20" s="1275"/>
      <c r="G20" s="23"/>
      <c r="H20" s="129"/>
      <c r="I20" s="502"/>
      <c r="J20" s="252"/>
      <c r="K20" s="1276" t="s">
        <v>172</v>
      </c>
      <c r="L20" s="513">
        <v>100</v>
      </c>
      <c r="M20" s="513"/>
      <c r="N20" s="681"/>
      <c r="S20" s="24"/>
    </row>
    <row r="21" spans="1:20" s="1" customFormat="1" ht="18.75" customHeight="1" thickBot="1" x14ac:dyDescent="0.25">
      <c r="A21" s="1260"/>
      <c r="B21" s="1200"/>
      <c r="C21" s="1262"/>
      <c r="D21" s="1264"/>
      <c r="E21" s="1266"/>
      <c r="F21" s="1268"/>
      <c r="G21" s="144" t="s">
        <v>20</v>
      </c>
      <c r="H21" s="76">
        <f t="shared" ref="H21:J21" si="0">+H19</f>
        <v>9</v>
      </c>
      <c r="I21" s="732">
        <f t="shared" si="0"/>
        <v>9</v>
      </c>
      <c r="J21" s="76">
        <f t="shared" si="0"/>
        <v>9</v>
      </c>
      <c r="K21" s="1277"/>
      <c r="L21" s="319"/>
      <c r="M21" s="319"/>
      <c r="N21" s="168"/>
      <c r="T21" s="24"/>
    </row>
    <row r="22" spans="1:20" s="1" customFormat="1" ht="30.75" customHeight="1" x14ac:dyDescent="0.2">
      <c r="A22" s="1259" t="s">
        <v>15</v>
      </c>
      <c r="B22" s="1199" t="s">
        <v>15</v>
      </c>
      <c r="C22" s="1261" t="s">
        <v>23</v>
      </c>
      <c r="D22" s="1263" t="s">
        <v>115</v>
      </c>
      <c r="E22" s="1265"/>
      <c r="F22" s="989">
        <v>3</v>
      </c>
      <c r="G22" s="5" t="s">
        <v>19</v>
      </c>
      <c r="H22" s="311">
        <v>125.9</v>
      </c>
      <c r="I22" s="825"/>
      <c r="J22" s="311"/>
      <c r="K22" s="117" t="s">
        <v>116</v>
      </c>
      <c r="L22" s="508">
        <v>100</v>
      </c>
      <c r="M22" s="165"/>
      <c r="N22" s="166"/>
    </row>
    <row r="23" spans="1:20" s="1" customFormat="1" ht="40.5" customHeight="1" x14ac:dyDescent="0.2">
      <c r="A23" s="1269"/>
      <c r="B23" s="1270"/>
      <c r="C23" s="1262"/>
      <c r="D23" s="1264"/>
      <c r="E23" s="1266"/>
      <c r="F23" s="990">
        <v>2</v>
      </c>
      <c r="G23" s="100" t="s">
        <v>19</v>
      </c>
      <c r="H23" s="753">
        <v>67</v>
      </c>
      <c r="I23" s="715"/>
      <c r="J23" s="753"/>
      <c r="K23" s="111" t="s">
        <v>140</v>
      </c>
      <c r="L23" s="336">
        <v>100</v>
      </c>
      <c r="M23" s="336"/>
      <c r="N23" s="372"/>
      <c r="P23" s="24"/>
    </row>
    <row r="24" spans="1:20" s="1" customFormat="1" ht="41.25" customHeight="1" x14ac:dyDescent="0.2">
      <c r="A24" s="1269"/>
      <c r="B24" s="1270"/>
      <c r="C24" s="1262"/>
      <c r="D24" s="1264"/>
      <c r="E24" s="1266"/>
      <c r="F24" s="990"/>
      <c r="G24" s="23"/>
      <c r="H24" s="503"/>
      <c r="I24" s="722"/>
      <c r="J24" s="1035"/>
      <c r="K24" s="1156" t="s">
        <v>225</v>
      </c>
      <c r="L24" s="513">
        <v>1</v>
      </c>
      <c r="M24" s="171"/>
      <c r="N24" s="172"/>
      <c r="P24" s="24"/>
    </row>
    <row r="25" spans="1:20" s="1" customFormat="1" ht="15.75" customHeight="1" thickBot="1" x14ac:dyDescent="0.25">
      <c r="A25" s="1260"/>
      <c r="B25" s="1200"/>
      <c r="C25" s="1262"/>
      <c r="D25" s="1264"/>
      <c r="E25" s="1266"/>
      <c r="F25" s="959"/>
      <c r="G25" s="144" t="s">
        <v>20</v>
      </c>
      <c r="H25" s="76">
        <f>SUM(H22:H24)</f>
        <v>192.9</v>
      </c>
      <c r="I25" s="732">
        <f>+I22</f>
        <v>0</v>
      </c>
      <c r="J25" s="76">
        <f>+J22</f>
        <v>0</v>
      </c>
      <c r="K25" s="1157"/>
      <c r="L25" s="319"/>
      <c r="M25" s="319"/>
      <c r="N25" s="168"/>
    </row>
    <row r="26" spans="1:20" s="1" customFormat="1" ht="28.5" customHeight="1" x14ac:dyDescent="0.2">
      <c r="A26" s="1259" t="s">
        <v>15</v>
      </c>
      <c r="B26" s="1199" t="s">
        <v>15</v>
      </c>
      <c r="C26" s="1261" t="s">
        <v>42</v>
      </c>
      <c r="D26" s="1263" t="s">
        <v>142</v>
      </c>
      <c r="E26" s="1265"/>
      <c r="F26" s="1267" t="s">
        <v>18</v>
      </c>
      <c r="G26" s="10" t="s">
        <v>19</v>
      </c>
      <c r="H26" s="7">
        <v>10</v>
      </c>
      <c r="I26" s="316">
        <v>10</v>
      </c>
      <c r="J26" s="6">
        <v>10</v>
      </c>
      <c r="K26" s="32" t="s">
        <v>143</v>
      </c>
      <c r="L26" s="165">
        <v>100</v>
      </c>
      <c r="M26" s="165">
        <v>100</v>
      </c>
      <c r="N26" s="166">
        <v>100</v>
      </c>
    </row>
    <row r="27" spans="1:20" s="1" customFormat="1" ht="15.75" customHeight="1" thickBot="1" x14ac:dyDescent="0.25">
      <c r="A27" s="1260"/>
      <c r="B27" s="1200"/>
      <c r="C27" s="1262"/>
      <c r="D27" s="1264"/>
      <c r="E27" s="1266"/>
      <c r="F27" s="1268"/>
      <c r="G27" s="11" t="s">
        <v>20</v>
      </c>
      <c r="H27" s="131">
        <f t="shared" ref="H27:J27" si="1">+H26</f>
        <v>10</v>
      </c>
      <c r="I27" s="939">
        <f t="shared" si="1"/>
        <v>10</v>
      </c>
      <c r="J27" s="167">
        <f t="shared" si="1"/>
        <v>10</v>
      </c>
      <c r="K27" s="44"/>
      <c r="L27" s="319"/>
      <c r="M27" s="319"/>
      <c r="N27" s="168"/>
    </row>
    <row r="28" spans="1:20" s="1" customFormat="1" ht="13.5" thickBot="1" x14ac:dyDescent="0.25">
      <c r="A28" s="12" t="s">
        <v>15</v>
      </c>
      <c r="B28" s="13" t="s">
        <v>15</v>
      </c>
      <c r="C28" s="1244" t="s">
        <v>24</v>
      </c>
      <c r="D28" s="1185"/>
      <c r="E28" s="1185"/>
      <c r="F28" s="1185"/>
      <c r="G28" s="1185"/>
      <c r="H28" s="234">
        <f>H25+H21+H18+H27</f>
        <v>236.5</v>
      </c>
      <c r="I28" s="234">
        <f>I25+I21+I18+I27</f>
        <v>73</v>
      </c>
      <c r="J28" s="383">
        <f>J25+J21+J18+J27</f>
        <v>170</v>
      </c>
      <c r="K28" s="1245"/>
      <c r="L28" s="1246"/>
      <c r="M28" s="1246"/>
      <c r="N28" s="1247"/>
    </row>
    <row r="29" spans="1:20" s="1" customFormat="1" ht="13.5" thickBot="1" x14ac:dyDescent="0.25">
      <c r="A29" s="12" t="s">
        <v>15</v>
      </c>
      <c r="B29" s="15" t="s">
        <v>21</v>
      </c>
      <c r="C29" s="1248" t="s">
        <v>25</v>
      </c>
      <c r="D29" s="1249"/>
      <c r="E29" s="1249"/>
      <c r="F29" s="1249"/>
      <c r="G29" s="1249"/>
      <c r="H29" s="1249"/>
      <c r="I29" s="1249"/>
      <c r="J29" s="1249"/>
      <c r="K29" s="1249"/>
      <c r="L29" s="1249"/>
      <c r="M29" s="1249"/>
      <c r="N29" s="1250"/>
    </row>
    <row r="30" spans="1:20" s="1" customFormat="1" ht="19.5" customHeight="1" x14ac:dyDescent="0.2">
      <c r="A30" s="16" t="s">
        <v>15</v>
      </c>
      <c r="B30" s="910" t="s">
        <v>21</v>
      </c>
      <c r="C30" s="19" t="s">
        <v>15</v>
      </c>
      <c r="D30" s="1251" t="s">
        <v>26</v>
      </c>
      <c r="E30" s="20"/>
      <c r="F30" s="109">
        <v>2</v>
      </c>
      <c r="G30" s="110" t="s">
        <v>27</v>
      </c>
      <c r="H30" s="559">
        <v>361.4</v>
      </c>
      <c r="I30" s="7">
        <f>+H30</f>
        <v>361.4</v>
      </c>
      <c r="J30" s="757">
        <f>+H30</f>
        <v>361.4</v>
      </c>
      <c r="K30" s="1253" t="s">
        <v>33</v>
      </c>
      <c r="L30" s="823">
        <v>14.3</v>
      </c>
      <c r="M30" s="823">
        <v>14.3</v>
      </c>
      <c r="N30" s="825">
        <v>14.3</v>
      </c>
      <c r="O30" s="18"/>
      <c r="R30" s="24"/>
    </row>
    <row r="31" spans="1:20" s="1" customFormat="1" ht="21.75" customHeight="1" x14ac:dyDescent="0.2">
      <c r="A31" s="153"/>
      <c r="B31" s="911"/>
      <c r="C31" s="19"/>
      <c r="D31" s="1252"/>
      <c r="E31" s="20"/>
      <c r="F31" s="21"/>
      <c r="G31" s="100" t="s">
        <v>19</v>
      </c>
      <c r="H31" s="245">
        <v>4322.7</v>
      </c>
      <c r="I31" s="96">
        <v>4240.2</v>
      </c>
      <c r="J31" s="749">
        <v>4154.3</v>
      </c>
      <c r="K31" s="1254"/>
      <c r="L31" s="170"/>
      <c r="M31" s="170"/>
      <c r="N31" s="370"/>
      <c r="O31" s="18"/>
    </row>
    <row r="32" spans="1:20" s="1" customFormat="1" ht="28.5" customHeight="1" x14ac:dyDescent="0.2">
      <c r="A32" s="153"/>
      <c r="B32" s="911"/>
      <c r="C32" s="19"/>
      <c r="D32" s="922"/>
      <c r="E32" s="20"/>
      <c r="F32" s="21"/>
      <c r="G32" s="100" t="s">
        <v>47</v>
      </c>
      <c r="H32" s="113">
        <v>25</v>
      </c>
      <c r="I32" s="169"/>
      <c r="J32" s="934"/>
      <c r="K32" s="111" t="s">
        <v>28</v>
      </c>
      <c r="L32" s="882">
        <v>3023</v>
      </c>
      <c r="M32" s="882">
        <v>3050</v>
      </c>
      <c r="N32" s="883">
        <v>3100</v>
      </c>
      <c r="O32" s="18"/>
    </row>
    <row r="33" spans="1:19" s="1" customFormat="1" ht="29.25" customHeight="1" x14ac:dyDescent="0.2">
      <c r="A33" s="153"/>
      <c r="B33" s="911"/>
      <c r="C33" s="19"/>
      <c r="D33" s="22" t="s">
        <v>29</v>
      </c>
      <c r="E33" s="20"/>
      <c r="F33" s="21"/>
      <c r="G33" s="941"/>
      <c r="H33" s="942"/>
      <c r="I33" s="503"/>
      <c r="J33" s="722"/>
      <c r="K33" s="210" t="s">
        <v>144</v>
      </c>
      <c r="L33" s="648">
        <v>35</v>
      </c>
      <c r="M33" s="209">
        <v>35</v>
      </c>
      <c r="N33" s="364">
        <v>35</v>
      </c>
      <c r="O33" s="18"/>
    </row>
    <row r="34" spans="1:19" s="1" customFormat="1" ht="17.25" customHeight="1" x14ac:dyDescent="0.2">
      <c r="A34" s="153"/>
      <c r="B34" s="911"/>
      <c r="C34" s="19"/>
      <c r="D34" s="22" t="s">
        <v>30</v>
      </c>
      <c r="E34" s="20"/>
      <c r="F34" s="21"/>
      <c r="G34" s="941"/>
      <c r="H34" s="942"/>
      <c r="I34" s="503"/>
      <c r="J34" s="722"/>
      <c r="K34" s="211"/>
      <c r="L34" s="171"/>
      <c r="M34" s="171"/>
      <c r="N34" s="172"/>
      <c r="O34" s="18"/>
      <c r="Q34" s="24"/>
    </row>
    <row r="35" spans="1:19" s="1" customFormat="1" ht="30.75" customHeight="1" x14ac:dyDescent="0.2">
      <c r="A35" s="153"/>
      <c r="B35" s="911"/>
      <c r="C35" s="19"/>
      <c r="D35" s="22" t="s">
        <v>31</v>
      </c>
      <c r="E35" s="20"/>
      <c r="F35" s="21"/>
      <c r="G35" s="941"/>
      <c r="H35" s="942"/>
      <c r="I35" s="503"/>
      <c r="J35" s="722"/>
      <c r="K35" s="1091" t="s">
        <v>169</v>
      </c>
      <c r="L35" s="171">
        <v>1</v>
      </c>
      <c r="M35" s="171"/>
      <c r="N35" s="172"/>
      <c r="O35" s="18"/>
      <c r="P35" s="24"/>
      <c r="R35" s="24"/>
      <c r="S35" s="24"/>
    </row>
    <row r="36" spans="1:19" s="1" customFormat="1" ht="29.25" customHeight="1" x14ac:dyDescent="0.2">
      <c r="A36" s="153"/>
      <c r="B36" s="911"/>
      <c r="C36" s="19"/>
      <c r="D36" s="22" t="s">
        <v>32</v>
      </c>
      <c r="E36" s="20"/>
      <c r="F36" s="21"/>
      <c r="G36" s="941"/>
      <c r="H36" s="942"/>
      <c r="I36" s="503"/>
      <c r="J36" s="722"/>
      <c r="K36" s="1091"/>
      <c r="L36" s="171"/>
      <c r="M36" s="171"/>
      <c r="N36" s="172"/>
      <c r="O36" s="18"/>
      <c r="R36" s="24"/>
    </row>
    <row r="37" spans="1:19" s="1" customFormat="1" ht="30" customHeight="1" x14ac:dyDescent="0.2">
      <c r="A37" s="153"/>
      <c r="B37" s="911"/>
      <c r="C37" s="19"/>
      <c r="D37" s="22" t="s">
        <v>98</v>
      </c>
      <c r="E37" s="173"/>
      <c r="F37" s="21"/>
      <c r="G37" s="941"/>
      <c r="H37" s="942"/>
      <c r="I37" s="503"/>
      <c r="J37" s="722"/>
      <c r="K37" s="1091"/>
      <c r="L37" s="171"/>
      <c r="M37" s="171"/>
      <c r="N37" s="178"/>
      <c r="O37" s="18"/>
      <c r="P37" s="24"/>
    </row>
    <row r="38" spans="1:19" s="1" customFormat="1" ht="57.75" customHeight="1" x14ac:dyDescent="0.2">
      <c r="A38" s="1125"/>
      <c r="B38" s="1126"/>
      <c r="C38" s="1127"/>
      <c r="D38" s="926" t="s">
        <v>84</v>
      </c>
      <c r="E38" s="1128"/>
      <c r="F38" s="1129"/>
      <c r="G38" s="1130"/>
      <c r="H38" s="1131"/>
      <c r="I38" s="222"/>
      <c r="J38" s="1088"/>
      <c r="K38" s="1123" t="s">
        <v>219</v>
      </c>
      <c r="L38" s="515">
        <v>100</v>
      </c>
      <c r="M38" s="1120"/>
      <c r="N38" s="1121"/>
      <c r="P38" s="24"/>
      <c r="Q38" s="24"/>
    </row>
    <row r="39" spans="1:19" s="1" customFormat="1" ht="30.75" customHeight="1" x14ac:dyDescent="0.2">
      <c r="A39" s="153"/>
      <c r="B39" s="911"/>
      <c r="C39" s="19"/>
      <c r="D39" s="1122" t="s">
        <v>210</v>
      </c>
      <c r="E39" s="20"/>
      <c r="F39" s="21"/>
      <c r="G39" s="146"/>
      <c r="H39" s="928"/>
      <c r="I39" s="503"/>
      <c r="J39" s="722"/>
      <c r="K39" s="1123" t="s">
        <v>212</v>
      </c>
      <c r="L39" s="497">
        <v>25969</v>
      </c>
      <c r="M39" s="497">
        <v>25969</v>
      </c>
      <c r="N39" s="1124">
        <v>25969</v>
      </c>
      <c r="P39" s="24"/>
      <c r="Q39" s="24"/>
    </row>
    <row r="40" spans="1:19" s="1" customFormat="1" ht="29.25" customHeight="1" x14ac:dyDescent="0.2">
      <c r="A40" s="153"/>
      <c r="B40" s="911"/>
      <c r="C40" s="19"/>
      <c r="D40" s="1238" t="s">
        <v>91</v>
      </c>
      <c r="E40" s="20"/>
      <c r="F40" s="127"/>
      <c r="G40" s="174"/>
      <c r="H40" s="310"/>
      <c r="I40" s="222"/>
      <c r="J40" s="696"/>
      <c r="K40" s="211" t="s">
        <v>177</v>
      </c>
      <c r="L40" s="177">
        <v>6</v>
      </c>
      <c r="M40" s="177">
        <v>6</v>
      </c>
      <c r="N40" s="178">
        <v>6</v>
      </c>
      <c r="P40" s="24"/>
      <c r="Q40" s="24"/>
      <c r="R40" s="24"/>
      <c r="S40" s="24"/>
    </row>
    <row r="41" spans="1:19" s="1" customFormat="1" ht="15.75" customHeight="1" thickBot="1" x14ac:dyDescent="0.25">
      <c r="A41" s="25"/>
      <c r="B41" s="912"/>
      <c r="C41" s="26"/>
      <c r="D41" s="1239"/>
      <c r="E41" s="175"/>
      <c r="F41" s="128"/>
      <c r="G41" s="27" t="s">
        <v>20</v>
      </c>
      <c r="H41" s="708">
        <f>SUM(H30:H32)</f>
        <v>4709.0999999999995</v>
      </c>
      <c r="I41" s="708">
        <f>SUM(I30:I32)</f>
        <v>4601.5999999999995</v>
      </c>
      <c r="J41" s="708">
        <f>SUM(J30:J32)</f>
        <v>4515.7</v>
      </c>
      <c r="K41" s="312"/>
      <c r="L41" s="319"/>
      <c r="M41" s="319"/>
      <c r="N41" s="168"/>
      <c r="O41" s="18"/>
    </row>
    <row r="42" spans="1:19" s="1" customFormat="1" ht="15" customHeight="1" x14ac:dyDescent="0.2">
      <c r="A42" s="29" t="s">
        <v>15</v>
      </c>
      <c r="B42" s="910" t="s">
        <v>21</v>
      </c>
      <c r="C42" s="17" t="s">
        <v>21</v>
      </c>
      <c r="D42" s="1240" t="s">
        <v>34</v>
      </c>
      <c r="E42" s="1242"/>
      <c r="F42" s="30" t="s">
        <v>18</v>
      </c>
      <c r="G42" s="31" t="s">
        <v>19</v>
      </c>
      <c r="H42" s="132">
        <v>585.4</v>
      </c>
      <c r="I42" s="176">
        <v>585.4</v>
      </c>
      <c r="J42" s="176">
        <v>585.4</v>
      </c>
      <c r="K42" s="32" t="s">
        <v>35</v>
      </c>
      <c r="L42" s="374">
        <v>80</v>
      </c>
      <c r="M42" s="374">
        <v>80</v>
      </c>
      <c r="N42" s="924">
        <v>80</v>
      </c>
      <c r="P42" s="24"/>
      <c r="Q42" s="24"/>
    </row>
    <row r="43" spans="1:19" s="1" customFormat="1" ht="15" customHeight="1" x14ac:dyDescent="0.2">
      <c r="A43" s="37"/>
      <c r="B43" s="911"/>
      <c r="C43" s="19"/>
      <c r="D43" s="1241"/>
      <c r="E43" s="1243"/>
      <c r="F43" s="149"/>
      <c r="G43" s="574" t="s">
        <v>52</v>
      </c>
      <c r="H43" s="933">
        <v>17</v>
      </c>
      <c r="I43" s="169">
        <f>+H43</f>
        <v>17</v>
      </c>
      <c r="J43" s="934">
        <f>+H43</f>
        <v>17</v>
      </c>
      <c r="K43" s="923"/>
      <c r="L43" s="515"/>
      <c r="M43" s="515"/>
      <c r="N43" s="148"/>
      <c r="P43" s="24"/>
    </row>
    <row r="44" spans="1:19" s="1" customFormat="1" ht="29.25" customHeight="1" x14ac:dyDescent="0.2">
      <c r="A44" s="33"/>
      <c r="B44" s="300"/>
      <c r="C44" s="34"/>
      <c r="D44" s="697" t="s">
        <v>36</v>
      </c>
      <c r="E44" s="1243"/>
      <c r="F44" s="36"/>
      <c r="G44" s="146"/>
      <c r="H44" s="935"/>
      <c r="I44" s="936"/>
      <c r="J44" s="937"/>
      <c r="K44" s="210" t="s">
        <v>164</v>
      </c>
      <c r="L44" s="209">
        <v>210</v>
      </c>
      <c r="M44" s="209">
        <v>210</v>
      </c>
      <c r="N44" s="58">
        <v>210</v>
      </c>
      <c r="R44" s="24"/>
    </row>
    <row r="45" spans="1:19" s="1" customFormat="1" ht="42.75" customHeight="1" x14ac:dyDescent="0.2">
      <c r="A45" s="37"/>
      <c r="B45" s="911"/>
      <c r="C45" s="38"/>
      <c r="D45" s="35" t="s">
        <v>37</v>
      </c>
      <c r="E45" s="1243"/>
      <c r="F45" s="39"/>
      <c r="G45" s="23"/>
      <c r="H45" s="935"/>
      <c r="I45" s="936"/>
      <c r="J45" s="937"/>
      <c r="K45" s="1118" t="s">
        <v>163</v>
      </c>
      <c r="L45" s="386">
        <v>60</v>
      </c>
      <c r="M45" s="386">
        <v>60</v>
      </c>
      <c r="N45" s="63">
        <v>60</v>
      </c>
      <c r="P45" s="24"/>
      <c r="Q45" s="24" t="s">
        <v>81</v>
      </c>
      <c r="R45" s="24"/>
    </row>
    <row r="46" spans="1:19" s="1" customFormat="1" ht="28.5" customHeight="1" x14ac:dyDescent="0.2">
      <c r="A46" s="37"/>
      <c r="B46" s="911"/>
      <c r="C46" s="585"/>
      <c r="D46" s="160" t="s">
        <v>38</v>
      </c>
      <c r="E46" s="917"/>
      <c r="F46" s="39"/>
      <c r="G46" s="146"/>
      <c r="H46" s="938"/>
      <c r="I46" s="936"/>
      <c r="J46" s="937"/>
      <c r="K46" s="905" t="s">
        <v>165</v>
      </c>
      <c r="L46" s="209">
        <v>8</v>
      </c>
      <c r="M46" s="209">
        <v>8</v>
      </c>
      <c r="N46" s="58">
        <v>8</v>
      </c>
      <c r="Q46" s="24"/>
    </row>
    <row r="47" spans="1:19" s="1" customFormat="1" ht="18" customHeight="1" x14ac:dyDescent="0.2">
      <c r="A47" s="37"/>
      <c r="B47" s="911"/>
      <c r="C47" s="19"/>
      <c r="D47" s="1152" t="s">
        <v>39</v>
      </c>
      <c r="E47" s="917"/>
      <c r="F47" s="39"/>
      <c r="G47" s="146"/>
      <c r="H47" s="935"/>
      <c r="I47" s="936"/>
      <c r="J47" s="937"/>
      <c r="K47" s="1156" t="s">
        <v>164</v>
      </c>
      <c r="L47" s="209">
        <v>237</v>
      </c>
      <c r="M47" s="209">
        <v>237</v>
      </c>
      <c r="N47" s="58">
        <v>237</v>
      </c>
      <c r="Q47" s="24"/>
    </row>
    <row r="48" spans="1:19" s="1" customFormat="1" ht="15.75" customHeight="1" thickBot="1" x14ac:dyDescent="0.25">
      <c r="A48" s="42"/>
      <c r="B48" s="912"/>
      <c r="C48" s="26"/>
      <c r="D48" s="1323"/>
      <c r="E48" s="180"/>
      <c r="F48" s="43"/>
      <c r="G48" s="144" t="s">
        <v>20</v>
      </c>
      <c r="H48" s="28">
        <f>SUM(H42:H47)</f>
        <v>602.4</v>
      </c>
      <c r="I48" s="28">
        <f>SUM(I42:I47)</f>
        <v>602.4</v>
      </c>
      <c r="J48" s="28">
        <f>SUM(J42:J47)</f>
        <v>602.4</v>
      </c>
      <c r="K48" s="1157"/>
      <c r="L48" s="605"/>
      <c r="M48" s="605"/>
      <c r="N48" s="606"/>
      <c r="Q48" s="24"/>
      <c r="R48" s="24"/>
    </row>
    <row r="49" spans="1:18" s="1" customFormat="1" ht="24.75" customHeight="1" x14ac:dyDescent="0.2">
      <c r="A49" s="48" t="s">
        <v>15</v>
      </c>
      <c r="B49" s="910" t="s">
        <v>21</v>
      </c>
      <c r="C49" s="913" t="s">
        <v>23</v>
      </c>
      <c r="D49" s="1271" t="s">
        <v>226</v>
      </c>
      <c r="E49" s="318" t="s">
        <v>45</v>
      </c>
      <c r="F49" s="614">
        <v>1</v>
      </c>
      <c r="G49" s="10" t="s">
        <v>19</v>
      </c>
      <c r="H49" s="231">
        <v>30</v>
      </c>
      <c r="I49" s="47"/>
      <c r="J49" s="182"/>
      <c r="K49" s="1253" t="s">
        <v>161</v>
      </c>
      <c r="L49" s="183">
        <v>2</v>
      </c>
      <c r="M49" s="183"/>
      <c r="N49" s="184"/>
    </row>
    <row r="50" spans="1:18" s="1" customFormat="1" ht="17.25" customHeight="1" thickBot="1" x14ac:dyDescent="0.25">
      <c r="A50" s="45"/>
      <c r="B50" s="911"/>
      <c r="C50" s="914"/>
      <c r="D50" s="1237"/>
      <c r="E50" s="867"/>
      <c r="F50" s="186"/>
      <c r="G50" s="375" t="s">
        <v>20</v>
      </c>
      <c r="H50" s="189">
        <f>+H49</f>
        <v>30</v>
      </c>
      <c r="I50" s="189"/>
      <c r="J50" s="190"/>
      <c r="K50" s="1157"/>
      <c r="L50" s="191"/>
      <c r="M50" s="191"/>
      <c r="N50" s="192"/>
    </row>
    <row r="51" spans="1:18" s="1" customFormat="1" ht="42.75" customHeight="1" x14ac:dyDescent="0.2">
      <c r="A51" s="48" t="s">
        <v>15</v>
      </c>
      <c r="B51" s="910" t="s">
        <v>21</v>
      </c>
      <c r="C51" s="865" t="s">
        <v>42</v>
      </c>
      <c r="D51" s="287" t="s">
        <v>113</v>
      </c>
      <c r="E51" s="318" t="s">
        <v>45</v>
      </c>
      <c r="F51" s="181"/>
      <c r="G51" s="5"/>
      <c r="H51" s="943"/>
      <c r="I51" s="182"/>
      <c r="J51" s="182"/>
      <c r="K51" s="313"/>
      <c r="L51" s="183"/>
      <c r="M51" s="183"/>
      <c r="N51" s="184"/>
    </row>
    <row r="52" spans="1:18" s="1" customFormat="1" ht="15.75" customHeight="1" x14ac:dyDescent="0.2">
      <c r="A52" s="45"/>
      <c r="B52" s="911"/>
      <c r="C52" s="783"/>
      <c r="D52" s="1272" t="s">
        <v>211</v>
      </c>
      <c r="E52" s="869"/>
      <c r="F52" s="875">
        <v>2</v>
      </c>
      <c r="G52" s="99" t="s">
        <v>19</v>
      </c>
      <c r="H52" s="665">
        <v>19.2</v>
      </c>
      <c r="I52" s="874"/>
      <c r="J52" s="665"/>
      <c r="K52" s="1156" t="s">
        <v>209</v>
      </c>
      <c r="L52" s="877">
        <v>2</v>
      </c>
      <c r="M52" s="877"/>
      <c r="N52" s="878"/>
    </row>
    <row r="53" spans="1:18" s="1" customFormat="1" ht="13.5" thickBot="1" x14ac:dyDescent="0.25">
      <c r="A53" s="50"/>
      <c r="B53" s="912"/>
      <c r="C53" s="866"/>
      <c r="D53" s="1273"/>
      <c r="E53" s="185"/>
      <c r="F53" s="194"/>
      <c r="G53" s="187" t="s">
        <v>20</v>
      </c>
      <c r="H53" s="189">
        <f>SUM(H51:H52)</f>
        <v>19.2</v>
      </c>
      <c r="I53" s="189"/>
      <c r="J53" s="190"/>
      <c r="K53" s="1157"/>
      <c r="L53" s="605"/>
      <c r="M53" s="605"/>
      <c r="N53" s="606"/>
    </row>
    <row r="54" spans="1:18" s="1" customFormat="1" ht="30.75" customHeight="1" x14ac:dyDescent="0.2">
      <c r="A54" s="48" t="s">
        <v>15</v>
      </c>
      <c r="B54" s="910" t="s">
        <v>21</v>
      </c>
      <c r="C54" s="865" t="s">
        <v>75</v>
      </c>
      <c r="D54" s="1271" t="s">
        <v>40</v>
      </c>
      <c r="E54" s="49"/>
      <c r="F54" s="181" t="s">
        <v>18</v>
      </c>
      <c r="G54" s="10" t="s">
        <v>19</v>
      </c>
      <c r="H54" s="231">
        <v>583.79999999999995</v>
      </c>
      <c r="I54" s="231">
        <f>+H54</f>
        <v>583.79999999999995</v>
      </c>
      <c r="J54" s="231">
        <f>+H54</f>
        <v>583.79999999999995</v>
      </c>
      <c r="K54" s="1253" t="s">
        <v>41</v>
      </c>
      <c r="L54" s="183">
        <v>3000</v>
      </c>
      <c r="M54" s="183">
        <v>3000</v>
      </c>
      <c r="N54" s="184">
        <v>3000</v>
      </c>
    </row>
    <row r="55" spans="1:18" s="1" customFormat="1" ht="13.5" thickBot="1" x14ac:dyDescent="0.25">
      <c r="A55" s="45"/>
      <c r="B55" s="911"/>
      <c r="C55" s="783"/>
      <c r="D55" s="1153"/>
      <c r="E55" s="46"/>
      <c r="F55" s="771"/>
      <c r="G55" s="11" t="s">
        <v>20</v>
      </c>
      <c r="H55" s="389">
        <f t="shared" ref="H55:J55" si="2">+H54</f>
        <v>583.79999999999995</v>
      </c>
      <c r="I55" s="389">
        <f t="shared" si="2"/>
        <v>583.79999999999995</v>
      </c>
      <c r="J55" s="64">
        <f t="shared" si="2"/>
        <v>583.79999999999995</v>
      </c>
      <c r="K55" s="1157"/>
      <c r="L55" s="605"/>
      <c r="M55" s="605"/>
      <c r="N55" s="606"/>
    </row>
    <row r="56" spans="1:18" s="1" customFormat="1" ht="13.5" thickBot="1" x14ac:dyDescent="0.25">
      <c r="A56" s="12" t="s">
        <v>15</v>
      </c>
      <c r="B56" s="68" t="s">
        <v>21</v>
      </c>
      <c r="C56" s="1185" t="s">
        <v>24</v>
      </c>
      <c r="D56" s="1185"/>
      <c r="E56" s="1185"/>
      <c r="F56" s="1185"/>
      <c r="G56" s="1324"/>
      <c r="H56" s="944">
        <f>+H53+H55+H50+H48+H41</f>
        <v>5944.5</v>
      </c>
      <c r="I56" s="195">
        <f>+I53+I55+I50+I48+I41</f>
        <v>5787.7999999999993</v>
      </c>
      <c r="J56" s="195">
        <f>+J53+J55+J50+J48+J41</f>
        <v>5701.9</v>
      </c>
      <c r="K56" s="1325"/>
      <c r="L56" s="1326"/>
      <c r="M56" s="1326"/>
      <c r="N56" s="1327"/>
      <c r="R56" s="24"/>
    </row>
    <row r="57" spans="1:18" s="1" customFormat="1" ht="15.75" customHeight="1" thickBot="1" x14ac:dyDescent="0.25">
      <c r="A57" s="53" t="s">
        <v>15</v>
      </c>
      <c r="B57" s="54" t="s">
        <v>23</v>
      </c>
      <c r="C57" s="1249" t="s">
        <v>44</v>
      </c>
      <c r="D57" s="1249"/>
      <c r="E57" s="1328"/>
      <c r="F57" s="1328"/>
      <c r="G57" s="1328"/>
      <c r="H57" s="1328"/>
      <c r="I57" s="1328"/>
      <c r="J57" s="1328"/>
      <c r="K57" s="1249"/>
      <c r="L57" s="1249"/>
      <c r="M57" s="1249"/>
      <c r="N57" s="1250"/>
      <c r="R57" s="24"/>
    </row>
    <row r="58" spans="1:18" s="1" customFormat="1" ht="15.75" customHeight="1" x14ac:dyDescent="0.2">
      <c r="A58" s="62" t="s">
        <v>15</v>
      </c>
      <c r="B58" s="302" t="s">
        <v>23</v>
      </c>
      <c r="C58" s="55" t="s">
        <v>15</v>
      </c>
      <c r="D58" s="1240" t="s">
        <v>48</v>
      </c>
      <c r="E58" s="995" t="s">
        <v>45</v>
      </c>
      <c r="F58" s="142" t="s">
        <v>109</v>
      </c>
      <c r="G58" s="1013" t="s">
        <v>19</v>
      </c>
      <c r="H58" s="445">
        <v>1793.1</v>
      </c>
      <c r="I58" s="445">
        <v>5790.4</v>
      </c>
      <c r="J58" s="445">
        <v>3768.1</v>
      </c>
      <c r="K58" s="200"/>
      <c r="L58" s="374"/>
      <c r="M58" s="374"/>
      <c r="N58" s="924"/>
      <c r="P58" s="24"/>
      <c r="Q58" s="24"/>
    </row>
    <row r="59" spans="1:18" s="1" customFormat="1" ht="15.75" customHeight="1" x14ac:dyDescent="0.2">
      <c r="A59" s="56"/>
      <c r="B59" s="970"/>
      <c r="C59" s="968"/>
      <c r="D59" s="1329"/>
      <c r="E59" s="201"/>
      <c r="F59" s="992"/>
      <c r="G59" s="617" t="s">
        <v>107</v>
      </c>
      <c r="H59" s="996">
        <v>1926.6</v>
      </c>
      <c r="I59" s="996">
        <f ca="1">SUMIF(G69:G83,"sb(l)",I69:I81)</f>
        <v>0</v>
      </c>
      <c r="J59" s="286">
        <f ca="1">SUMIF(G69:G83,"sb(l)",J69:J81)</f>
        <v>0</v>
      </c>
      <c r="K59" s="204"/>
      <c r="L59" s="203"/>
      <c r="M59" s="177"/>
      <c r="N59" s="178"/>
      <c r="P59" s="24"/>
      <c r="Q59" s="24"/>
    </row>
    <row r="60" spans="1:18" s="1" customFormat="1" ht="15.75" customHeight="1" x14ac:dyDescent="0.2">
      <c r="A60" s="56"/>
      <c r="B60" s="970"/>
      <c r="C60" s="968"/>
      <c r="D60" s="1329"/>
      <c r="E60" s="201"/>
      <c r="F60" s="992"/>
      <c r="G60" s="617" t="s">
        <v>110</v>
      </c>
      <c r="H60" s="993">
        <v>609.29999999999995</v>
      </c>
      <c r="I60" s="993">
        <f ca="1">SUMIF(G69:G84,"sb(es)",I69:I82)</f>
        <v>0</v>
      </c>
      <c r="J60" s="993">
        <f ca="1">SUMIF(G69:G84,"sb(es)",J69:J82)</f>
        <v>0</v>
      </c>
      <c r="K60" s="204"/>
      <c r="L60" s="203"/>
      <c r="M60" s="177"/>
      <c r="N60" s="178"/>
      <c r="P60" s="24"/>
      <c r="Q60" s="24"/>
    </row>
    <row r="61" spans="1:18" s="1" customFormat="1" ht="15.75" customHeight="1" x14ac:dyDescent="0.2">
      <c r="A61" s="56"/>
      <c r="B61" s="970"/>
      <c r="C61" s="968"/>
      <c r="D61" s="1329"/>
      <c r="E61" s="201"/>
      <c r="F61" s="992"/>
      <c r="G61" s="617" t="s">
        <v>46</v>
      </c>
      <c r="H61" s="996">
        <v>53.8</v>
      </c>
      <c r="I61" s="996">
        <v>500</v>
      </c>
      <c r="J61" s="286">
        <v>1216.0999999999999</v>
      </c>
      <c r="K61" s="204"/>
      <c r="L61" s="203"/>
      <c r="M61" s="177"/>
      <c r="N61" s="178"/>
      <c r="P61" s="24"/>
      <c r="Q61" s="24"/>
    </row>
    <row r="62" spans="1:18" s="1" customFormat="1" ht="15.75" customHeight="1" x14ac:dyDescent="0.2">
      <c r="A62" s="56"/>
      <c r="B62" s="970"/>
      <c r="C62" s="968"/>
      <c r="D62" s="1329"/>
      <c r="E62" s="201"/>
      <c r="F62" s="992"/>
      <c r="G62" s="976" t="s">
        <v>52</v>
      </c>
      <c r="H62" s="993">
        <v>42.3</v>
      </c>
      <c r="I62" s="993">
        <v>102.1</v>
      </c>
      <c r="J62" s="993">
        <f ca="1">SUMIF(G70:G86,"lrvb",J70:J84)</f>
        <v>0</v>
      </c>
      <c r="K62" s="204"/>
      <c r="L62" s="203"/>
      <c r="M62" s="177"/>
      <c r="N62" s="178"/>
      <c r="P62" s="24"/>
      <c r="Q62" s="24"/>
    </row>
    <row r="63" spans="1:18" s="1" customFormat="1" ht="15.75" customHeight="1" x14ac:dyDescent="0.2">
      <c r="A63" s="56"/>
      <c r="B63" s="970"/>
      <c r="C63" s="968"/>
      <c r="D63" s="1329"/>
      <c r="E63" s="201"/>
      <c r="F63" s="992"/>
      <c r="G63" s="976" t="s">
        <v>50</v>
      </c>
      <c r="H63" s="996">
        <v>478.9</v>
      </c>
      <c r="I63" s="996">
        <v>1156.5</v>
      </c>
      <c r="J63" s="286"/>
      <c r="K63" s="204"/>
      <c r="L63" s="203"/>
      <c r="M63" s="177"/>
      <c r="N63" s="178"/>
      <c r="P63" s="24"/>
      <c r="Q63" s="24"/>
    </row>
    <row r="64" spans="1:18" s="1" customFormat="1" ht="15.75" customHeight="1" x14ac:dyDescent="0.2">
      <c r="A64" s="56"/>
      <c r="B64" s="970"/>
      <c r="C64" s="968"/>
      <c r="D64" s="1329"/>
      <c r="E64" s="201"/>
      <c r="F64" s="992"/>
      <c r="G64" s="976" t="s">
        <v>47</v>
      </c>
      <c r="H64" s="998">
        <v>2.2999999999999998</v>
      </c>
      <c r="I64" s="998">
        <v>1000</v>
      </c>
      <c r="J64" s="202">
        <f ca="1">SUMIF(G70:G87,"kt",J70:J85)</f>
        <v>0</v>
      </c>
      <c r="K64" s="204"/>
      <c r="L64" s="203"/>
      <c r="M64" s="177"/>
      <c r="N64" s="178"/>
      <c r="P64" s="24"/>
      <c r="Q64" s="24"/>
    </row>
    <row r="65" spans="1:21" s="1" customFormat="1" ht="37.5" customHeight="1" x14ac:dyDescent="0.2">
      <c r="A65" s="56"/>
      <c r="B65" s="1039"/>
      <c r="C65" s="1041"/>
      <c r="D65" s="1152" t="s">
        <v>214</v>
      </c>
      <c r="E65" s="687"/>
      <c r="F65" s="59"/>
      <c r="G65" s="574"/>
      <c r="H65" s="891"/>
      <c r="I65" s="894"/>
      <c r="J65" s="895"/>
      <c r="K65" s="1055" t="s">
        <v>82</v>
      </c>
      <c r="L65" s="1052">
        <v>2</v>
      </c>
      <c r="M65" s="197"/>
      <c r="N65" s="58"/>
      <c r="O65" s="1154"/>
      <c r="P65" s="24"/>
      <c r="S65" s="24"/>
    </row>
    <row r="66" spans="1:21" s="1" customFormat="1" ht="16.5" customHeight="1" x14ac:dyDescent="0.2">
      <c r="A66" s="56"/>
      <c r="B66" s="1039"/>
      <c r="C66" s="1047"/>
      <c r="D66" s="1153"/>
      <c r="E66" s="687"/>
      <c r="F66" s="59"/>
      <c r="G66" s="146"/>
      <c r="H66" s="134"/>
      <c r="I66" s="690"/>
      <c r="J66" s="1054"/>
      <c r="K66" s="1155"/>
      <c r="L66" s="1051"/>
      <c r="M66" s="196"/>
      <c r="N66" s="305"/>
      <c r="O66" s="1154"/>
      <c r="P66" s="24"/>
    </row>
    <row r="67" spans="1:21" s="1" customFormat="1" ht="16.5" customHeight="1" x14ac:dyDescent="0.2">
      <c r="A67" s="56"/>
      <c r="B67" s="1039"/>
      <c r="C67" s="1041"/>
      <c r="D67" s="1153"/>
      <c r="E67" s="687"/>
      <c r="F67" s="59"/>
      <c r="G67" s="146"/>
      <c r="H67" s="141"/>
      <c r="I67" s="690"/>
      <c r="J67" s="1054"/>
      <c r="K67" s="1155"/>
      <c r="L67" s="1051"/>
      <c r="M67" s="196"/>
      <c r="N67" s="305"/>
      <c r="O67" s="1053"/>
      <c r="P67" s="24"/>
    </row>
    <row r="68" spans="1:21" s="1" customFormat="1" ht="13.5" customHeight="1" x14ac:dyDescent="0.2">
      <c r="A68" s="56"/>
      <c r="B68" s="908"/>
      <c r="C68" s="916"/>
      <c r="D68" s="1231" t="s">
        <v>78</v>
      </c>
      <c r="E68" s="687"/>
      <c r="F68" s="616"/>
      <c r="G68" s="977"/>
      <c r="H68" s="999"/>
      <c r="I68" s="1000"/>
      <c r="J68" s="1001"/>
      <c r="K68" s="1233" t="s">
        <v>49</v>
      </c>
      <c r="L68" s="622">
        <v>100</v>
      </c>
      <c r="M68" s="209"/>
      <c r="N68" s="364"/>
      <c r="O68" s="205"/>
      <c r="P68" s="205"/>
      <c r="Q68" s="205"/>
      <c r="R68" s="24"/>
      <c r="S68" s="24"/>
      <c r="T68" s="24"/>
    </row>
    <row r="69" spans="1:21" s="1" customFormat="1" ht="13.5" customHeight="1" x14ac:dyDescent="0.2">
      <c r="A69" s="56"/>
      <c r="B69" s="908"/>
      <c r="C69" s="916"/>
      <c r="D69" s="1232"/>
      <c r="E69" s="997"/>
      <c r="F69" s="616"/>
      <c r="G69" s="977"/>
      <c r="H69" s="999"/>
      <c r="I69" s="994"/>
      <c r="J69" s="1001"/>
      <c r="K69" s="1234"/>
      <c r="L69" s="624"/>
      <c r="M69" s="177"/>
      <c r="N69" s="178"/>
      <c r="O69" s="205"/>
      <c r="P69" s="207"/>
      <c r="Q69" s="205"/>
      <c r="R69" s="24"/>
      <c r="S69" s="24"/>
    </row>
    <row r="70" spans="1:21" s="1" customFormat="1" ht="27" customHeight="1" x14ac:dyDescent="0.2">
      <c r="A70" s="45"/>
      <c r="B70" s="911"/>
      <c r="C70" s="1229"/>
      <c r="D70" s="741" t="s">
        <v>133</v>
      </c>
      <c r="E70" s="1235" t="s">
        <v>51</v>
      </c>
      <c r="F70" s="625"/>
      <c r="G70" s="941"/>
      <c r="H70" s="1002"/>
      <c r="I70" s="1003"/>
      <c r="J70" s="1004"/>
      <c r="K70" s="804"/>
      <c r="L70" s="639"/>
      <c r="M70" s="543"/>
      <c r="N70" s="640"/>
      <c r="O70" s="786"/>
      <c r="P70" s="429"/>
      <c r="Q70" s="787"/>
      <c r="R70" s="789"/>
      <c r="S70" s="790"/>
      <c r="T70" s="787"/>
      <c r="U70" s="787"/>
    </row>
    <row r="71" spans="1:21" s="1" customFormat="1" ht="15.75" customHeight="1" x14ac:dyDescent="0.2">
      <c r="A71" s="45"/>
      <c r="B71" s="911"/>
      <c r="C71" s="1229"/>
      <c r="D71" s="742" t="s">
        <v>131</v>
      </c>
      <c r="E71" s="1236"/>
      <c r="F71" s="625"/>
      <c r="G71" s="941"/>
      <c r="H71" s="1002"/>
      <c r="I71" s="1003"/>
      <c r="J71" s="1004"/>
      <c r="K71" s="631" t="s">
        <v>49</v>
      </c>
      <c r="L71" s="633">
        <v>30</v>
      </c>
      <c r="M71" s="634">
        <v>100</v>
      </c>
      <c r="N71" s="635"/>
      <c r="O71" s="786"/>
      <c r="P71" s="429"/>
      <c r="Q71" s="787"/>
      <c r="R71" s="789"/>
      <c r="S71" s="790"/>
      <c r="T71" s="787"/>
      <c r="U71" s="787"/>
    </row>
    <row r="72" spans="1:21" s="1" customFormat="1" ht="15.75" customHeight="1" x14ac:dyDescent="0.2">
      <c r="A72" s="45"/>
      <c r="B72" s="911"/>
      <c r="C72" s="1229"/>
      <c r="D72" s="969" t="s">
        <v>159</v>
      </c>
      <c r="E72" s="1236"/>
      <c r="F72" s="625"/>
      <c r="G72" s="941"/>
      <c r="H72" s="1002"/>
      <c r="I72" s="1003"/>
      <c r="J72" s="1004"/>
      <c r="K72" s="1015" t="s">
        <v>49</v>
      </c>
      <c r="L72" s="1016">
        <v>20</v>
      </c>
      <c r="M72" s="529">
        <v>70</v>
      </c>
      <c r="N72" s="1017">
        <v>100</v>
      </c>
      <c r="O72" s="786"/>
      <c r="P72" s="429"/>
      <c r="Q72" s="787"/>
      <c r="R72" s="788"/>
      <c r="S72" s="788"/>
      <c r="T72" s="787"/>
      <c r="U72" s="787"/>
    </row>
    <row r="73" spans="1:21" s="1" customFormat="1" ht="15" customHeight="1" x14ac:dyDescent="0.2">
      <c r="A73" s="45"/>
      <c r="B73" s="911"/>
      <c r="C73" s="1229"/>
      <c r="D73" s="1226" t="s">
        <v>77</v>
      </c>
      <c r="E73" s="636"/>
      <c r="F73" s="637"/>
      <c r="G73" s="941"/>
      <c r="H73" s="1002"/>
      <c r="I73" s="957"/>
      <c r="J73" s="726"/>
      <c r="K73" s="1228" t="s">
        <v>92</v>
      </c>
      <c r="L73" s="633">
        <v>1</v>
      </c>
      <c r="M73" s="634"/>
      <c r="N73" s="635"/>
      <c r="O73" s="786"/>
      <c r="P73" s="429"/>
      <c r="Q73" s="787"/>
      <c r="R73" s="429"/>
      <c r="S73" s="787"/>
      <c r="T73" s="429"/>
      <c r="U73" s="429"/>
    </row>
    <row r="74" spans="1:21" s="1" customFormat="1" ht="15" customHeight="1" x14ac:dyDescent="0.2">
      <c r="A74" s="45"/>
      <c r="B74" s="911"/>
      <c r="C74" s="1229"/>
      <c r="D74" s="1227"/>
      <c r="E74" s="754"/>
      <c r="F74" s="637"/>
      <c r="G74" s="941"/>
      <c r="H74" s="1002"/>
      <c r="I74" s="957"/>
      <c r="J74" s="726"/>
      <c r="K74" s="1228"/>
      <c r="L74" s="633"/>
      <c r="M74" s="634"/>
      <c r="N74" s="635"/>
      <c r="O74" s="786"/>
      <c r="P74" s="429"/>
      <c r="Q74" s="787"/>
      <c r="R74" s="429"/>
      <c r="S74" s="787"/>
      <c r="T74" s="429"/>
      <c r="U74" s="429"/>
    </row>
    <row r="75" spans="1:21" s="1" customFormat="1" ht="30.75" customHeight="1" x14ac:dyDescent="0.2">
      <c r="A75" s="45"/>
      <c r="B75" s="911"/>
      <c r="C75" s="1229"/>
      <c r="D75" s="1227"/>
      <c r="E75" s="641"/>
      <c r="F75" s="637"/>
      <c r="G75" s="941"/>
      <c r="H75" s="1002"/>
      <c r="I75" s="957"/>
      <c r="J75" s="726"/>
      <c r="K75" s="972" t="s">
        <v>53</v>
      </c>
      <c r="L75" s="1016">
        <v>40</v>
      </c>
      <c r="M75" s="529">
        <v>100</v>
      </c>
      <c r="N75" s="1017"/>
      <c r="O75" s="205"/>
      <c r="P75" s="24"/>
      <c r="Q75" s="24"/>
      <c r="S75" s="24"/>
      <c r="U75" s="24"/>
    </row>
    <row r="76" spans="1:21" s="1" customFormat="1" ht="30.75" customHeight="1" x14ac:dyDescent="0.2">
      <c r="A76" s="45"/>
      <c r="B76" s="911"/>
      <c r="C76" s="1229"/>
      <c r="D76" s="1226" t="s">
        <v>166</v>
      </c>
      <c r="E76" s="1011"/>
      <c r="F76" s="625"/>
      <c r="G76" s="941"/>
      <c r="H76" s="1002"/>
      <c r="I76" s="957"/>
      <c r="J76" s="726"/>
      <c r="K76" s="662" t="s">
        <v>92</v>
      </c>
      <c r="L76" s="639">
        <v>1</v>
      </c>
      <c r="M76" s="543"/>
      <c r="N76" s="640"/>
      <c r="O76" s="205"/>
      <c r="Q76" s="24"/>
      <c r="S76" s="24"/>
    </row>
    <row r="77" spans="1:21" s="1" customFormat="1" ht="18" customHeight="1" x14ac:dyDescent="0.2">
      <c r="A77" s="45"/>
      <c r="B77" s="911"/>
      <c r="C77" s="1229"/>
      <c r="D77" s="1230"/>
      <c r="E77" s="1012"/>
      <c r="F77" s="1014"/>
      <c r="G77" s="941"/>
      <c r="H77" s="928"/>
      <c r="I77" s="1005"/>
      <c r="J77" s="1006"/>
      <c r="K77" s="664" t="s">
        <v>93</v>
      </c>
      <c r="L77" s="633"/>
      <c r="M77" s="634">
        <v>20</v>
      </c>
      <c r="N77" s="635">
        <v>100</v>
      </c>
      <c r="O77" s="205"/>
      <c r="R77" s="24"/>
    </row>
    <row r="78" spans="1:21" s="1" customFormat="1" ht="15" customHeight="1" x14ac:dyDescent="0.2">
      <c r="A78" s="1219"/>
      <c r="B78" s="1220"/>
      <c r="C78" s="1221"/>
      <c r="D78" s="1152" t="s">
        <v>168</v>
      </c>
      <c r="E78" s="1222"/>
      <c r="F78" s="1223"/>
      <c r="G78" s="977"/>
      <c r="H78" s="928"/>
      <c r="I78" s="1000"/>
      <c r="J78" s="722"/>
      <c r="K78" s="666" t="s">
        <v>114</v>
      </c>
      <c r="L78" s="543"/>
      <c r="M78" s="543">
        <v>50</v>
      </c>
      <c r="N78" s="640">
        <v>100</v>
      </c>
      <c r="O78" s="205"/>
      <c r="P78" s="205"/>
    </row>
    <row r="79" spans="1:21" s="1" customFormat="1" ht="15" customHeight="1" x14ac:dyDescent="0.2">
      <c r="A79" s="1219"/>
      <c r="B79" s="1220"/>
      <c r="C79" s="1221"/>
      <c r="D79" s="1153"/>
      <c r="E79" s="1222"/>
      <c r="F79" s="1223"/>
      <c r="G79" s="1007"/>
      <c r="H79" s="928"/>
      <c r="I79" s="1000"/>
      <c r="J79" s="722"/>
      <c r="K79" s="331"/>
      <c r="L79" s="634"/>
      <c r="M79" s="634"/>
      <c r="N79" s="635"/>
      <c r="O79" s="205"/>
      <c r="P79" s="205"/>
    </row>
    <row r="80" spans="1:21" s="1" customFormat="1" ht="42.75" customHeight="1" x14ac:dyDescent="0.2">
      <c r="A80" s="56"/>
      <c r="B80" s="1110"/>
      <c r="C80" s="1092"/>
      <c r="D80" s="1152" t="s">
        <v>176</v>
      </c>
      <c r="E80" s="1224" t="s">
        <v>100</v>
      </c>
      <c r="F80" s="616"/>
      <c r="G80" s="1007"/>
      <c r="H80" s="1008"/>
      <c r="I80" s="1000"/>
      <c r="J80" s="1009"/>
      <c r="K80" s="647" t="s">
        <v>101</v>
      </c>
      <c r="L80" s="622"/>
      <c r="M80" s="648">
        <v>50</v>
      </c>
      <c r="N80" s="366">
        <v>100</v>
      </c>
      <c r="O80" s="205"/>
      <c r="Q80" s="24"/>
    </row>
    <row r="81" spans="1:21" s="1" customFormat="1" ht="15" customHeight="1" x14ac:dyDescent="0.2">
      <c r="A81" s="1134"/>
      <c r="B81" s="1135"/>
      <c r="C81" s="1136"/>
      <c r="D81" s="1237"/>
      <c r="E81" s="1225"/>
      <c r="F81" s="1137"/>
      <c r="G81" s="651"/>
      <c r="H81" s="706"/>
      <c r="I81" s="655"/>
      <c r="J81" s="717"/>
      <c r="K81" s="656"/>
      <c r="L81" s="496"/>
      <c r="M81" s="497"/>
      <c r="N81" s="365"/>
      <c r="O81" s="205"/>
    </row>
    <row r="82" spans="1:21" s="1" customFormat="1" ht="27" customHeight="1" x14ac:dyDescent="0.2">
      <c r="A82" s="45"/>
      <c r="B82" s="911"/>
      <c r="C82" s="916"/>
      <c r="D82" s="1214" t="s">
        <v>220</v>
      </c>
      <c r="E82" s="1132"/>
      <c r="F82" s="616"/>
      <c r="G82" s="1010"/>
      <c r="H82" s="1008"/>
      <c r="I82" s="1000"/>
      <c r="J82" s="1009"/>
      <c r="K82" s="1133" t="s">
        <v>171</v>
      </c>
      <c r="L82" s="206">
        <v>1</v>
      </c>
      <c r="M82" s="177"/>
      <c r="N82" s="178"/>
      <c r="O82" s="205"/>
      <c r="Q82" s="24"/>
      <c r="R82" s="24"/>
      <c r="S82" s="24"/>
      <c r="U82" s="24"/>
    </row>
    <row r="83" spans="1:21" s="1" customFormat="1" ht="15.75" customHeight="1" thickBot="1" x14ac:dyDescent="0.25">
      <c r="A83" s="65"/>
      <c r="B83" s="301"/>
      <c r="C83" s="102"/>
      <c r="D83" s="1215"/>
      <c r="E83" s="1216" t="s">
        <v>54</v>
      </c>
      <c r="F83" s="1217"/>
      <c r="G83" s="1218"/>
      <c r="H83" s="708">
        <f>SUM(H58:H79)</f>
        <v>4906.3</v>
      </c>
      <c r="I83" s="708">
        <f ca="1">SUM(I58:I79)</f>
        <v>8549</v>
      </c>
      <c r="J83" s="708">
        <f ca="1">SUM(J58:J79)</f>
        <v>4984.2</v>
      </c>
      <c r="K83" s="106"/>
      <c r="L83" s="213"/>
      <c r="M83" s="212"/>
      <c r="N83" s="367"/>
      <c r="O83" s="205"/>
      <c r="P83" s="205"/>
      <c r="Q83" s="205"/>
    </row>
    <row r="84" spans="1:21" s="1" customFormat="1" ht="24" customHeight="1" x14ac:dyDescent="0.2">
      <c r="A84" s="29" t="s">
        <v>15</v>
      </c>
      <c r="B84" s="1199" t="s">
        <v>23</v>
      </c>
      <c r="C84" s="1201" t="s">
        <v>21</v>
      </c>
      <c r="D84" s="1203" t="s">
        <v>156</v>
      </c>
      <c r="E84" s="1205"/>
      <c r="F84" s="1207">
        <v>1</v>
      </c>
      <c r="G84" s="108" t="s">
        <v>19</v>
      </c>
      <c r="H84" s="956">
        <v>207</v>
      </c>
      <c r="I84" s="949"/>
      <c r="J84" s="731"/>
      <c r="K84" s="1209" t="s">
        <v>158</v>
      </c>
      <c r="L84" s="232">
        <v>100</v>
      </c>
      <c r="M84" s="444"/>
      <c r="N84" s="233"/>
    </row>
    <row r="85" spans="1:21" s="1" customFormat="1" ht="17.25" customHeight="1" thickBot="1" x14ac:dyDescent="0.25">
      <c r="A85" s="42"/>
      <c r="B85" s="1200"/>
      <c r="C85" s="1202"/>
      <c r="D85" s="1204"/>
      <c r="E85" s="1206"/>
      <c r="F85" s="1208"/>
      <c r="G85" s="104" t="s">
        <v>20</v>
      </c>
      <c r="H85" s="226">
        <f t="shared" ref="H85:J85" si="3">SUM(H84:H84)</f>
        <v>207</v>
      </c>
      <c r="I85" s="950">
        <f t="shared" si="3"/>
        <v>0</v>
      </c>
      <c r="J85" s="732">
        <f t="shared" si="3"/>
        <v>0</v>
      </c>
      <c r="K85" s="1210"/>
      <c r="L85" s="227"/>
      <c r="M85" s="228"/>
      <c r="N85" s="66"/>
    </row>
    <row r="86" spans="1:21" s="1" customFormat="1" ht="43.5" customHeight="1" x14ac:dyDescent="0.2">
      <c r="A86" s="62" t="s">
        <v>15</v>
      </c>
      <c r="B86" s="302" t="s">
        <v>23</v>
      </c>
      <c r="C86" s="595" t="s">
        <v>23</v>
      </c>
      <c r="D86" s="524" t="s">
        <v>55</v>
      </c>
      <c r="E86" s="1030"/>
      <c r="F86" s="1031">
        <v>2</v>
      </c>
      <c r="G86" s="31" t="s">
        <v>19</v>
      </c>
      <c r="H86" s="297">
        <v>230.7</v>
      </c>
      <c r="I86" s="297">
        <v>300</v>
      </c>
      <c r="J86" s="297"/>
      <c r="K86" s="107"/>
      <c r="L86" s="219"/>
      <c r="M86" s="218"/>
      <c r="N86" s="368"/>
    </row>
    <row r="87" spans="1:21" s="1" customFormat="1" ht="42.75" customHeight="1" x14ac:dyDescent="0.2">
      <c r="A87" s="56"/>
      <c r="B87" s="908"/>
      <c r="C87" s="921"/>
      <c r="D87" s="1211" t="s">
        <v>87</v>
      </c>
      <c r="E87" s="560"/>
      <c r="F87" s="1213"/>
      <c r="G87" s="174"/>
      <c r="H87" s="927"/>
      <c r="I87" s="1029"/>
      <c r="J87" s="927"/>
      <c r="K87" s="531" t="s">
        <v>213</v>
      </c>
      <c r="L87" s="498">
        <v>7</v>
      </c>
      <c r="M87" s="515"/>
      <c r="N87" s="516"/>
      <c r="O87" s="67"/>
      <c r="Q87" s="119"/>
    </row>
    <row r="88" spans="1:21" s="1" customFormat="1" ht="32.25" customHeight="1" x14ac:dyDescent="0.2">
      <c r="A88" s="56"/>
      <c r="B88" s="908"/>
      <c r="C88" s="921"/>
      <c r="D88" s="1212"/>
      <c r="E88" s="560"/>
      <c r="F88" s="1213"/>
      <c r="G88" s="174"/>
      <c r="H88" s="957"/>
      <c r="I88" s="951"/>
      <c r="J88" s="927"/>
      <c r="K88" s="534" t="s">
        <v>227</v>
      </c>
      <c r="L88" s="528">
        <v>100</v>
      </c>
      <c r="M88" s="529"/>
      <c r="N88" s="516"/>
      <c r="O88" s="67"/>
      <c r="P88" s="123"/>
      <c r="Q88" s="24"/>
      <c r="R88" s="24"/>
    </row>
    <row r="89" spans="1:21" s="1" customFormat="1" ht="43.5" customHeight="1" x14ac:dyDescent="0.2">
      <c r="A89" s="37"/>
      <c r="B89" s="911"/>
      <c r="C89" s="220"/>
      <c r="D89" s="1212"/>
      <c r="E89" s="151"/>
      <c r="F89" s="739"/>
      <c r="G89" s="931"/>
      <c r="H89" s="503"/>
      <c r="I89" s="952"/>
      <c r="J89" s="929"/>
      <c r="K89" s="537" t="s">
        <v>147</v>
      </c>
      <c r="L89" s="530">
        <v>100</v>
      </c>
      <c r="M89" s="527"/>
      <c r="N89" s="536"/>
      <c r="O89" s="67"/>
      <c r="P89" s="123"/>
      <c r="Q89" s="24"/>
      <c r="R89" s="24"/>
    </row>
    <row r="90" spans="1:21" s="1" customFormat="1" ht="43.5" customHeight="1" x14ac:dyDescent="0.2">
      <c r="A90" s="37"/>
      <c r="B90" s="911"/>
      <c r="C90" s="220"/>
      <c r="D90" s="525"/>
      <c r="E90" s="151"/>
      <c r="F90" s="577"/>
      <c r="G90" s="931"/>
      <c r="H90" s="503"/>
      <c r="I90" s="953"/>
      <c r="J90" s="857"/>
      <c r="K90" s="809" t="s">
        <v>145</v>
      </c>
      <c r="L90" s="542">
        <v>2</v>
      </c>
      <c r="M90" s="543"/>
      <c r="N90" s="536"/>
      <c r="O90" s="930"/>
    </row>
    <row r="91" spans="1:21" s="1" customFormat="1" ht="27.75" customHeight="1" x14ac:dyDescent="0.2">
      <c r="A91" s="37"/>
      <c r="B91" s="911"/>
      <c r="C91" s="220"/>
      <c r="D91" s="525"/>
      <c r="E91" s="151"/>
      <c r="F91" s="577"/>
      <c r="G91" s="931"/>
      <c r="H91" s="503"/>
      <c r="I91" s="270"/>
      <c r="J91" s="857"/>
      <c r="K91" s="973" t="s">
        <v>228</v>
      </c>
      <c r="L91" s="542"/>
      <c r="M91" s="543">
        <v>100</v>
      </c>
      <c r="N91" s="544"/>
      <c r="O91" s="67"/>
      <c r="Q91" s="119"/>
      <c r="S91" s="24"/>
    </row>
    <row r="92" spans="1:21" s="1" customFormat="1" ht="29.25" customHeight="1" x14ac:dyDescent="0.2">
      <c r="A92" s="37"/>
      <c r="B92" s="911"/>
      <c r="C92" s="220"/>
      <c r="D92" s="1211" t="s">
        <v>155</v>
      </c>
      <c r="E92" s="151"/>
      <c r="F92" s="223"/>
      <c r="G92" s="931"/>
      <c r="H92" s="503"/>
      <c r="I92" s="1032"/>
      <c r="J92" s="927"/>
      <c r="K92" s="556" t="s">
        <v>229</v>
      </c>
      <c r="L92" s="513">
        <v>100</v>
      </c>
      <c r="M92" s="492"/>
      <c r="N92" s="533"/>
      <c r="O92" s="67"/>
      <c r="P92" s="123"/>
      <c r="Q92" s="24"/>
      <c r="R92" s="24"/>
    </row>
    <row r="93" spans="1:21" s="1" customFormat="1" ht="29.25" customHeight="1" x14ac:dyDescent="0.2">
      <c r="A93" s="37"/>
      <c r="B93" s="911"/>
      <c r="C93" s="220"/>
      <c r="D93" s="1212"/>
      <c r="E93" s="151"/>
      <c r="F93" s="159"/>
      <c r="G93" s="931"/>
      <c r="H93" s="503"/>
      <c r="I93" s="24"/>
      <c r="J93" s="932"/>
      <c r="K93" s="556" t="s">
        <v>149</v>
      </c>
      <c r="L93" s="513">
        <v>100</v>
      </c>
      <c r="M93" s="492"/>
      <c r="N93" s="536"/>
      <c r="O93" s="67"/>
      <c r="P93" s="123"/>
      <c r="Q93" s="24"/>
      <c r="R93" s="24"/>
      <c r="S93" s="24"/>
      <c r="T93" s="24"/>
    </row>
    <row r="94" spans="1:21" s="1" customFormat="1" ht="29.25" customHeight="1" x14ac:dyDescent="0.2">
      <c r="A94" s="37"/>
      <c r="B94" s="911"/>
      <c r="C94" s="220"/>
      <c r="D94" s="525"/>
      <c r="E94" s="151"/>
      <c r="F94" s="855"/>
      <c r="G94" s="931"/>
      <c r="H94" s="503"/>
      <c r="I94" s="953"/>
      <c r="J94" s="857"/>
      <c r="K94" s="971" t="s">
        <v>150</v>
      </c>
      <c r="L94" s="492">
        <v>100</v>
      </c>
      <c r="M94" s="492"/>
      <c r="N94" s="544"/>
      <c r="O94" s="67"/>
      <c r="R94" s="24"/>
    </row>
    <row r="95" spans="1:21" s="1" customFormat="1" ht="28.5" customHeight="1" x14ac:dyDescent="0.2">
      <c r="A95" s="153"/>
      <c r="B95" s="911"/>
      <c r="C95" s="223"/>
      <c r="D95" s="1211" t="s">
        <v>103</v>
      </c>
      <c r="E95" s="224"/>
      <c r="F95" s="292"/>
      <c r="G95" s="947"/>
      <c r="H95" s="222"/>
      <c r="I95" s="696"/>
      <c r="J95" s="222"/>
      <c r="K95" s="1306" t="s">
        <v>230</v>
      </c>
      <c r="L95" s="492"/>
      <c r="M95" s="492">
        <v>100</v>
      </c>
      <c r="N95" s="1033"/>
    </row>
    <row r="96" spans="1:21" s="1" customFormat="1" ht="16.5" customHeight="1" x14ac:dyDescent="0.2">
      <c r="A96" s="153"/>
      <c r="B96" s="911"/>
      <c r="C96" s="223"/>
      <c r="D96" s="1305"/>
      <c r="E96" s="224"/>
      <c r="F96" s="292"/>
      <c r="G96" s="948" t="s">
        <v>20</v>
      </c>
      <c r="H96" s="540">
        <f>SUM(H86:H95)</f>
        <v>230.7</v>
      </c>
      <c r="I96" s="540">
        <f t="shared" ref="I96:J96" si="4">SUM(I86:I95)</f>
        <v>300</v>
      </c>
      <c r="J96" s="540">
        <f t="shared" si="4"/>
        <v>0</v>
      </c>
      <c r="K96" s="1307"/>
      <c r="L96" s="919"/>
      <c r="M96" s="494"/>
      <c r="N96" s="493"/>
      <c r="O96" s="907"/>
      <c r="P96" s="24"/>
      <c r="S96" s="24"/>
    </row>
    <row r="97" spans="1:20" s="1" customFormat="1" ht="15.75" customHeight="1" x14ac:dyDescent="0.2">
      <c r="A97" s="45"/>
      <c r="B97" s="911"/>
      <c r="C97" s="921"/>
      <c r="D97" s="647" t="s">
        <v>89</v>
      </c>
      <c r="E97" s="676"/>
      <c r="F97" s="677">
        <v>6</v>
      </c>
      <c r="G97" s="945" t="s">
        <v>19</v>
      </c>
      <c r="H97" s="958">
        <v>158.1</v>
      </c>
      <c r="I97" s="954">
        <v>178.1</v>
      </c>
      <c r="J97" s="679">
        <v>178.1</v>
      </c>
      <c r="K97" s="161" t="s">
        <v>90</v>
      </c>
      <c r="L97" s="513">
        <v>6</v>
      </c>
      <c r="M97" s="513">
        <v>6</v>
      </c>
      <c r="N97" s="681">
        <v>6</v>
      </c>
      <c r="O97" s="126"/>
      <c r="P97" s="24"/>
      <c r="T97" s="24"/>
    </row>
    <row r="98" spans="1:20" s="1" customFormat="1" ht="15.75" customHeight="1" x14ac:dyDescent="0.2">
      <c r="A98" s="45"/>
      <c r="B98" s="911"/>
      <c r="C98" s="921"/>
      <c r="D98" s="290"/>
      <c r="E98" s="163"/>
      <c r="F98" s="682"/>
      <c r="G98" s="945" t="s">
        <v>107</v>
      </c>
      <c r="H98" s="958">
        <v>20</v>
      </c>
      <c r="I98" s="955"/>
      <c r="J98" s="685"/>
      <c r="K98" s="282"/>
      <c r="L98" s="171"/>
      <c r="M98" s="171"/>
      <c r="N98" s="172"/>
      <c r="O98" s="67"/>
      <c r="R98" s="24"/>
    </row>
    <row r="99" spans="1:20" s="1" customFormat="1" ht="15.75" customHeight="1" x14ac:dyDescent="0.2">
      <c r="A99" s="45"/>
      <c r="B99" s="911"/>
      <c r="C99" s="921"/>
      <c r="D99" s="290"/>
      <c r="E99" s="283"/>
      <c r="F99" s="295"/>
      <c r="G99" s="946" t="s">
        <v>20</v>
      </c>
      <c r="H99" s="298">
        <f>SUM(H97:H98)</f>
        <v>178.1</v>
      </c>
      <c r="I99" s="725">
        <f t="shared" ref="I99:J99" si="5">SUM(I97:I98)</f>
        <v>178.1</v>
      </c>
      <c r="J99" s="298">
        <f t="shared" si="5"/>
        <v>178.1</v>
      </c>
      <c r="K99" s="282"/>
      <c r="L99" s="171"/>
      <c r="M99" s="171"/>
      <c r="N99" s="172"/>
      <c r="O99" s="67"/>
    </row>
    <row r="100" spans="1:20" s="1" customFormat="1" ht="13.5" customHeight="1" thickBot="1" x14ac:dyDescent="0.25">
      <c r="A100" s="42"/>
      <c r="B100" s="912"/>
      <c r="C100" s="925"/>
      <c r="D100" s="1018"/>
      <c r="E100" s="526" t="s">
        <v>54</v>
      </c>
      <c r="F100" s="523"/>
      <c r="G100" s="906"/>
      <c r="H100" s="76">
        <f>H96+H99</f>
        <v>408.79999999999995</v>
      </c>
      <c r="I100" s="76">
        <f t="shared" ref="I100:J100" si="6">I96+I99</f>
        <v>478.1</v>
      </c>
      <c r="J100" s="76">
        <f t="shared" si="6"/>
        <v>178.1</v>
      </c>
      <c r="K100" s="1019"/>
      <c r="L100" s="228"/>
      <c r="M100" s="227"/>
      <c r="N100" s="369"/>
      <c r="O100" s="71"/>
    </row>
    <row r="101" spans="1:20" s="1" customFormat="1" ht="14.25" customHeight="1" thickBot="1" x14ac:dyDescent="0.25">
      <c r="A101" s="12" t="s">
        <v>15</v>
      </c>
      <c r="B101" s="68" t="s">
        <v>23</v>
      </c>
      <c r="C101" s="1185" t="s">
        <v>24</v>
      </c>
      <c r="D101" s="1185"/>
      <c r="E101" s="1185"/>
      <c r="F101" s="1185"/>
      <c r="G101" s="1185"/>
      <c r="H101" s="234">
        <f>+H100+H83+H85</f>
        <v>5522.1</v>
      </c>
      <c r="I101" s="740">
        <f ca="1">+I100+I83+I85</f>
        <v>9027.1</v>
      </c>
      <c r="J101" s="571">
        <f ca="1">+J100+J83+J85</f>
        <v>5162.3</v>
      </c>
      <c r="K101" s="1186"/>
      <c r="L101" s="1187"/>
      <c r="M101" s="1187"/>
      <c r="N101" s="1188"/>
      <c r="O101" s="1194"/>
      <c r="Q101" s="24"/>
      <c r="T101" s="24"/>
    </row>
    <row r="102" spans="1:20" s="1" customFormat="1" ht="14.25" customHeight="1" thickBot="1" x14ac:dyDescent="0.25">
      <c r="A102" s="69" t="s">
        <v>15</v>
      </c>
      <c r="B102" s="68" t="s">
        <v>42</v>
      </c>
      <c r="C102" s="1195" t="s">
        <v>56</v>
      </c>
      <c r="D102" s="1196"/>
      <c r="E102" s="1196"/>
      <c r="F102" s="1196"/>
      <c r="G102" s="1196"/>
      <c r="H102" s="1196"/>
      <c r="I102" s="1196"/>
      <c r="J102" s="1196"/>
      <c r="K102" s="1196"/>
      <c r="L102" s="229"/>
      <c r="M102" s="229"/>
      <c r="N102" s="70"/>
      <c r="O102" s="1194"/>
      <c r="Q102" s="24"/>
    </row>
    <row r="103" spans="1:20" s="1" customFormat="1" ht="29.25" customHeight="1" x14ac:dyDescent="0.2">
      <c r="A103" s="29" t="s">
        <v>15</v>
      </c>
      <c r="B103" s="910" t="s">
        <v>42</v>
      </c>
      <c r="C103" s="72" t="s">
        <v>15</v>
      </c>
      <c r="D103" s="1162" t="s">
        <v>57</v>
      </c>
      <c r="E103" s="73"/>
      <c r="F103" s="155" t="s">
        <v>18</v>
      </c>
      <c r="G103" s="963" t="s">
        <v>19</v>
      </c>
      <c r="H103" s="940">
        <v>735.3</v>
      </c>
      <c r="I103" s="311">
        <f>+H103-200</f>
        <v>535.29999999999995</v>
      </c>
      <c r="J103" s="825">
        <f>+I103</f>
        <v>535.29999999999995</v>
      </c>
      <c r="K103" s="832" t="s">
        <v>173</v>
      </c>
      <c r="L103" s="219">
        <v>6</v>
      </c>
      <c r="M103" s="833">
        <v>6</v>
      </c>
      <c r="N103" s="834">
        <v>6</v>
      </c>
      <c r="O103" s="1194"/>
    </row>
    <row r="104" spans="1:20" s="1" customFormat="1" ht="28.5" customHeight="1" x14ac:dyDescent="0.2">
      <c r="A104" s="37"/>
      <c r="B104" s="911"/>
      <c r="C104" s="288"/>
      <c r="D104" s="1163"/>
      <c r="E104" s="289"/>
      <c r="F104" s="915"/>
      <c r="G104" s="964"/>
      <c r="H104" s="503"/>
      <c r="I104" s="129"/>
      <c r="J104" s="252"/>
      <c r="K104" s="1197" t="s">
        <v>174</v>
      </c>
      <c r="L104" s="203">
        <v>1</v>
      </c>
      <c r="M104" s="827"/>
      <c r="N104" s="828"/>
      <c r="O104" s="77"/>
      <c r="P104" s="67"/>
    </row>
    <row r="105" spans="1:20" s="1" customFormat="1" ht="15" customHeight="1" thickBot="1" x14ac:dyDescent="0.25">
      <c r="A105" s="42"/>
      <c r="B105" s="912"/>
      <c r="C105" s="137"/>
      <c r="D105" s="558"/>
      <c r="E105" s="138"/>
      <c r="F105" s="156"/>
      <c r="G105" s="965" t="s">
        <v>20</v>
      </c>
      <c r="H105" s="76">
        <f>SUM(H103:H104)</f>
        <v>735.3</v>
      </c>
      <c r="I105" s="76">
        <f t="shared" ref="I105:J105" si="7">SUM(I103:I104)</f>
        <v>535.29999999999995</v>
      </c>
      <c r="J105" s="253">
        <f t="shared" si="7"/>
        <v>535.29999999999995</v>
      </c>
      <c r="K105" s="1198"/>
      <c r="L105" s="230"/>
      <c r="M105" s="830"/>
      <c r="N105" s="831"/>
      <c r="O105" s="919"/>
      <c r="P105" s="67"/>
    </row>
    <row r="106" spans="1:20" s="1" customFormat="1" ht="44.25" customHeight="1" x14ac:dyDescent="0.2">
      <c r="A106" s="29" t="s">
        <v>15</v>
      </c>
      <c r="B106" s="1199" t="s">
        <v>42</v>
      </c>
      <c r="C106" s="1201" t="s">
        <v>21</v>
      </c>
      <c r="D106" s="1203" t="s">
        <v>58</v>
      </c>
      <c r="E106" s="1205"/>
      <c r="F106" s="1207" t="s">
        <v>18</v>
      </c>
      <c r="G106" s="108" t="s">
        <v>19</v>
      </c>
      <c r="H106" s="956">
        <v>20</v>
      </c>
      <c r="I106" s="231">
        <v>20</v>
      </c>
      <c r="J106" s="731">
        <v>20</v>
      </c>
      <c r="K106" s="1209" t="s">
        <v>59</v>
      </c>
      <c r="L106" s="232">
        <v>14</v>
      </c>
      <c r="M106" s="444">
        <v>14</v>
      </c>
      <c r="N106" s="233">
        <v>14</v>
      </c>
      <c r="R106" s="24"/>
      <c r="S106" s="24"/>
    </row>
    <row r="107" spans="1:20" s="1" customFormat="1" ht="13.5" thickBot="1" x14ac:dyDescent="0.25">
      <c r="A107" s="42"/>
      <c r="B107" s="1200"/>
      <c r="C107" s="1202"/>
      <c r="D107" s="1204"/>
      <c r="E107" s="1206"/>
      <c r="F107" s="1208"/>
      <c r="G107" s="104" t="s">
        <v>20</v>
      </c>
      <c r="H107" s="226">
        <f t="shared" ref="H107:J107" si="8">SUM(H106:H106)</f>
        <v>20</v>
      </c>
      <c r="I107" s="226">
        <f t="shared" si="8"/>
        <v>20</v>
      </c>
      <c r="J107" s="732">
        <f t="shared" si="8"/>
        <v>20</v>
      </c>
      <c r="K107" s="1210"/>
      <c r="L107" s="227"/>
      <c r="M107" s="228"/>
      <c r="N107" s="66"/>
    </row>
    <row r="108" spans="1:20" s="1" customFormat="1" ht="13.5" thickBot="1" x14ac:dyDescent="0.25">
      <c r="A108" s="12" t="s">
        <v>15</v>
      </c>
      <c r="B108" s="68" t="s">
        <v>42</v>
      </c>
      <c r="C108" s="1185" t="s">
        <v>24</v>
      </c>
      <c r="D108" s="1185"/>
      <c r="E108" s="1185"/>
      <c r="F108" s="1185"/>
      <c r="G108" s="1185"/>
      <c r="H108" s="14">
        <f>H107+H105</f>
        <v>755.3</v>
      </c>
      <c r="I108" s="234">
        <f t="shared" ref="I108:J108" si="9">I107+I105</f>
        <v>555.29999999999995</v>
      </c>
      <c r="J108" s="572">
        <f t="shared" si="9"/>
        <v>555.29999999999995</v>
      </c>
      <c r="K108" s="1186"/>
      <c r="L108" s="1187"/>
      <c r="M108" s="1187"/>
      <c r="N108" s="1188"/>
    </row>
    <row r="109" spans="1:20" s="429" customFormat="1" ht="13.5" thickBot="1" x14ac:dyDescent="0.25">
      <c r="A109" s="12" t="s">
        <v>15</v>
      </c>
      <c r="B109" s="1189" t="s">
        <v>60</v>
      </c>
      <c r="C109" s="1190"/>
      <c r="D109" s="1190"/>
      <c r="E109" s="1190"/>
      <c r="F109" s="1190"/>
      <c r="G109" s="1190"/>
      <c r="H109" s="79">
        <f>H101+H56+H28+H108</f>
        <v>12458.4</v>
      </c>
      <c r="I109" s="235">
        <f ca="1">I101+I56+I28+I108</f>
        <v>15443.199999999999</v>
      </c>
      <c r="J109" s="235">
        <f ca="1">J101+J56+J28+J108</f>
        <v>11589.5</v>
      </c>
      <c r="K109" s="80"/>
      <c r="L109" s="236"/>
      <c r="M109" s="236"/>
      <c r="N109" s="145"/>
    </row>
    <row r="110" spans="1:20" s="429" customFormat="1" ht="13.5" thickBot="1" x14ac:dyDescent="0.25">
      <c r="A110" s="81" t="s">
        <v>61</v>
      </c>
      <c r="B110" s="1191" t="s">
        <v>62</v>
      </c>
      <c r="C110" s="1192"/>
      <c r="D110" s="1192"/>
      <c r="E110" s="1192"/>
      <c r="F110" s="1192"/>
      <c r="G110" s="1192"/>
      <c r="H110" s="82">
        <f>H109</f>
        <v>12458.4</v>
      </c>
      <c r="I110" s="237">
        <f t="shared" ref="I110:J110" ca="1" si="10">I109</f>
        <v>15443.199999999999</v>
      </c>
      <c r="J110" s="237">
        <f t="shared" ca="1" si="10"/>
        <v>11589.5</v>
      </c>
      <c r="K110" s="83"/>
      <c r="L110" s="238"/>
      <c r="M110" s="238"/>
      <c r="N110" s="84"/>
    </row>
    <row r="111" spans="1:20" s="1" customFormat="1" ht="27.75" customHeight="1" thickBot="1" x14ac:dyDescent="0.25">
      <c r="A111" s="85"/>
      <c r="B111" s="1193" t="s">
        <v>63</v>
      </c>
      <c r="C111" s="1193"/>
      <c r="D111" s="1193"/>
      <c r="E111" s="1193"/>
      <c r="F111" s="1193"/>
      <c r="G111" s="1193"/>
      <c r="H111" s="1193"/>
      <c r="I111" s="1193"/>
      <c r="J111" s="1193"/>
      <c r="K111" s="87"/>
      <c r="L111" s="88"/>
      <c r="M111" s="88"/>
      <c r="N111" s="88"/>
    </row>
    <row r="112" spans="1:20" s="1" customFormat="1" ht="57" customHeight="1" x14ac:dyDescent="0.2">
      <c r="A112" s="86"/>
      <c r="B112" s="1178" t="s">
        <v>64</v>
      </c>
      <c r="C112" s="1179"/>
      <c r="D112" s="1179"/>
      <c r="E112" s="1179"/>
      <c r="F112" s="1179"/>
      <c r="G112" s="1180"/>
      <c r="H112" s="154" t="s">
        <v>234</v>
      </c>
      <c r="I112" s="239" t="s">
        <v>105</v>
      </c>
      <c r="J112" s="239" t="s">
        <v>128</v>
      </c>
      <c r="K112" s="89"/>
      <c r="L112" s="1181"/>
      <c r="M112" s="1181"/>
      <c r="N112" s="1181"/>
    </row>
    <row r="113" spans="1:20" s="1" customFormat="1" x14ac:dyDescent="0.2">
      <c r="A113" s="86"/>
      <c r="B113" s="1182" t="s">
        <v>65</v>
      </c>
      <c r="C113" s="1183"/>
      <c r="D113" s="1183"/>
      <c r="E113" s="1183"/>
      <c r="F113" s="1183"/>
      <c r="G113" s="1184"/>
      <c r="H113" s="433">
        <f>SUM(H114:H118)</f>
        <v>11892.899999999998</v>
      </c>
      <c r="I113" s="90">
        <f ca="1">SUM(I114:I117)</f>
        <v>13167.599999999999</v>
      </c>
      <c r="J113" s="90">
        <f>SUM(J114:J117)</f>
        <v>11572.5</v>
      </c>
      <c r="K113" s="91"/>
      <c r="L113" s="1167"/>
      <c r="M113" s="1167"/>
      <c r="N113" s="1167"/>
      <c r="Q113" s="24"/>
    </row>
    <row r="114" spans="1:20" s="1" customFormat="1" ht="12.75" customHeight="1" x14ac:dyDescent="0.2">
      <c r="A114" s="86"/>
      <c r="B114" s="1172" t="s">
        <v>66</v>
      </c>
      <c r="C114" s="1173"/>
      <c r="D114" s="1173"/>
      <c r="E114" s="1173"/>
      <c r="F114" s="1173"/>
      <c r="G114" s="1174"/>
      <c r="H114" s="434">
        <f>SUMIF(G13:G106,"sb",H13:H106)</f>
        <v>8921.7999999999993</v>
      </c>
      <c r="I114" s="92">
        <f ca="1">SUMIF(G13:G106,"sb",I13:I100)</f>
        <v>12306.199999999999</v>
      </c>
      <c r="J114" s="92">
        <f>SUMIF(G13:G106,"sb",J13:J106)</f>
        <v>9995</v>
      </c>
      <c r="K114" s="150"/>
      <c r="L114" s="1171"/>
      <c r="M114" s="1171"/>
      <c r="N114" s="1171"/>
    </row>
    <row r="115" spans="1:20" s="1" customFormat="1" ht="12.75" customHeight="1" x14ac:dyDescent="0.2">
      <c r="A115" s="86"/>
      <c r="B115" s="1168" t="s">
        <v>108</v>
      </c>
      <c r="C115" s="1169"/>
      <c r="D115" s="1169"/>
      <c r="E115" s="1169"/>
      <c r="F115" s="1169"/>
      <c r="G115" s="1170"/>
      <c r="H115" s="886">
        <f>SUMIF(G17:G107,"sb(l)",H17:H107)</f>
        <v>1946.6</v>
      </c>
      <c r="I115" s="92"/>
      <c r="J115" s="92"/>
      <c r="K115" s="150"/>
      <c r="L115" s="920"/>
      <c r="M115" s="920"/>
      <c r="N115" s="920"/>
    </row>
    <row r="116" spans="1:20" s="1" customFormat="1" ht="15" customHeight="1" x14ac:dyDescent="0.2">
      <c r="A116" s="86"/>
      <c r="B116" s="1175" t="s">
        <v>67</v>
      </c>
      <c r="C116" s="1176"/>
      <c r="D116" s="1176"/>
      <c r="E116" s="1176"/>
      <c r="F116" s="1176"/>
      <c r="G116" s="1177"/>
      <c r="H116" s="435">
        <f>SUMIF(G13:G106,"sb(sp)",H13:H106)</f>
        <v>361.4</v>
      </c>
      <c r="I116" s="93">
        <f>SUMIF(G13:G101,"sb(sp)",I13:I101)</f>
        <v>361.4</v>
      </c>
      <c r="J116" s="93">
        <f>SUMIF(G13:G106,"sb(sp)",J13:J106)</f>
        <v>361.4</v>
      </c>
      <c r="K116" s="150"/>
      <c r="L116" s="1171"/>
      <c r="M116" s="1171"/>
      <c r="N116" s="1171"/>
    </row>
    <row r="117" spans="1:20" s="1" customFormat="1" ht="27.75" customHeight="1" x14ac:dyDescent="0.2">
      <c r="A117" s="86"/>
      <c r="B117" s="1175" t="s">
        <v>68</v>
      </c>
      <c r="C117" s="1176"/>
      <c r="D117" s="1176"/>
      <c r="E117" s="1176"/>
      <c r="F117" s="1176"/>
      <c r="G117" s="1177"/>
      <c r="H117" s="436">
        <f>SUMIF(G13:G106,"SB(VB)",H13:H106)</f>
        <v>53.8</v>
      </c>
      <c r="I117" s="94">
        <f>SUMIF(G13:G106,"SB(VB)",I13:I106)</f>
        <v>500</v>
      </c>
      <c r="J117" s="94">
        <f>SUMIF(G13:G106,"sb(vb)",J13:J106)</f>
        <v>1216.0999999999999</v>
      </c>
      <c r="K117" s="150"/>
      <c r="L117" s="920"/>
      <c r="M117" s="920"/>
      <c r="N117" s="920"/>
    </row>
    <row r="118" spans="1:20" s="1" customFormat="1" ht="28.5" customHeight="1" x14ac:dyDescent="0.2">
      <c r="A118" s="86"/>
      <c r="B118" s="1175" t="s">
        <v>231</v>
      </c>
      <c r="C118" s="1176"/>
      <c r="D118" s="1176"/>
      <c r="E118" s="1176"/>
      <c r="F118" s="1176"/>
      <c r="G118" s="1177"/>
      <c r="H118" s="436">
        <f>SUMIF(G17:G107,"SB(ES)",H17:H107)</f>
        <v>609.29999999999995</v>
      </c>
      <c r="I118" s="94"/>
      <c r="J118" s="94"/>
      <c r="K118" s="150"/>
      <c r="L118" s="920"/>
      <c r="M118" s="920"/>
      <c r="N118" s="920"/>
    </row>
    <row r="119" spans="1:20" s="1" customFormat="1" x14ac:dyDescent="0.2">
      <c r="A119" s="86"/>
      <c r="B119" s="1164" t="s">
        <v>69</v>
      </c>
      <c r="C119" s="1165"/>
      <c r="D119" s="1165"/>
      <c r="E119" s="1165"/>
      <c r="F119" s="1165"/>
      <c r="G119" s="1166"/>
      <c r="H119" s="437">
        <f t="shared" ref="H119:J119" si="11">SUM(H120:H122)</f>
        <v>565.49999999999989</v>
      </c>
      <c r="I119" s="95">
        <f t="shared" si="11"/>
        <v>2275.6</v>
      </c>
      <c r="J119" s="95">
        <f t="shared" ca="1" si="11"/>
        <v>17</v>
      </c>
      <c r="K119" s="91"/>
      <c r="L119" s="1167"/>
      <c r="M119" s="1167"/>
      <c r="N119" s="1167"/>
    </row>
    <row r="120" spans="1:20" s="1" customFormat="1" x14ac:dyDescent="0.2">
      <c r="A120" s="86"/>
      <c r="B120" s="1168" t="s">
        <v>70</v>
      </c>
      <c r="C120" s="1169"/>
      <c r="D120" s="1169"/>
      <c r="E120" s="1169"/>
      <c r="F120" s="1169"/>
      <c r="G120" s="1170"/>
      <c r="H120" s="438">
        <f>SUMIF(G13:G106,"es",H13:H106)</f>
        <v>478.9</v>
      </c>
      <c r="I120" s="96">
        <f>SUMIF(G13:G101,"es",I13:I101)</f>
        <v>1156.5</v>
      </c>
      <c r="J120" s="96">
        <f>SUMIF(G13:G106,"es",J13:J106)</f>
        <v>0</v>
      </c>
      <c r="K120" s="150"/>
      <c r="L120" s="1171"/>
      <c r="M120" s="1171"/>
      <c r="N120" s="1171"/>
    </row>
    <row r="121" spans="1:20" s="1" customFormat="1" x14ac:dyDescent="0.2">
      <c r="A121" s="86"/>
      <c r="B121" s="1172" t="s">
        <v>71</v>
      </c>
      <c r="C121" s="1173"/>
      <c r="D121" s="1173"/>
      <c r="E121" s="1173"/>
      <c r="F121" s="1173"/>
      <c r="G121" s="1174"/>
      <c r="H121" s="438">
        <f>SUMIF(G13:G106,"lrvb",H13:H106)</f>
        <v>59.3</v>
      </c>
      <c r="I121" s="96">
        <f>SUMIF(G13:G100,"lrvb",I13:I100)</f>
        <v>119.1</v>
      </c>
      <c r="J121" s="96">
        <f ca="1">SUMIF(G13:G106,"lrvb",J13:J106)</f>
        <v>17</v>
      </c>
      <c r="K121" s="150"/>
      <c r="L121" s="920"/>
      <c r="M121" s="920"/>
      <c r="N121" s="920"/>
      <c r="T121" s="24"/>
    </row>
    <row r="122" spans="1:20" x14ac:dyDescent="0.2">
      <c r="A122" s="86"/>
      <c r="B122" s="1168" t="s">
        <v>72</v>
      </c>
      <c r="C122" s="1169"/>
      <c r="D122" s="1169"/>
      <c r="E122" s="1169"/>
      <c r="F122" s="1169"/>
      <c r="G122" s="1170"/>
      <c r="H122" s="438">
        <f>SUMIF(G13:G106,"kt",H13:H106)</f>
        <v>27.3</v>
      </c>
      <c r="I122" s="96">
        <f>SUMIF(G13:G101,"kt",I13:I101)</f>
        <v>1000</v>
      </c>
      <c r="J122" s="96">
        <f ca="1">SUMIF(G13:G106,"kt",J13:J106)</f>
        <v>0</v>
      </c>
      <c r="K122" s="150"/>
      <c r="L122" s="920"/>
      <c r="M122" s="920"/>
      <c r="N122" s="920"/>
    </row>
    <row r="123" spans="1:20" ht="13.5" thickBot="1" x14ac:dyDescent="0.25">
      <c r="A123" s="97"/>
      <c r="B123" s="1158" t="s">
        <v>20</v>
      </c>
      <c r="C123" s="1159"/>
      <c r="D123" s="1159"/>
      <c r="E123" s="1159"/>
      <c r="F123" s="1159"/>
      <c r="G123" s="1160"/>
      <c r="H123" s="344">
        <f>H119+H113</f>
        <v>12458.399999999998</v>
      </c>
      <c r="I123" s="64">
        <f ca="1">I119+I113</f>
        <v>15443.199999999999</v>
      </c>
      <c r="J123" s="64">
        <f ca="1">J119+J113</f>
        <v>11589.5</v>
      </c>
      <c r="K123" s="98"/>
      <c r="L123" s="1161"/>
      <c r="M123" s="1161"/>
      <c r="N123" s="1161"/>
    </row>
    <row r="124" spans="1:20" x14ac:dyDescent="0.2">
      <c r="H124" s="125"/>
    </row>
    <row r="125" spans="1:20" x14ac:dyDescent="0.2">
      <c r="H125" s="816"/>
      <c r="I125" s="816"/>
      <c r="J125" s="816"/>
    </row>
    <row r="126" spans="1:20" x14ac:dyDescent="0.2">
      <c r="F126" s="1300" t="s">
        <v>232</v>
      </c>
      <c r="G126" s="1300"/>
      <c r="H126" s="1300"/>
      <c r="I126" s="1300"/>
    </row>
  </sheetData>
  <mergeCells count="137">
    <mergeCell ref="F126:I126"/>
    <mergeCell ref="K52:K53"/>
    <mergeCell ref="C73:C75"/>
    <mergeCell ref="C6:C8"/>
    <mergeCell ref="D6:D8"/>
    <mergeCell ref="E6:E8"/>
    <mergeCell ref="D95:D96"/>
    <mergeCell ref="K95:K96"/>
    <mergeCell ref="J6:J8"/>
    <mergeCell ref="K6:N6"/>
    <mergeCell ref="K7:K8"/>
    <mergeCell ref="L7:N7"/>
    <mergeCell ref="F6:F8"/>
    <mergeCell ref="G6:G8"/>
    <mergeCell ref="H6:H8"/>
    <mergeCell ref="I6:I8"/>
    <mergeCell ref="K47:K48"/>
    <mergeCell ref="D47:D48"/>
    <mergeCell ref="C56:G56"/>
    <mergeCell ref="K56:N56"/>
    <mergeCell ref="C57:N57"/>
    <mergeCell ref="D58:D64"/>
    <mergeCell ref="D54:D55"/>
    <mergeCell ref="K54:K55"/>
    <mergeCell ref="D49:D50"/>
    <mergeCell ref="K49:K50"/>
    <mergeCell ref="D52:D53"/>
    <mergeCell ref="K1:N1"/>
    <mergeCell ref="A19:A21"/>
    <mergeCell ref="B19:B21"/>
    <mergeCell ref="C19:C21"/>
    <mergeCell ref="D19:D21"/>
    <mergeCell ref="E19:E21"/>
    <mergeCell ref="F19:F21"/>
    <mergeCell ref="K20:K21"/>
    <mergeCell ref="A9:N9"/>
    <mergeCell ref="A10:N10"/>
    <mergeCell ref="B11:N11"/>
    <mergeCell ref="C12:N12"/>
    <mergeCell ref="A13:A18"/>
    <mergeCell ref="B13:B18"/>
    <mergeCell ref="C13:C18"/>
    <mergeCell ref="D13:D18"/>
    <mergeCell ref="E13:E18"/>
    <mergeCell ref="A2:N2"/>
    <mergeCell ref="A3:N3"/>
    <mergeCell ref="A4:N4"/>
    <mergeCell ref="A6:A8"/>
    <mergeCell ref="B6:B8"/>
    <mergeCell ref="A26:A27"/>
    <mergeCell ref="B26:B27"/>
    <mergeCell ref="C26:C27"/>
    <mergeCell ref="D26:D27"/>
    <mergeCell ref="E26:E27"/>
    <mergeCell ref="F26:F27"/>
    <mergeCell ref="A22:A25"/>
    <mergeCell ref="B22:B25"/>
    <mergeCell ref="C22:C25"/>
    <mergeCell ref="D22:D25"/>
    <mergeCell ref="E22:E25"/>
    <mergeCell ref="D40:D41"/>
    <mergeCell ref="D42:D43"/>
    <mergeCell ref="E42:E45"/>
    <mergeCell ref="C28:G28"/>
    <mergeCell ref="K28:N28"/>
    <mergeCell ref="C29:N29"/>
    <mergeCell ref="D30:D31"/>
    <mergeCell ref="K30:K31"/>
    <mergeCell ref="L5:N5"/>
    <mergeCell ref="K17:K18"/>
    <mergeCell ref="D73:D75"/>
    <mergeCell ref="K73:K74"/>
    <mergeCell ref="C76:C77"/>
    <mergeCell ref="D76:D77"/>
    <mergeCell ref="D68:D69"/>
    <mergeCell ref="K68:K69"/>
    <mergeCell ref="C70:C72"/>
    <mergeCell ref="E70:E72"/>
    <mergeCell ref="D80:D81"/>
    <mergeCell ref="D82:D83"/>
    <mergeCell ref="E83:G83"/>
    <mergeCell ref="A78:A79"/>
    <mergeCell ref="B78:B79"/>
    <mergeCell ref="C78:C79"/>
    <mergeCell ref="D78:D79"/>
    <mergeCell ref="E78:E79"/>
    <mergeCell ref="F78:F79"/>
    <mergeCell ref="E80:E81"/>
    <mergeCell ref="D92:D93"/>
    <mergeCell ref="D87:D89"/>
    <mergeCell ref="F87:F88"/>
    <mergeCell ref="B84:B85"/>
    <mergeCell ref="C84:C85"/>
    <mergeCell ref="D84:D85"/>
    <mergeCell ref="E84:E85"/>
    <mergeCell ref="F84:F85"/>
    <mergeCell ref="K84:K85"/>
    <mergeCell ref="C108:G108"/>
    <mergeCell ref="K108:N108"/>
    <mergeCell ref="B109:G109"/>
    <mergeCell ref="B110:G110"/>
    <mergeCell ref="B111:J111"/>
    <mergeCell ref="O101:O103"/>
    <mergeCell ref="C102:K102"/>
    <mergeCell ref="K104:K105"/>
    <mergeCell ref="B106:B107"/>
    <mergeCell ref="C106:C107"/>
    <mergeCell ref="D106:D107"/>
    <mergeCell ref="E106:E107"/>
    <mergeCell ref="F106:F107"/>
    <mergeCell ref="K106:K107"/>
    <mergeCell ref="C101:G101"/>
    <mergeCell ref="K101:N101"/>
    <mergeCell ref="D65:D67"/>
    <mergeCell ref="O65:O66"/>
    <mergeCell ref="K66:K67"/>
    <mergeCell ref="K24:K25"/>
    <mergeCell ref="B123:G123"/>
    <mergeCell ref="L123:N123"/>
    <mergeCell ref="D103:D104"/>
    <mergeCell ref="B119:G119"/>
    <mergeCell ref="L119:N119"/>
    <mergeCell ref="B120:G120"/>
    <mergeCell ref="L120:N120"/>
    <mergeCell ref="B121:G121"/>
    <mergeCell ref="B122:G122"/>
    <mergeCell ref="B115:G115"/>
    <mergeCell ref="B116:G116"/>
    <mergeCell ref="L116:N116"/>
    <mergeCell ref="B117:G117"/>
    <mergeCell ref="B118:G118"/>
    <mergeCell ref="B112:G112"/>
    <mergeCell ref="L112:N112"/>
    <mergeCell ref="B113:G113"/>
    <mergeCell ref="L113:N113"/>
    <mergeCell ref="B114:G114"/>
    <mergeCell ref="L114:N114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77" orientation="portrait" r:id="rId1"/>
  <rowBreaks count="3" manualBreakCount="3">
    <brk id="38" max="13" man="1"/>
    <brk id="81" max="13" man="1"/>
    <brk id="110" max="13" man="1"/>
  </rowBreaks>
  <colBreaks count="1" manualBreakCount="1">
    <brk id="14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9"/>
  <sheetViews>
    <sheetView zoomScaleNormal="100" zoomScaleSheetLayoutView="80" workbookViewId="0">
      <selection activeCell="R23" sqref="R23"/>
    </sheetView>
  </sheetViews>
  <sheetFormatPr defaultColWidth="9.140625" defaultRowHeight="12.75" x14ac:dyDescent="0.2"/>
  <cols>
    <col min="1" max="1" width="3.140625" style="124" customWidth="1"/>
    <col min="2" max="2" width="3.140625" style="304" customWidth="1"/>
    <col min="3" max="3" width="3.140625" style="124" customWidth="1"/>
    <col min="4" max="4" width="28.7109375" style="124" customWidth="1"/>
    <col min="5" max="5" width="3" style="124" customWidth="1"/>
    <col min="6" max="6" width="3" style="304" customWidth="1"/>
    <col min="7" max="7" width="25.28515625" style="124" customWidth="1"/>
    <col min="8" max="8" width="8.140625" style="124" customWidth="1"/>
    <col min="9" max="9" width="9.42578125" style="304" customWidth="1"/>
    <col min="10" max="10" width="9.5703125" style="124" customWidth="1"/>
    <col min="11" max="16" width="8.140625" style="124" customWidth="1"/>
    <col min="17" max="17" width="24.7109375" style="124" customWidth="1"/>
    <col min="18" max="18" width="6" style="475" customWidth="1"/>
    <col min="19" max="21" width="5.7109375" style="124" customWidth="1"/>
    <col min="22" max="23" width="10.28515625" style="124" bestFit="1" customWidth="1"/>
    <col min="24" max="16384" width="9.140625" style="124"/>
  </cols>
  <sheetData>
    <row r="1" spans="1:26" s="250" customFormat="1" ht="29.25" customHeight="1" x14ac:dyDescent="0.25">
      <c r="A1" s="246"/>
      <c r="B1" s="249"/>
      <c r="C1" s="246"/>
      <c r="D1" s="246"/>
      <c r="E1" s="247"/>
      <c r="F1" s="1064"/>
      <c r="G1" s="248"/>
      <c r="H1" s="249"/>
      <c r="I1" s="249"/>
      <c r="J1" s="246"/>
      <c r="K1" s="246"/>
      <c r="L1" s="246"/>
      <c r="M1" s="246"/>
      <c r="N1" s="246"/>
      <c r="O1" s="246"/>
      <c r="P1" s="1396" t="s">
        <v>222</v>
      </c>
      <c r="Q1" s="1396"/>
      <c r="R1" s="1396"/>
      <c r="S1" s="1396"/>
      <c r="T1" s="1396"/>
      <c r="U1" s="1396"/>
    </row>
    <row r="2" spans="1:26" s="1" customFormat="1" ht="12.75" customHeight="1" x14ac:dyDescent="0.2">
      <c r="A2" s="1294" t="s">
        <v>129</v>
      </c>
      <c r="B2" s="1294"/>
      <c r="C2" s="1294"/>
      <c r="D2" s="1294"/>
      <c r="E2" s="1294"/>
      <c r="F2" s="1294"/>
      <c r="G2" s="1294"/>
      <c r="H2" s="1294"/>
      <c r="I2" s="1294"/>
      <c r="J2" s="1294"/>
      <c r="K2" s="1294"/>
      <c r="L2" s="1294"/>
      <c r="M2" s="1294"/>
      <c r="N2" s="1294"/>
      <c r="O2" s="1294"/>
      <c r="P2" s="1294"/>
      <c r="Q2" s="1294"/>
      <c r="R2" s="1294"/>
      <c r="S2" s="1294"/>
      <c r="T2" s="1294"/>
      <c r="U2" s="1294"/>
      <c r="V2" s="121"/>
      <c r="W2" s="1" t="s">
        <v>81</v>
      </c>
    </row>
    <row r="3" spans="1:26" s="1" customFormat="1" ht="12.75" customHeight="1" x14ac:dyDescent="0.2">
      <c r="A3" s="1295" t="s">
        <v>0</v>
      </c>
      <c r="B3" s="1295"/>
      <c r="C3" s="1295"/>
      <c r="D3" s="1295"/>
      <c r="E3" s="1295"/>
      <c r="F3" s="1295"/>
      <c r="G3" s="1295"/>
      <c r="H3" s="1295"/>
      <c r="I3" s="1295"/>
      <c r="J3" s="1295"/>
      <c r="K3" s="1295"/>
      <c r="L3" s="1295"/>
      <c r="M3" s="1295"/>
      <c r="N3" s="1295"/>
      <c r="O3" s="1295"/>
      <c r="P3" s="1295"/>
      <c r="Q3" s="1295"/>
      <c r="R3" s="1295"/>
      <c r="S3" s="1295"/>
      <c r="T3" s="1295"/>
      <c r="U3" s="1295"/>
      <c r="V3" s="121"/>
    </row>
    <row r="4" spans="1:26" s="1" customFormat="1" x14ac:dyDescent="0.2">
      <c r="A4" s="1296" t="s">
        <v>1</v>
      </c>
      <c r="B4" s="1296"/>
      <c r="C4" s="1296"/>
      <c r="D4" s="1296"/>
      <c r="E4" s="1296"/>
      <c r="F4" s="1296"/>
      <c r="G4" s="1296"/>
      <c r="H4" s="1296"/>
      <c r="I4" s="1296"/>
      <c r="J4" s="1296"/>
      <c r="K4" s="1296"/>
      <c r="L4" s="1296"/>
      <c r="M4" s="1296"/>
      <c r="N4" s="1296"/>
      <c r="O4" s="1296"/>
      <c r="P4" s="1296"/>
      <c r="Q4" s="1296"/>
      <c r="R4" s="1296"/>
      <c r="S4" s="1296"/>
      <c r="T4" s="1296"/>
      <c r="U4" s="1296"/>
      <c r="V4" s="122"/>
    </row>
    <row r="5" spans="1:26" s="1" customFormat="1" ht="13.5" thickBot="1" x14ac:dyDescent="0.25">
      <c r="A5" s="2"/>
      <c r="B5" s="2"/>
      <c r="C5" s="2"/>
      <c r="D5" s="599"/>
      <c r="E5" s="599"/>
      <c r="F5" s="1043"/>
      <c r="G5" s="599"/>
      <c r="H5" s="599"/>
      <c r="I5" s="599"/>
      <c r="J5" s="3"/>
      <c r="K5" s="3"/>
      <c r="L5" s="3"/>
      <c r="M5" s="3"/>
      <c r="N5" s="3"/>
      <c r="O5" s="3"/>
      <c r="P5" s="3"/>
      <c r="Q5" s="164"/>
      <c r="R5" s="1255" t="s">
        <v>2</v>
      </c>
      <c r="S5" s="1255"/>
      <c r="T5" s="1255"/>
      <c r="U5" s="1255"/>
      <c r="V5" s="599"/>
    </row>
    <row r="6" spans="1:26" s="1" customFormat="1" ht="44.25" customHeight="1" x14ac:dyDescent="0.2">
      <c r="A6" s="1297" t="s">
        <v>3</v>
      </c>
      <c r="B6" s="1256" t="s">
        <v>4</v>
      </c>
      <c r="C6" s="1256" t="s">
        <v>5</v>
      </c>
      <c r="D6" s="1301" t="s">
        <v>6</v>
      </c>
      <c r="E6" s="1303" t="s">
        <v>7</v>
      </c>
      <c r="F6" s="1317" t="s">
        <v>8</v>
      </c>
      <c r="G6" s="587"/>
      <c r="H6" s="1319" t="s">
        <v>9</v>
      </c>
      <c r="I6" s="1362" t="s">
        <v>123</v>
      </c>
      <c r="J6" s="1356" t="s">
        <v>122</v>
      </c>
      <c r="K6" s="1398" t="s">
        <v>118</v>
      </c>
      <c r="L6" s="1399"/>
      <c r="M6" s="1399"/>
      <c r="N6" s="1400"/>
      <c r="O6" s="1308" t="s">
        <v>95</v>
      </c>
      <c r="P6" s="1308" t="s">
        <v>127</v>
      </c>
      <c r="Q6" s="1310" t="s">
        <v>10</v>
      </c>
      <c r="R6" s="1311"/>
      <c r="S6" s="1311"/>
      <c r="T6" s="1311"/>
      <c r="U6" s="1312"/>
    </row>
    <row r="7" spans="1:26" s="1" customFormat="1" ht="19.5" customHeight="1" x14ac:dyDescent="0.2">
      <c r="A7" s="1298"/>
      <c r="B7" s="1257"/>
      <c r="C7" s="1257"/>
      <c r="D7" s="1302"/>
      <c r="E7" s="1304"/>
      <c r="F7" s="1318"/>
      <c r="G7" s="588"/>
      <c r="H7" s="1320"/>
      <c r="I7" s="1363"/>
      <c r="J7" s="1357"/>
      <c r="K7" s="1366" t="s">
        <v>73</v>
      </c>
      <c r="L7" s="1365" t="s">
        <v>119</v>
      </c>
      <c r="M7" s="1365"/>
      <c r="N7" s="1360" t="s">
        <v>120</v>
      </c>
      <c r="O7" s="1309"/>
      <c r="P7" s="1309"/>
      <c r="Q7" s="1313" t="s">
        <v>6</v>
      </c>
      <c r="R7" s="1397" t="s">
        <v>11</v>
      </c>
      <c r="S7" s="1315"/>
      <c r="T7" s="1315"/>
      <c r="U7" s="1316"/>
    </row>
    <row r="8" spans="1:26" s="1" customFormat="1" ht="84.75" customHeight="1" thickBot="1" x14ac:dyDescent="0.25">
      <c r="A8" s="1299"/>
      <c r="B8" s="1258"/>
      <c r="C8" s="1258"/>
      <c r="D8" s="1302"/>
      <c r="E8" s="1304"/>
      <c r="F8" s="1318"/>
      <c r="G8" s="589"/>
      <c r="H8" s="1321"/>
      <c r="I8" s="1364"/>
      <c r="J8" s="1358"/>
      <c r="K8" s="1367"/>
      <c r="L8" s="613" t="s">
        <v>73</v>
      </c>
      <c r="M8" s="337" t="s">
        <v>121</v>
      </c>
      <c r="N8" s="1361"/>
      <c r="O8" s="1309"/>
      <c r="P8" s="1309"/>
      <c r="Q8" s="1314"/>
      <c r="R8" s="446" t="s">
        <v>12</v>
      </c>
      <c r="S8" s="332" t="s">
        <v>96</v>
      </c>
      <c r="T8" s="371" t="s">
        <v>97</v>
      </c>
      <c r="U8" s="333" t="s">
        <v>117</v>
      </c>
    </row>
    <row r="9" spans="1:26" s="1" customFormat="1" ht="18" customHeight="1" thickBot="1" x14ac:dyDescent="0.25">
      <c r="A9" s="1278" t="s">
        <v>13</v>
      </c>
      <c r="B9" s="1279"/>
      <c r="C9" s="1279"/>
      <c r="D9" s="1279"/>
      <c r="E9" s="1279"/>
      <c r="F9" s="1279"/>
      <c r="G9" s="1280"/>
      <c r="H9" s="1280"/>
      <c r="I9" s="1280"/>
      <c r="J9" s="1280"/>
      <c r="K9" s="1280"/>
      <c r="L9" s="1280"/>
      <c r="M9" s="1280"/>
      <c r="N9" s="1280"/>
      <c r="O9" s="1279"/>
      <c r="P9" s="1279"/>
      <c r="Q9" s="1279"/>
      <c r="R9" s="1279"/>
      <c r="S9" s="1279"/>
      <c r="T9" s="1279"/>
      <c r="U9" s="1281"/>
    </row>
    <row r="10" spans="1:26" s="1" customFormat="1" ht="13.5" thickBot="1" x14ac:dyDescent="0.25">
      <c r="A10" s="1282" t="s">
        <v>14</v>
      </c>
      <c r="B10" s="1283"/>
      <c r="C10" s="1283"/>
      <c r="D10" s="1283"/>
      <c r="E10" s="1283"/>
      <c r="F10" s="1283"/>
      <c r="G10" s="1283"/>
      <c r="H10" s="1283"/>
      <c r="I10" s="1283"/>
      <c r="J10" s="1283"/>
      <c r="K10" s="1283"/>
      <c r="L10" s="1283"/>
      <c r="M10" s="1283"/>
      <c r="N10" s="1283"/>
      <c r="O10" s="1283"/>
      <c r="P10" s="1283"/>
      <c r="Q10" s="1283"/>
      <c r="R10" s="1283"/>
      <c r="S10" s="1283"/>
      <c r="T10" s="1283"/>
      <c r="U10" s="1284"/>
    </row>
    <row r="11" spans="1:26" s="1" customFormat="1" ht="15" customHeight="1" thickBot="1" x14ac:dyDescent="0.25">
      <c r="A11" s="4" t="s">
        <v>15</v>
      </c>
      <c r="B11" s="1285" t="s">
        <v>16</v>
      </c>
      <c r="C11" s="1285"/>
      <c r="D11" s="1285"/>
      <c r="E11" s="1285"/>
      <c r="F11" s="1285"/>
      <c r="G11" s="1285"/>
      <c r="H11" s="1285"/>
      <c r="I11" s="1285"/>
      <c r="J11" s="1286"/>
      <c r="K11" s="1286"/>
      <c r="L11" s="1286"/>
      <c r="M11" s="1286"/>
      <c r="N11" s="1286"/>
      <c r="O11" s="1286"/>
      <c r="P11" s="1286"/>
      <c r="Q11" s="1286"/>
      <c r="R11" s="1286"/>
      <c r="S11" s="1286"/>
      <c r="T11" s="1286"/>
      <c r="U11" s="1287"/>
    </row>
    <row r="12" spans="1:26" s="1" customFormat="1" ht="16.5" customHeight="1" thickBot="1" x14ac:dyDescent="0.25">
      <c r="A12" s="602" t="s">
        <v>15</v>
      </c>
      <c r="B12" s="299" t="s">
        <v>15</v>
      </c>
      <c r="C12" s="1288" t="s">
        <v>17</v>
      </c>
      <c r="D12" s="1289"/>
      <c r="E12" s="1289"/>
      <c r="F12" s="1289"/>
      <c r="G12" s="1289"/>
      <c r="H12" s="1289"/>
      <c r="I12" s="1289"/>
      <c r="J12" s="1289"/>
      <c r="K12" s="1289"/>
      <c r="L12" s="1289"/>
      <c r="M12" s="1289"/>
      <c r="N12" s="1289"/>
      <c r="O12" s="1289"/>
      <c r="P12" s="1289"/>
      <c r="Q12" s="1289"/>
      <c r="R12" s="1289"/>
      <c r="S12" s="1289"/>
      <c r="T12" s="1289"/>
      <c r="U12" s="1290"/>
    </row>
    <row r="13" spans="1:26" s="1" customFormat="1" ht="28.5" customHeight="1" x14ac:dyDescent="0.2">
      <c r="A13" s="1259" t="s">
        <v>15</v>
      </c>
      <c r="B13" s="1199" t="s">
        <v>15</v>
      </c>
      <c r="C13" s="1261" t="s">
        <v>15</v>
      </c>
      <c r="D13" s="1263" t="s">
        <v>162</v>
      </c>
      <c r="E13" s="1265" t="s">
        <v>79</v>
      </c>
      <c r="F13" s="1267" t="s">
        <v>18</v>
      </c>
      <c r="G13" s="569" t="s">
        <v>151</v>
      </c>
      <c r="H13" s="5" t="s">
        <v>19</v>
      </c>
      <c r="I13" s="381">
        <v>4</v>
      </c>
      <c r="J13" s="506">
        <f>4+1.8</f>
        <v>5.8</v>
      </c>
      <c r="K13" s="821">
        <f>+L13</f>
        <v>4</v>
      </c>
      <c r="L13" s="822">
        <v>4</v>
      </c>
      <c r="M13" s="823"/>
      <c r="N13" s="824"/>
      <c r="O13" s="311">
        <v>4</v>
      </c>
      <c r="P13" s="825">
        <v>4</v>
      </c>
      <c r="Q13" s="768" t="s">
        <v>163</v>
      </c>
      <c r="R13" s="756"/>
      <c r="S13" s="508">
        <v>3</v>
      </c>
      <c r="T13" s="508">
        <v>3</v>
      </c>
      <c r="U13" s="806">
        <v>3</v>
      </c>
    </row>
    <row r="14" spans="1:26" s="1" customFormat="1" ht="44.25" customHeight="1" x14ac:dyDescent="0.2">
      <c r="A14" s="1269"/>
      <c r="B14" s="1270"/>
      <c r="C14" s="1262"/>
      <c r="D14" s="1264"/>
      <c r="E14" s="1266"/>
      <c r="F14" s="1275"/>
      <c r="G14" s="130"/>
      <c r="H14" s="41"/>
      <c r="I14" s="378"/>
      <c r="J14" s="403"/>
      <c r="K14" s="221"/>
      <c r="L14" s="346"/>
      <c r="M14" s="805"/>
      <c r="N14" s="757"/>
      <c r="O14" s="818"/>
      <c r="P14" s="757"/>
      <c r="Q14" s="819" t="s">
        <v>83</v>
      </c>
      <c r="R14" s="820">
        <v>40</v>
      </c>
      <c r="S14" s="171">
        <v>40</v>
      </c>
      <c r="T14" s="171">
        <v>40</v>
      </c>
      <c r="U14" s="172">
        <v>40</v>
      </c>
      <c r="X14" s="24"/>
    </row>
    <row r="15" spans="1:26" s="1" customFormat="1" ht="42" customHeight="1" x14ac:dyDescent="0.2">
      <c r="A15" s="1269"/>
      <c r="B15" s="1270"/>
      <c r="C15" s="1262"/>
      <c r="D15" s="1264"/>
      <c r="E15" s="1266"/>
      <c r="F15" s="1275"/>
      <c r="G15" s="478"/>
      <c r="H15" s="41" t="s">
        <v>19</v>
      </c>
      <c r="I15" s="245"/>
      <c r="J15" s="404"/>
      <c r="K15" s="309">
        <v>20.6</v>
      </c>
      <c r="L15" s="323">
        <f>+K15</f>
        <v>20.6</v>
      </c>
      <c r="M15" s="323"/>
      <c r="N15" s="404"/>
      <c r="O15" s="327"/>
      <c r="P15" s="105"/>
      <c r="Q15" s="111" t="s">
        <v>139</v>
      </c>
      <c r="R15" s="507"/>
      <c r="S15" s="336">
        <v>1</v>
      </c>
      <c r="T15" s="336"/>
      <c r="U15" s="143"/>
      <c r="Z15" s="24"/>
    </row>
    <row r="16" spans="1:26" s="1" customFormat="1" ht="28.5" customHeight="1" x14ac:dyDescent="0.2">
      <c r="A16" s="1269"/>
      <c r="B16" s="1270"/>
      <c r="C16" s="1262"/>
      <c r="D16" s="1264"/>
      <c r="E16" s="1266"/>
      <c r="F16" s="1275"/>
      <c r="G16" s="500"/>
      <c r="H16" s="376" t="s">
        <v>19</v>
      </c>
      <c r="I16" s="378">
        <v>46</v>
      </c>
      <c r="J16" s="403">
        <v>46</v>
      </c>
      <c r="K16" s="40"/>
      <c r="L16" s="339"/>
      <c r="M16" s="256"/>
      <c r="N16" s="502"/>
      <c r="O16" s="503">
        <v>50</v>
      </c>
      <c r="P16" s="112">
        <v>50</v>
      </c>
      <c r="Q16" s="504" t="s">
        <v>137</v>
      </c>
      <c r="R16" s="463">
        <v>1</v>
      </c>
      <c r="S16" s="336"/>
      <c r="T16" s="336">
        <v>1</v>
      </c>
      <c r="U16" s="284">
        <v>1</v>
      </c>
    </row>
    <row r="17" spans="1:25" s="1" customFormat="1" ht="15.75" customHeight="1" x14ac:dyDescent="0.2">
      <c r="A17" s="1269"/>
      <c r="B17" s="1270"/>
      <c r="C17" s="1262"/>
      <c r="D17" s="1264"/>
      <c r="E17" s="1266"/>
      <c r="F17" s="1275"/>
      <c r="G17" s="147"/>
      <c r="H17" s="57" t="s">
        <v>19</v>
      </c>
      <c r="I17" s="245"/>
      <c r="J17" s="404">
        <v>40</v>
      </c>
      <c r="K17" s="105"/>
      <c r="L17" s="340"/>
      <c r="M17" s="323"/>
      <c r="N17" s="505"/>
      <c r="O17" s="327"/>
      <c r="P17" s="414">
        <v>97</v>
      </c>
      <c r="Q17" s="1155" t="s">
        <v>138</v>
      </c>
      <c r="R17" s="448">
        <v>1</v>
      </c>
      <c r="S17" s="314"/>
      <c r="T17" s="314"/>
      <c r="U17" s="172">
        <v>1</v>
      </c>
    </row>
    <row r="18" spans="1:25" s="1" customFormat="1" ht="15.75" customHeight="1" thickBot="1" x14ac:dyDescent="0.25">
      <c r="A18" s="1260"/>
      <c r="B18" s="1200"/>
      <c r="C18" s="1291"/>
      <c r="D18" s="1292"/>
      <c r="E18" s="1293"/>
      <c r="F18" s="1359"/>
      <c r="G18" s="501"/>
      <c r="H18" s="8" t="s">
        <v>20</v>
      </c>
      <c r="I18" s="382">
        <f t="shared" ref="I18:N18" si="0">SUM(I13:I17)</f>
        <v>50</v>
      </c>
      <c r="J18" s="405">
        <f t="shared" si="0"/>
        <v>91.8</v>
      </c>
      <c r="K18" s="341">
        <f t="shared" si="0"/>
        <v>24.6</v>
      </c>
      <c r="L18" s="257">
        <f t="shared" si="0"/>
        <v>24.6</v>
      </c>
      <c r="M18" s="253">
        <f t="shared" si="0"/>
        <v>0</v>
      </c>
      <c r="N18" s="405">
        <f t="shared" si="0"/>
        <v>0</v>
      </c>
      <c r="O18" s="9">
        <f>SUM(O13:O16)</f>
        <v>54</v>
      </c>
      <c r="P18" s="9">
        <f>SUM(P13:P17)</f>
        <v>151</v>
      </c>
      <c r="Q18" s="1157"/>
      <c r="R18" s="449"/>
      <c r="S18" s="315"/>
      <c r="T18" s="315"/>
      <c r="U18" s="373"/>
      <c r="W18" s="24"/>
    </row>
    <row r="19" spans="1:25" s="1" customFormat="1" ht="27" customHeight="1" x14ac:dyDescent="0.2">
      <c r="A19" s="1259" t="s">
        <v>15</v>
      </c>
      <c r="B19" s="1199" t="s">
        <v>15</v>
      </c>
      <c r="C19" s="1261" t="s">
        <v>21</v>
      </c>
      <c r="D19" s="1263" t="s">
        <v>76</v>
      </c>
      <c r="E19" s="1265"/>
      <c r="F19" s="1267" t="s">
        <v>18</v>
      </c>
      <c r="G19" s="569" t="s">
        <v>151</v>
      </c>
      <c r="H19" s="5" t="s">
        <v>19</v>
      </c>
      <c r="I19" s="381">
        <v>3</v>
      </c>
      <c r="J19" s="506">
        <v>2.6</v>
      </c>
      <c r="K19" s="854">
        <f>+L19</f>
        <v>9</v>
      </c>
      <c r="L19" s="823">
        <v>9</v>
      </c>
      <c r="M19" s="824"/>
      <c r="N19" s="822"/>
      <c r="O19" s="311">
        <v>9</v>
      </c>
      <c r="P19" s="825">
        <v>9</v>
      </c>
      <c r="Q19" s="32" t="s">
        <v>22</v>
      </c>
      <c r="R19" s="447">
        <v>10</v>
      </c>
      <c r="S19" s="165">
        <v>10</v>
      </c>
      <c r="T19" s="165">
        <v>10</v>
      </c>
      <c r="U19" s="166">
        <v>10</v>
      </c>
    </row>
    <row r="20" spans="1:25" s="1" customFormat="1" ht="36" customHeight="1" x14ac:dyDescent="0.2">
      <c r="A20" s="1269"/>
      <c r="B20" s="1270"/>
      <c r="C20" s="1262"/>
      <c r="D20" s="1264"/>
      <c r="E20" s="1266"/>
      <c r="F20" s="1275"/>
      <c r="G20" s="130"/>
      <c r="H20" s="23"/>
      <c r="I20" s="378"/>
      <c r="J20" s="403"/>
      <c r="K20" s="252"/>
      <c r="L20" s="256"/>
      <c r="M20" s="252"/>
      <c r="N20" s="339"/>
      <c r="O20" s="129"/>
      <c r="P20" s="252"/>
      <c r="Q20" s="1276" t="s">
        <v>172</v>
      </c>
      <c r="R20" s="826"/>
      <c r="S20" s="513">
        <v>100</v>
      </c>
      <c r="T20" s="513"/>
      <c r="U20" s="681"/>
    </row>
    <row r="21" spans="1:25" s="1" customFormat="1" ht="18.75" customHeight="1" thickBot="1" x14ac:dyDescent="0.25">
      <c r="A21" s="1260"/>
      <c r="B21" s="1200"/>
      <c r="C21" s="1262"/>
      <c r="D21" s="1264"/>
      <c r="E21" s="1266"/>
      <c r="F21" s="1268"/>
      <c r="G21" s="501"/>
      <c r="H21" s="144" t="s">
        <v>20</v>
      </c>
      <c r="I21" s="28">
        <f>SUM(I19)</f>
        <v>3</v>
      </c>
      <c r="J21" s="405">
        <f t="shared" ref="J21:P21" si="1">+J19</f>
        <v>2.6</v>
      </c>
      <c r="K21" s="341">
        <f t="shared" si="1"/>
        <v>9</v>
      </c>
      <c r="L21" s="257">
        <f t="shared" si="1"/>
        <v>9</v>
      </c>
      <c r="M21" s="253">
        <f t="shared" si="1"/>
        <v>0</v>
      </c>
      <c r="N21" s="405">
        <f t="shared" si="1"/>
        <v>0</v>
      </c>
      <c r="O21" s="76">
        <f t="shared" si="1"/>
        <v>9</v>
      </c>
      <c r="P21" s="76">
        <f t="shared" si="1"/>
        <v>9</v>
      </c>
      <c r="Q21" s="1277"/>
      <c r="R21" s="514"/>
      <c r="S21" s="319"/>
      <c r="T21" s="319"/>
      <c r="U21" s="168"/>
      <c r="X21" s="24"/>
    </row>
    <row r="22" spans="1:25" s="1" customFormat="1" ht="30.75" customHeight="1" x14ac:dyDescent="0.2">
      <c r="A22" s="1095" t="s">
        <v>15</v>
      </c>
      <c r="B22" s="1098" t="s">
        <v>15</v>
      </c>
      <c r="C22" s="1101" t="s">
        <v>23</v>
      </c>
      <c r="D22" s="1103" t="s">
        <v>115</v>
      </c>
      <c r="E22" s="1105"/>
      <c r="F22" s="155">
        <v>3</v>
      </c>
      <c r="G22" s="611" t="s">
        <v>223</v>
      </c>
      <c r="H22" s="10" t="s">
        <v>19</v>
      </c>
      <c r="I22" s="377"/>
      <c r="J22" s="114">
        <v>10</v>
      </c>
      <c r="K22" s="325">
        <v>39.799999999999997</v>
      </c>
      <c r="L22" s="255">
        <f>+K22</f>
        <v>39.799999999999997</v>
      </c>
      <c r="M22" s="255"/>
      <c r="N22" s="114"/>
      <c r="O22" s="7"/>
      <c r="P22" s="251"/>
      <c r="Q22" s="117" t="s">
        <v>116</v>
      </c>
      <c r="R22" s="508">
        <v>20</v>
      </c>
      <c r="S22" s="508">
        <v>100</v>
      </c>
      <c r="T22" s="165"/>
      <c r="U22" s="166"/>
    </row>
    <row r="23" spans="1:25" s="1" customFormat="1" ht="40.5" customHeight="1" x14ac:dyDescent="0.2">
      <c r="A23" s="1096"/>
      <c r="B23" s="1099"/>
      <c r="C23" s="1102"/>
      <c r="D23" s="1104"/>
      <c r="E23" s="1106"/>
      <c r="F23" s="1034"/>
      <c r="G23" s="478"/>
      <c r="H23" s="23" t="s">
        <v>19</v>
      </c>
      <c r="I23" s="378"/>
      <c r="J23" s="403"/>
      <c r="K23" s="509">
        <f>+L23</f>
        <v>86.1</v>
      </c>
      <c r="L23" s="398">
        <f>63+23.1</f>
        <v>86.1</v>
      </c>
      <c r="M23" s="398">
        <v>17.7</v>
      </c>
      <c r="N23" s="443"/>
      <c r="O23" s="517"/>
      <c r="P23" s="402"/>
      <c r="Q23" s="111" t="s">
        <v>140</v>
      </c>
      <c r="R23" s="336"/>
      <c r="S23" s="336">
        <v>100</v>
      </c>
      <c r="T23" s="336"/>
      <c r="U23" s="372"/>
      <c r="W23" s="24"/>
    </row>
    <row r="24" spans="1:25" s="1" customFormat="1" ht="43.5" customHeight="1" x14ac:dyDescent="0.2">
      <c r="A24" s="1096"/>
      <c r="B24" s="1099"/>
      <c r="C24" s="1102"/>
      <c r="D24" s="1104"/>
      <c r="E24" s="1106"/>
      <c r="F24" s="1038">
        <v>2</v>
      </c>
      <c r="G24" s="1115" t="s">
        <v>151</v>
      </c>
      <c r="H24" s="100" t="s">
        <v>19</v>
      </c>
      <c r="I24" s="379"/>
      <c r="J24" s="407"/>
      <c r="K24" s="509">
        <v>67</v>
      </c>
      <c r="L24" s="360">
        <v>67</v>
      </c>
      <c r="M24" s="510"/>
      <c r="N24" s="511"/>
      <c r="O24" s="553"/>
      <c r="P24" s="797"/>
      <c r="Q24" s="1156" t="s">
        <v>141</v>
      </c>
      <c r="R24" s="513"/>
      <c r="S24" s="513">
        <v>1</v>
      </c>
      <c r="T24" s="171"/>
      <c r="U24" s="172"/>
      <c r="X24" s="24"/>
    </row>
    <row r="25" spans="1:25" s="1" customFormat="1" ht="15.75" customHeight="1" thickBot="1" x14ac:dyDescent="0.25">
      <c r="A25" s="1097"/>
      <c r="B25" s="1100"/>
      <c r="C25" s="1107"/>
      <c r="D25" s="1036"/>
      <c r="E25" s="1108"/>
      <c r="F25" s="1148"/>
      <c r="G25" s="1037"/>
      <c r="H25" s="1109" t="s">
        <v>20</v>
      </c>
      <c r="I25" s="9"/>
      <c r="J25" s="405">
        <f>+J22</f>
        <v>10</v>
      </c>
      <c r="K25" s="341">
        <f>SUM(K22:K24)</f>
        <v>192.89999999999998</v>
      </c>
      <c r="L25" s="341">
        <f>SUM(L22:L24)</f>
        <v>192.89999999999998</v>
      </c>
      <c r="M25" s="341">
        <f>SUM(M22:M24)</f>
        <v>17.7</v>
      </c>
      <c r="N25" s="405">
        <f>+N22</f>
        <v>0</v>
      </c>
      <c r="O25" s="76">
        <f>+O22</f>
        <v>0</v>
      </c>
      <c r="P25" s="732">
        <f>+P22</f>
        <v>0</v>
      </c>
      <c r="Q25" s="1157"/>
      <c r="R25" s="514"/>
      <c r="S25" s="319"/>
      <c r="T25" s="319"/>
      <c r="U25" s="168"/>
    </row>
    <row r="26" spans="1:25" s="1" customFormat="1" ht="28.5" customHeight="1" x14ac:dyDescent="0.2">
      <c r="A26" s="1259" t="s">
        <v>15</v>
      </c>
      <c r="B26" s="1199" t="s">
        <v>15</v>
      </c>
      <c r="C26" s="1261" t="s">
        <v>42</v>
      </c>
      <c r="D26" s="1263" t="s">
        <v>142</v>
      </c>
      <c r="E26" s="1265"/>
      <c r="F26" s="1267" t="s">
        <v>18</v>
      </c>
      <c r="G26" s="569" t="s">
        <v>151</v>
      </c>
      <c r="H26" s="10" t="s">
        <v>19</v>
      </c>
      <c r="I26" s="377"/>
      <c r="J26" s="114"/>
      <c r="K26" s="6">
        <v>10</v>
      </c>
      <c r="L26" s="255">
        <v>10</v>
      </c>
      <c r="M26" s="251"/>
      <c r="N26" s="114"/>
      <c r="O26" s="7">
        <v>10</v>
      </c>
      <c r="P26" s="6">
        <v>10</v>
      </c>
      <c r="Q26" s="32" t="s">
        <v>143</v>
      </c>
      <c r="R26" s="447"/>
      <c r="S26" s="165">
        <v>100</v>
      </c>
      <c r="T26" s="165">
        <v>100</v>
      </c>
      <c r="U26" s="166">
        <v>100</v>
      </c>
    </row>
    <row r="27" spans="1:25" s="1" customFormat="1" ht="15.75" customHeight="1" thickBot="1" x14ac:dyDescent="0.25">
      <c r="A27" s="1260"/>
      <c r="B27" s="1200"/>
      <c r="C27" s="1262"/>
      <c r="D27" s="1264"/>
      <c r="E27" s="1266"/>
      <c r="F27" s="1268"/>
      <c r="G27" s="501"/>
      <c r="H27" s="11" t="s">
        <v>20</v>
      </c>
      <c r="I27" s="326">
        <f>SUM(I26)</f>
        <v>0</v>
      </c>
      <c r="J27" s="406">
        <f t="shared" ref="J27:P27" si="2">+J26</f>
        <v>0</v>
      </c>
      <c r="K27" s="342">
        <f t="shared" si="2"/>
        <v>10</v>
      </c>
      <c r="L27" s="258">
        <f t="shared" si="2"/>
        <v>10</v>
      </c>
      <c r="M27" s="254">
        <f t="shared" si="2"/>
        <v>0</v>
      </c>
      <c r="N27" s="406">
        <f t="shared" si="2"/>
        <v>0</v>
      </c>
      <c r="O27" s="131">
        <f t="shared" si="2"/>
        <v>10</v>
      </c>
      <c r="P27" s="167">
        <f t="shared" si="2"/>
        <v>10</v>
      </c>
      <c r="Q27" s="44"/>
      <c r="R27" s="450"/>
      <c r="S27" s="319"/>
      <c r="T27" s="319"/>
      <c r="U27" s="168"/>
    </row>
    <row r="28" spans="1:25" s="1" customFormat="1" ht="13.5" thickBot="1" x14ac:dyDescent="0.25">
      <c r="A28" s="12" t="s">
        <v>15</v>
      </c>
      <c r="B28" s="13" t="s">
        <v>15</v>
      </c>
      <c r="C28" s="1244" t="s">
        <v>24</v>
      </c>
      <c r="D28" s="1185"/>
      <c r="E28" s="1185"/>
      <c r="F28" s="1185"/>
      <c r="G28" s="1185"/>
      <c r="H28" s="1324"/>
      <c r="I28" s="383">
        <f t="shared" ref="I28:P28" si="3">I25+I21+I18+I27</f>
        <v>53</v>
      </c>
      <c r="J28" s="570">
        <f t="shared" si="3"/>
        <v>104.39999999999999</v>
      </c>
      <c r="K28" s="571">
        <f t="shared" si="3"/>
        <v>236.49999999999997</v>
      </c>
      <c r="L28" s="383">
        <f t="shared" si="3"/>
        <v>236.49999999999997</v>
      </c>
      <c r="M28" s="274">
        <f t="shared" si="3"/>
        <v>17.7</v>
      </c>
      <c r="N28" s="572">
        <f t="shared" si="3"/>
        <v>0</v>
      </c>
      <c r="O28" s="234">
        <f t="shared" si="3"/>
        <v>73</v>
      </c>
      <c r="P28" s="383">
        <f t="shared" si="3"/>
        <v>170</v>
      </c>
      <c r="Q28" s="1245"/>
      <c r="R28" s="1246"/>
      <c r="S28" s="1246"/>
      <c r="T28" s="1246"/>
      <c r="U28" s="1247"/>
    </row>
    <row r="29" spans="1:25" s="1" customFormat="1" ht="13.5" thickBot="1" x14ac:dyDescent="0.25">
      <c r="A29" s="12" t="s">
        <v>15</v>
      </c>
      <c r="B29" s="15" t="s">
        <v>21</v>
      </c>
      <c r="C29" s="1248" t="s">
        <v>25</v>
      </c>
      <c r="D29" s="1249"/>
      <c r="E29" s="1249"/>
      <c r="F29" s="1249"/>
      <c r="G29" s="1249"/>
      <c r="H29" s="1249"/>
      <c r="I29" s="1249"/>
      <c r="J29" s="1249"/>
      <c r="K29" s="1249"/>
      <c r="L29" s="1249"/>
      <c r="M29" s="1249"/>
      <c r="N29" s="1249"/>
      <c r="O29" s="1249"/>
      <c r="P29" s="1249"/>
      <c r="Q29" s="1249"/>
      <c r="R29" s="1249"/>
      <c r="S29" s="1249"/>
      <c r="T29" s="1249"/>
      <c r="U29" s="1250"/>
    </row>
    <row r="30" spans="1:25" s="1" customFormat="1" ht="19.5" customHeight="1" x14ac:dyDescent="0.2">
      <c r="A30" s="16" t="s">
        <v>15</v>
      </c>
      <c r="B30" s="593" t="s">
        <v>21</v>
      </c>
      <c r="C30" s="19" t="s">
        <v>15</v>
      </c>
      <c r="D30" s="1251" t="s">
        <v>26</v>
      </c>
      <c r="E30" s="20"/>
      <c r="F30" s="109">
        <v>2</v>
      </c>
      <c r="G30" s="1350" t="s">
        <v>151</v>
      </c>
      <c r="H30" s="110" t="s">
        <v>27</v>
      </c>
      <c r="I30" s="321">
        <v>225.4</v>
      </c>
      <c r="J30" s="338">
        <v>227.1</v>
      </c>
      <c r="K30" s="559">
        <v>361.4</v>
      </c>
      <c r="L30" s="251">
        <f>229.2+109.8</f>
        <v>339</v>
      </c>
      <c r="M30" s="255"/>
      <c r="N30" s="316">
        <v>22.4</v>
      </c>
      <c r="O30" s="7">
        <f>+K30</f>
        <v>361.4</v>
      </c>
      <c r="P30" s="757">
        <f>+K30</f>
        <v>361.4</v>
      </c>
      <c r="Q30" s="1253" t="s">
        <v>33</v>
      </c>
      <c r="R30" s="759">
        <v>14.3</v>
      </c>
      <c r="S30" s="823">
        <v>14.3</v>
      </c>
      <c r="T30" s="823">
        <v>14.3</v>
      </c>
      <c r="U30" s="825">
        <v>14.3</v>
      </c>
      <c r="V30" s="18"/>
      <c r="Y30" s="24"/>
    </row>
    <row r="31" spans="1:25" s="1" customFormat="1" ht="21.75" customHeight="1" x14ac:dyDescent="0.2">
      <c r="A31" s="153"/>
      <c r="B31" s="603"/>
      <c r="C31" s="19"/>
      <c r="D31" s="1252"/>
      <c r="E31" s="20"/>
      <c r="F31" s="109"/>
      <c r="G31" s="1351"/>
      <c r="H31" s="100" t="s">
        <v>19</v>
      </c>
      <c r="I31" s="379">
        <f>SUM(I34:I43)</f>
        <v>3464</v>
      </c>
      <c r="J31" s="438">
        <f>SUM(J34:J43)</f>
        <v>3637.1</v>
      </c>
      <c r="K31" s="245">
        <f>SUM(K34:K43)-K41</f>
        <v>4322.7</v>
      </c>
      <c r="L31" s="280">
        <f>SUM(L34:L43)-L41</f>
        <v>4245.8999999999996</v>
      </c>
      <c r="M31" s="438">
        <f>SUM(M34:M43)</f>
        <v>2224.3999999999996</v>
      </c>
      <c r="N31" s="426">
        <f>SUM(N34:N43)</f>
        <v>76.8</v>
      </c>
      <c r="O31" s="96">
        <f>SUM(O34:O43)</f>
        <v>4240.2</v>
      </c>
      <c r="P31" s="749">
        <f>SUM(P34:P43)</f>
        <v>4154.3</v>
      </c>
      <c r="Q31" s="1254"/>
      <c r="R31" s="451"/>
      <c r="S31" s="170"/>
      <c r="T31" s="170"/>
      <c r="U31" s="370"/>
      <c r="V31" s="18"/>
    </row>
    <row r="32" spans="1:25" s="1" customFormat="1" ht="17.25" customHeight="1" x14ac:dyDescent="0.2">
      <c r="A32" s="153"/>
      <c r="B32" s="603"/>
      <c r="C32" s="19"/>
      <c r="D32" s="755"/>
      <c r="E32" s="20"/>
      <c r="F32" s="109"/>
      <c r="G32" s="479"/>
      <c r="H32" s="100" t="s">
        <v>74</v>
      </c>
      <c r="I32" s="379">
        <v>62.4</v>
      </c>
      <c r="J32" s="343">
        <v>62.4</v>
      </c>
      <c r="K32" s="113"/>
      <c r="L32" s="476"/>
      <c r="M32" s="343"/>
      <c r="N32" s="407"/>
      <c r="O32" s="169"/>
      <c r="P32" s="760"/>
      <c r="Q32" s="1156" t="s">
        <v>28</v>
      </c>
      <c r="R32" s="209">
        <v>3000</v>
      </c>
      <c r="S32" s="648">
        <v>3023</v>
      </c>
      <c r="T32" s="648">
        <v>3050</v>
      </c>
      <c r="U32" s="364">
        <v>3100</v>
      </c>
      <c r="V32" s="18"/>
    </row>
    <row r="33" spans="1:27" s="1" customFormat="1" ht="17.25" customHeight="1" x14ac:dyDescent="0.2">
      <c r="A33" s="153"/>
      <c r="B33" s="603"/>
      <c r="C33" s="19"/>
      <c r="D33" s="755"/>
      <c r="E33" s="20"/>
      <c r="F33" s="109"/>
      <c r="G33" s="479"/>
      <c r="H33" s="100" t="s">
        <v>46</v>
      </c>
      <c r="I33" s="379"/>
      <c r="J33" s="343">
        <v>30.8</v>
      </c>
      <c r="K33" s="113"/>
      <c r="L33" s="323"/>
      <c r="M33" s="760"/>
      <c r="N33" s="407"/>
      <c r="O33" s="169"/>
      <c r="P33" s="760"/>
      <c r="Q33" s="1254"/>
      <c r="R33" s="1119"/>
      <c r="S33" s="497"/>
      <c r="T33" s="515"/>
      <c r="U33" s="516"/>
      <c r="V33" s="18"/>
      <c r="Y33" s="24"/>
    </row>
    <row r="34" spans="1:27" s="1" customFormat="1" ht="29.25" customHeight="1" x14ac:dyDescent="0.2">
      <c r="A34" s="153"/>
      <c r="B34" s="603"/>
      <c r="C34" s="19"/>
      <c r="D34" s="22" t="s">
        <v>29</v>
      </c>
      <c r="E34" s="20"/>
      <c r="F34" s="109"/>
      <c r="G34" s="479"/>
      <c r="H34" s="802" t="s">
        <v>153</v>
      </c>
      <c r="I34" s="979">
        <v>1229.5</v>
      </c>
      <c r="J34" s="980">
        <f>1249.5+39</f>
        <v>1288.5</v>
      </c>
      <c r="K34" s="979">
        <f>+L34+N34</f>
        <v>1484.5</v>
      </c>
      <c r="L34" s="981">
        <v>1478.8</v>
      </c>
      <c r="M34" s="982">
        <v>919.4</v>
      </c>
      <c r="N34" s="983">
        <v>5.7</v>
      </c>
      <c r="O34" s="753">
        <v>1468.9</v>
      </c>
      <c r="P34" s="715">
        <v>1402.4</v>
      </c>
      <c r="Q34" s="210" t="s">
        <v>144</v>
      </c>
      <c r="R34" s="452"/>
      <c r="S34" s="648">
        <v>35</v>
      </c>
      <c r="T34" s="209">
        <v>35</v>
      </c>
      <c r="U34" s="364">
        <v>35</v>
      </c>
      <c r="V34" s="18"/>
      <c r="Y34" s="24"/>
    </row>
    <row r="35" spans="1:27" s="1" customFormat="1" ht="17.25" customHeight="1" x14ac:dyDescent="0.2">
      <c r="A35" s="153"/>
      <c r="B35" s="603"/>
      <c r="C35" s="19"/>
      <c r="D35" s="22" t="s">
        <v>30</v>
      </c>
      <c r="E35" s="20"/>
      <c r="F35" s="109"/>
      <c r="G35" s="479"/>
      <c r="H35" s="802" t="s">
        <v>153</v>
      </c>
      <c r="I35" s="979">
        <v>440.9</v>
      </c>
      <c r="J35" s="980">
        <f>440.9+65.6</f>
        <v>506.5</v>
      </c>
      <c r="K35" s="979">
        <f>+L35+N35</f>
        <v>654.79999999999995</v>
      </c>
      <c r="L35" s="981">
        <v>653.29999999999995</v>
      </c>
      <c r="M35" s="982">
        <v>338.7</v>
      </c>
      <c r="N35" s="983">
        <v>1.5</v>
      </c>
      <c r="O35" s="753">
        <v>740.3</v>
      </c>
      <c r="P35" s="715">
        <v>735.5</v>
      </c>
      <c r="Q35" s="210"/>
      <c r="R35" s="680"/>
      <c r="S35" s="513"/>
      <c r="T35" s="513"/>
      <c r="U35" s="681"/>
      <c r="V35" s="18"/>
      <c r="X35" s="24"/>
    </row>
    <row r="36" spans="1:27" s="1" customFormat="1" ht="28.5" customHeight="1" x14ac:dyDescent="0.2">
      <c r="A36" s="153"/>
      <c r="B36" s="603"/>
      <c r="C36" s="19"/>
      <c r="D36" s="762"/>
      <c r="E36" s="20"/>
      <c r="F36" s="109"/>
      <c r="G36" s="479"/>
      <c r="H36" s="941"/>
      <c r="I36" s="984"/>
      <c r="J36" s="985"/>
      <c r="K36" s="984"/>
      <c r="L36" s="986"/>
      <c r="M36" s="886"/>
      <c r="N36" s="987"/>
      <c r="O36" s="222"/>
      <c r="P36" s="696"/>
      <c r="Q36" s="1123"/>
      <c r="R36" s="463"/>
      <c r="S36" s="334"/>
      <c r="T36" s="334"/>
      <c r="U36" s="284"/>
      <c r="V36" s="18"/>
      <c r="AA36" s="24"/>
    </row>
    <row r="37" spans="1:27" s="1" customFormat="1" ht="30.75" customHeight="1" x14ac:dyDescent="0.2">
      <c r="A37" s="153"/>
      <c r="B37" s="603"/>
      <c r="C37" s="19"/>
      <c r="D37" s="22" t="s">
        <v>31</v>
      </c>
      <c r="E37" s="20"/>
      <c r="F37" s="109"/>
      <c r="G37" s="479"/>
      <c r="H37" s="626" t="s">
        <v>153</v>
      </c>
      <c r="I37" s="988">
        <v>333.2</v>
      </c>
      <c r="J37" s="261">
        <v>333.2</v>
      </c>
      <c r="K37" s="988">
        <f>+L37+N37</f>
        <v>487.7</v>
      </c>
      <c r="L37" s="777">
        <v>422.7</v>
      </c>
      <c r="M37" s="778">
        <v>278.5</v>
      </c>
      <c r="N37" s="776">
        <v>65</v>
      </c>
      <c r="O37" s="517">
        <v>391.1</v>
      </c>
      <c r="P37" s="698">
        <v>391.1</v>
      </c>
      <c r="Q37" s="880" t="s">
        <v>169</v>
      </c>
      <c r="R37" s="457"/>
      <c r="S37" s="334">
        <v>1</v>
      </c>
      <c r="T37" s="334"/>
      <c r="U37" s="284"/>
      <c r="V37" s="18"/>
      <c r="W37" s="24"/>
      <c r="Y37" s="24"/>
      <c r="Z37" s="24"/>
    </row>
    <row r="38" spans="1:27" s="1" customFormat="1" ht="38.25" customHeight="1" x14ac:dyDescent="0.2">
      <c r="A38" s="153" t="s">
        <v>218</v>
      </c>
      <c r="B38" s="603"/>
      <c r="C38" s="19"/>
      <c r="D38" s="22" t="s">
        <v>32</v>
      </c>
      <c r="E38" s="20"/>
      <c r="F38" s="109"/>
      <c r="G38" s="479"/>
      <c r="H38" s="978" t="s">
        <v>153</v>
      </c>
      <c r="I38" s="984">
        <v>392.4</v>
      </c>
      <c r="J38" s="985">
        <v>392.4</v>
      </c>
      <c r="K38" s="988">
        <f>+L38</f>
        <v>483.1</v>
      </c>
      <c r="L38" s="777">
        <v>483.1</v>
      </c>
      <c r="M38" s="778">
        <v>300.3</v>
      </c>
      <c r="N38" s="776"/>
      <c r="O38" s="517">
        <v>456.4</v>
      </c>
      <c r="P38" s="698">
        <v>456.4</v>
      </c>
      <c r="Q38" s="392"/>
      <c r="R38" s="764"/>
      <c r="S38" s="336"/>
      <c r="T38" s="336"/>
      <c r="U38" s="372"/>
      <c r="V38" s="18"/>
    </row>
    <row r="39" spans="1:27" s="1" customFormat="1" ht="39.75" customHeight="1" x14ac:dyDescent="0.2">
      <c r="A39" s="153"/>
      <c r="B39" s="603"/>
      <c r="C39" s="19"/>
      <c r="D39" s="22" t="s">
        <v>98</v>
      </c>
      <c r="E39" s="173"/>
      <c r="F39" s="109"/>
      <c r="G39" s="479"/>
      <c r="H39" s="978" t="s">
        <v>153</v>
      </c>
      <c r="I39" s="984">
        <v>398.5</v>
      </c>
      <c r="J39" s="985">
        <v>398.5</v>
      </c>
      <c r="K39" s="988">
        <f>+L39+N39</f>
        <v>629.30000000000007</v>
      </c>
      <c r="L39" s="777">
        <v>624.70000000000005</v>
      </c>
      <c r="M39" s="778">
        <v>387.5</v>
      </c>
      <c r="N39" s="776">
        <v>4.5999999999999996</v>
      </c>
      <c r="O39" s="517">
        <v>600.20000000000005</v>
      </c>
      <c r="P39" s="698">
        <v>585.6</v>
      </c>
      <c r="Q39" s="392"/>
      <c r="R39" s="764"/>
      <c r="S39" s="336"/>
      <c r="T39" s="336"/>
      <c r="U39" s="765"/>
      <c r="V39" s="18"/>
      <c r="W39" s="24"/>
    </row>
    <row r="40" spans="1:27" s="1" customFormat="1" ht="27" customHeight="1" x14ac:dyDescent="0.2">
      <c r="A40" s="153"/>
      <c r="B40" s="603"/>
      <c r="C40" s="19"/>
      <c r="D40" s="1238" t="s">
        <v>84</v>
      </c>
      <c r="E40" s="20"/>
      <c r="F40" s="109"/>
      <c r="G40" s="479"/>
      <c r="H40" s="978" t="s">
        <v>153</v>
      </c>
      <c r="I40" s="988">
        <v>663.5</v>
      </c>
      <c r="J40" s="985">
        <v>712</v>
      </c>
      <c r="K40" s="979"/>
      <c r="L40" s="981"/>
      <c r="M40" s="982"/>
      <c r="N40" s="983"/>
      <c r="O40" s="753"/>
      <c r="P40" s="715"/>
      <c r="Q40" s="210"/>
      <c r="R40" s="451"/>
      <c r="S40" s="170"/>
      <c r="T40" s="170"/>
      <c r="U40" s="370"/>
      <c r="W40" s="24"/>
      <c r="X40" s="24"/>
    </row>
    <row r="41" spans="1:27" s="1" customFormat="1" ht="57.75" customHeight="1" x14ac:dyDescent="0.2">
      <c r="A41" s="153"/>
      <c r="B41" s="903"/>
      <c r="C41" s="19"/>
      <c r="D41" s="1335"/>
      <c r="E41" s="20"/>
      <c r="F41" s="109"/>
      <c r="G41" s="479"/>
      <c r="H41" s="978" t="s">
        <v>47</v>
      </c>
      <c r="I41" s="988"/>
      <c r="J41" s="985"/>
      <c r="K41" s="979">
        <v>25</v>
      </c>
      <c r="L41" s="981">
        <v>25</v>
      </c>
      <c r="M41" s="982"/>
      <c r="N41" s="983"/>
      <c r="O41" s="753"/>
      <c r="P41" s="715"/>
      <c r="Q41" s="210" t="s">
        <v>235</v>
      </c>
      <c r="R41" s="761"/>
      <c r="S41" s="386">
        <v>100</v>
      </c>
      <c r="T41" s="904"/>
      <c r="U41" s="883"/>
      <c r="W41" s="24"/>
      <c r="X41" s="24"/>
    </row>
    <row r="42" spans="1:27" s="1" customFormat="1" ht="30.75" customHeight="1" x14ac:dyDescent="0.2">
      <c r="A42" s="153"/>
      <c r="B42" s="743"/>
      <c r="C42" s="19"/>
      <c r="D42" s="766" t="s">
        <v>210</v>
      </c>
      <c r="E42" s="20"/>
      <c r="F42" s="109"/>
      <c r="G42" s="479"/>
      <c r="H42" s="376" t="s">
        <v>153</v>
      </c>
      <c r="I42" s="758"/>
      <c r="J42" s="797"/>
      <c r="K42" s="309">
        <f>+L42</f>
        <v>573.29999999999995</v>
      </c>
      <c r="L42" s="323">
        <v>573.29999999999995</v>
      </c>
      <c r="M42" s="340"/>
      <c r="N42" s="404"/>
      <c r="O42" s="517">
        <v>573.29999999999995</v>
      </c>
      <c r="P42" s="698">
        <v>573.29999999999995</v>
      </c>
      <c r="Q42" s="111" t="s">
        <v>212</v>
      </c>
      <c r="R42" s="761"/>
      <c r="S42" s="884">
        <v>25969</v>
      </c>
      <c r="T42" s="884">
        <v>25969</v>
      </c>
      <c r="U42" s="885">
        <v>25969</v>
      </c>
      <c r="W42" s="24"/>
      <c r="X42" s="24"/>
    </row>
    <row r="43" spans="1:27" s="1" customFormat="1" ht="29.25" customHeight="1" x14ac:dyDescent="0.2">
      <c r="A43" s="153"/>
      <c r="B43" s="603"/>
      <c r="C43" s="19"/>
      <c r="D43" s="1238" t="s">
        <v>91</v>
      </c>
      <c r="E43" s="20"/>
      <c r="F43" s="127"/>
      <c r="G43" s="592"/>
      <c r="H43" s="174" t="s">
        <v>153</v>
      </c>
      <c r="I43" s="40">
        <v>6</v>
      </c>
      <c r="J43" s="346">
        <v>6</v>
      </c>
      <c r="K43" s="309">
        <v>10</v>
      </c>
      <c r="L43" s="398">
        <v>10</v>
      </c>
      <c r="M43" s="442"/>
      <c r="N43" s="443"/>
      <c r="O43" s="517">
        <v>10</v>
      </c>
      <c r="P43" s="402">
        <v>10</v>
      </c>
      <c r="Q43" s="211" t="s">
        <v>177</v>
      </c>
      <c r="R43" s="807">
        <v>6</v>
      </c>
      <c r="S43" s="177">
        <v>6</v>
      </c>
      <c r="T43" s="177">
        <v>6</v>
      </c>
      <c r="U43" s="178">
        <v>6</v>
      </c>
      <c r="W43" s="24"/>
      <c r="X43" s="24"/>
      <c r="Y43" s="24"/>
      <c r="Z43" s="24"/>
    </row>
    <row r="44" spans="1:27" s="1" customFormat="1" ht="15.75" customHeight="1" thickBot="1" x14ac:dyDescent="0.25">
      <c r="A44" s="25"/>
      <c r="B44" s="594"/>
      <c r="C44" s="26"/>
      <c r="D44" s="1239"/>
      <c r="E44" s="175"/>
      <c r="F44" s="1065"/>
      <c r="G44" s="480"/>
      <c r="H44" s="27" t="s">
        <v>20</v>
      </c>
      <c r="I44" s="320">
        <f>SUM(I30:I33)</f>
        <v>3751.8</v>
      </c>
      <c r="J44" s="116">
        <f>SUM(J30:J33)</f>
        <v>3957.4</v>
      </c>
      <c r="K44" s="320">
        <f t="shared" ref="K44:P44" si="4">SUM(K30:K31)+K41</f>
        <v>4709.0999999999995</v>
      </c>
      <c r="L44" s="695">
        <f t="shared" si="4"/>
        <v>4609.8999999999996</v>
      </c>
      <c r="M44" s="695">
        <f t="shared" si="4"/>
        <v>2224.3999999999996</v>
      </c>
      <c r="N44" s="1048">
        <f t="shared" si="4"/>
        <v>99.199999999999989</v>
      </c>
      <c r="O44" s="708">
        <f t="shared" si="4"/>
        <v>4601.5999999999995</v>
      </c>
      <c r="P44" s="708">
        <f t="shared" si="4"/>
        <v>4515.7</v>
      </c>
      <c r="Q44" s="312"/>
      <c r="R44" s="454"/>
      <c r="S44" s="319"/>
      <c r="T44" s="319"/>
      <c r="U44" s="168"/>
      <c r="V44" s="18"/>
    </row>
    <row r="45" spans="1:27" s="1" customFormat="1" ht="17.25" customHeight="1" x14ac:dyDescent="0.2">
      <c r="A45" s="29" t="s">
        <v>15</v>
      </c>
      <c r="B45" s="593" t="s">
        <v>21</v>
      </c>
      <c r="C45" s="17" t="s">
        <v>21</v>
      </c>
      <c r="D45" s="1240" t="s">
        <v>34</v>
      </c>
      <c r="E45" s="1242"/>
      <c r="F45" s="30" t="s">
        <v>18</v>
      </c>
      <c r="G45" s="1393" t="s">
        <v>151</v>
      </c>
      <c r="H45" s="31" t="s">
        <v>19</v>
      </c>
      <c r="I45" s="380"/>
      <c r="J45" s="345"/>
      <c r="K45" s="132"/>
      <c r="L45" s="264"/>
      <c r="M45" s="259"/>
      <c r="N45" s="408"/>
      <c r="O45" s="176"/>
      <c r="P45" s="259"/>
      <c r="Q45" s="32" t="s">
        <v>35</v>
      </c>
      <c r="R45" s="793">
        <v>60</v>
      </c>
      <c r="S45" s="374">
        <v>80</v>
      </c>
      <c r="T45" s="374">
        <v>80</v>
      </c>
      <c r="U45" s="796">
        <v>80</v>
      </c>
      <c r="W45" s="24"/>
      <c r="X45" s="24"/>
    </row>
    <row r="46" spans="1:27" s="1" customFormat="1" ht="17.25" customHeight="1" x14ac:dyDescent="0.2">
      <c r="A46" s="37"/>
      <c r="B46" s="603"/>
      <c r="C46" s="19"/>
      <c r="D46" s="1241"/>
      <c r="E46" s="1243"/>
      <c r="F46" s="149"/>
      <c r="G46" s="1375"/>
      <c r="H46" s="100" t="s">
        <v>52</v>
      </c>
      <c r="I46" s="379"/>
      <c r="J46" s="340"/>
      <c r="K46" s="105"/>
      <c r="L46" s="323"/>
      <c r="M46" s="322"/>
      <c r="N46" s="404"/>
      <c r="O46" s="327"/>
      <c r="P46" s="322"/>
      <c r="Q46" s="792"/>
      <c r="R46" s="562"/>
      <c r="S46" s="515"/>
      <c r="T46" s="515"/>
      <c r="U46" s="148"/>
      <c r="W46" s="24"/>
    </row>
    <row r="47" spans="1:27" s="1" customFormat="1" ht="29.25" customHeight="1" x14ac:dyDescent="0.2">
      <c r="A47" s="33"/>
      <c r="B47" s="300"/>
      <c r="C47" s="34"/>
      <c r="D47" s="697" t="s">
        <v>36</v>
      </c>
      <c r="E47" s="1243"/>
      <c r="F47" s="36"/>
      <c r="G47" s="477"/>
      <c r="H47" s="574" t="s">
        <v>19</v>
      </c>
      <c r="I47" s="306">
        <v>333.4</v>
      </c>
      <c r="J47" s="390">
        <v>333.4</v>
      </c>
      <c r="K47" s="133">
        <f>+L47</f>
        <v>355.59999999999997</v>
      </c>
      <c r="L47" s="518">
        <f>333.4+15.2+7</f>
        <v>355.59999999999997</v>
      </c>
      <c r="M47" s="391"/>
      <c r="N47" s="409"/>
      <c r="O47" s="388">
        <f>+K47</f>
        <v>355.59999999999997</v>
      </c>
      <c r="P47" s="391">
        <f>+K47</f>
        <v>355.59999999999997</v>
      </c>
      <c r="Q47" s="210" t="s">
        <v>164</v>
      </c>
      <c r="R47" s="798">
        <v>180</v>
      </c>
      <c r="S47" s="209">
        <v>210</v>
      </c>
      <c r="T47" s="209">
        <v>210</v>
      </c>
      <c r="U47" s="58">
        <v>210</v>
      </c>
      <c r="Y47" s="24"/>
    </row>
    <row r="48" spans="1:27" s="1" customFormat="1" ht="29.25" customHeight="1" x14ac:dyDescent="0.2">
      <c r="A48" s="33"/>
      <c r="B48" s="300"/>
      <c r="C48" s="34"/>
      <c r="D48" s="785" t="s">
        <v>154</v>
      </c>
      <c r="E48" s="1243"/>
      <c r="F48" s="36"/>
      <c r="G48" s="477"/>
      <c r="H48" s="574" t="s">
        <v>19</v>
      </c>
      <c r="I48" s="307"/>
      <c r="J48" s="439"/>
      <c r="K48" s="133">
        <v>17.8</v>
      </c>
      <c r="L48" s="518">
        <v>17.8</v>
      </c>
      <c r="M48" s="391"/>
      <c r="N48" s="409"/>
      <c r="O48" s="388">
        <v>17.8</v>
      </c>
      <c r="P48" s="391">
        <v>17.8</v>
      </c>
      <c r="Q48" s="817" t="s">
        <v>167</v>
      </c>
      <c r="R48" s="562"/>
      <c r="S48" s="515">
        <v>190</v>
      </c>
      <c r="T48" s="515">
        <v>190</v>
      </c>
      <c r="U48" s="148">
        <v>190</v>
      </c>
      <c r="X48" s="24"/>
      <c r="Y48" s="24"/>
    </row>
    <row r="49" spans="1:25" s="1" customFormat="1" ht="42.75" customHeight="1" x14ac:dyDescent="0.2">
      <c r="A49" s="37"/>
      <c r="B49" s="603"/>
      <c r="C49" s="38"/>
      <c r="D49" s="35" t="s">
        <v>37</v>
      </c>
      <c r="E49" s="1243"/>
      <c r="F49" s="149"/>
      <c r="G49" s="18"/>
      <c r="H49" s="99" t="s">
        <v>19</v>
      </c>
      <c r="I49" s="307">
        <v>54.4</v>
      </c>
      <c r="J49" s="439">
        <v>54.4</v>
      </c>
      <c r="K49" s="133">
        <f>+L49</f>
        <v>120</v>
      </c>
      <c r="L49" s="518">
        <f>54.4+65.6</f>
        <v>120</v>
      </c>
      <c r="M49" s="391"/>
      <c r="N49" s="409"/>
      <c r="O49" s="388">
        <f>+K49</f>
        <v>120</v>
      </c>
      <c r="P49" s="391">
        <f>+K49</f>
        <v>120</v>
      </c>
      <c r="Q49" s="767" t="s">
        <v>163</v>
      </c>
      <c r="R49" s="455">
        <v>34</v>
      </c>
      <c r="S49" s="386">
        <v>60</v>
      </c>
      <c r="T49" s="386">
        <v>60</v>
      </c>
      <c r="U49" s="63">
        <v>60</v>
      </c>
      <c r="W49" s="24"/>
      <c r="X49" s="24" t="s">
        <v>81</v>
      </c>
      <c r="Y49" s="24"/>
    </row>
    <row r="50" spans="1:25" s="1" customFormat="1" ht="28.5" customHeight="1" x14ac:dyDescent="0.2">
      <c r="A50" s="37"/>
      <c r="B50" s="603"/>
      <c r="C50" s="585"/>
      <c r="D50" s="160" t="s">
        <v>38</v>
      </c>
      <c r="E50" s="604"/>
      <c r="F50" s="149"/>
      <c r="G50" s="586"/>
      <c r="H50" s="574" t="s">
        <v>19</v>
      </c>
      <c r="I50" s="105">
        <v>70</v>
      </c>
      <c r="J50" s="390">
        <v>70</v>
      </c>
      <c r="K50" s="306">
        <v>50</v>
      </c>
      <c r="L50" s="387">
        <v>50</v>
      </c>
      <c r="M50" s="391"/>
      <c r="N50" s="409"/>
      <c r="O50" s="388">
        <v>50</v>
      </c>
      <c r="P50" s="391">
        <v>50</v>
      </c>
      <c r="Q50" s="795" t="s">
        <v>165</v>
      </c>
      <c r="R50" s="798">
        <v>6</v>
      </c>
      <c r="S50" s="209">
        <v>8</v>
      </c>
      <c r="T50" s="209">
        <v>8</v>
      </c>
      <c r="U50" s="58">
        <v>8</v>
      </c>
      <c r="X50" s="24"/>
    </row>
    <row r="51" spans="1:25" s="1" customFormat="1" ht="28.5" customHeight="1" x14ac:dyDescent="0.2">
      <c r="A51" s="37"/>
      <c r="B51" s="603"/>
      <c r="C51" s="19"/>
      <c r="D51" s="785" t="s">
        <v>154</v>
      </c>
      <c r="E51" s="604"/>
      <c r="F51" s="149"/>
      <c r="G51" s="18"/>
      <c r="H51" s="574" t="s">
        <v>19</v>
      </c>
      <c r="I51" s="113"/>
      <c r="J51" s="390"/>
      <c r="K51" s="133">
        <f>+L51</f>
        <v>20</v>
      </c>
      <c r="L51" s="518">
        <v>20</v>
      </c>
      <c r="M51" s="391"/>
      <c r="N51" s="409"/>
      <c r="O51" s="388">
        <f>+K51</f>
        <v>20</v>
      </c>
      <c r="P51" s="391">
        <f>+K51</f>
        <v>20</v>
      </c>
      <c r="Q51" s="792" t="s">
        <v>167</v>
      </c>
      <c r="R51" s="562"/>
      <c r="S51" s="515">
        <v>748</v>
      </c>
      <c r="T51" s="515">
        <v>748</v>
      </c>
      <c r="U51" s="148">
        <v>748</v>
      </c>
      <c r="X51" s="24"/>
      <c r="Y51" s="24"/>
    </row>
    <row r="52" spans="1:25" s="1" customFormat="1" ht="29.25" customHeight="1" x14ac:dyDescent="0.2">
      <c r="A52" s="37"/>
      <c r="B52" s="603"/>
      <c r="C52" s="19"/>
      <c r="D52" s="697" t="s">
        <v>39</v>
      </c>
      <c r="E52" s="604"/>
      <c r="F52" s="149"/>
      <c r="G52" s="18"/>
      <c r="H52" s="574" t="s">
        <v>19</v>
      </c>
      <c r="I52" s="113">
        <v>5</v>
      </c>
      <c r="J52" s="340">
        <v>13.3</v>
      </c>
      <c r="K52" s="133">
        <f>+L52</f>
        <v>20</v>
      </c>
      <c r="L52" s="518">
        <f>13.3+6.7</f>
        <v>20</v>
      </c>
      <c r="M52" s="391"/>
      <c r="N52" s="409"/>
      <c r="O52" s="388">
        <f>+K52</f>
        <v>20</v>
      </c>
      <c r="P52" s="391">
        <f>+K52</f>
        <v>20</v>
      </c>
      <c r="Q52" s="210" t="s">
        <v>164</v>
      </c>
      <c r="R52" s="798">
        <v>237</v>
      </c>
      <c r="S52" s="209">
        <v>237</v>
      </c>
      <c r="T52" s="209">
        <v>237</v>
      </c>
      <c r="U52" s="58">
        <v>237</v>
      </c>
      <c r="X52" s="24"/>
    </row>
    <row r="53" spans="1:25" s="1" customFormat="1" ht="18.75" customHeight="1" x14ac:dyDescent="0.2">
      <c r="A53" s="37"/>
      <c r="B53" s="603"/>
      <c r="C53" s="19"/>
      <c r="D53" s="1153" t="s">
        <v>154</v>
      </c>
      <c r="E53" s="604"/>
      <c r="F53" s="149"/>
      <c r="G53" s="18"/>
      <c r="H53" s="574" t="s">
        <v>19</v>
      </c>
      <c r="I53" s="113"/>
      <c r="J53" s="343"/>
      <c r="K53" s="133">
        <f>+L53</f>
        <v>2</v>
      </c>
      <c r="L53" s="518">
        <v>2</v>
      </c>
      <c r="M53" s="391"/>
      <c r="N53" s="409"/>
      <c r="O53" s="388">
        <f>+K53</f>
        <v>2</v>
      </c>
      <c r="P53" s="391">
        <f>+K53</f>
        <v>2</v>
      </c>
      <c r="Q53" s="791" t="s">
        <v>167</v>
      </c>
      <c r="R53" s="794"/>
      <c r="S53" s="177">
        <v>87</v>
      </c>
      <c r="T53" s="177">
        <v>87</v>
      </c>
      <c r="U53" s="305">
        <v>87</v>
      </c>
      <c r="X53" s="24"/>
    </row>
    <row r="54" spans="1:25" s="1" customFormat="1" ht="16.5" customHeight="1" x14ac:dyDescent="0.2">
      <c r="A54" s="37"/>
      <c r="B54" s="603"/>
      <c r="C54" s="19"/>
      <c r="D54" s="1153"/>
      <c r="E54" s="179"/>
      <c r="F54" s="149"/>
      <c r="G54" s="18"/>
      <c r="H54" s="57" t="s">
        <v>52</v>
      </c>
      <c r="I54" s="113">
        <v>15.5</v>
      </c>
      <c r="J54" s="343">
        <v>17.100000000000001</v>
      </c>
      <c r="K54" s="133">
        <v>17</v>
      </c>
      <c r="L54" s="518">
        <v>17</v>
      </c>
      <c r="M54" s="322"/>
      <c r="N54" s="404"/>
      <c r="O54" s="327">
        <f>+K54</f>
        <v>17</v>
      </c>
      <c r="P54" s="322">
        <f>+K54</f>
        <v>17</v>
      </c>
      <c r="Q54" s="799"/>
      <c r="R54" s="800"/>
      <c r="S54" s="801"/>
      <c r="T54" s="801"/>
      <c r="U54" s="158"/>
      <c r="Y54" s="1" t="s">
        <v>81</v>
      </c>
    </row>
    <row r="55" spans="1:25" s="1" customFormat="1" ht="15.75" customHeight="1" thickBot="1" x14ac:dyDescent="0.25">
      <c r="A55" s="42"/>
      <c r="B55" s="594"/>
      <c r="C55" s="26"/>
      <c r="D55" s="770"/>
      <c r="E55" s="180"/>
      <c r="F55" s="1066"/>
      <c r="G55" s="482"/>
      <c r="H55" s="144" t="s">
        <v>20</v>
      </c>
      <c r="I55" s="28">
        <f>SUM(I47:I54)</f>
        <v>478.29999999999995</v>
      </c>
      <c r="J55" s="344">
        <f>SUM(J47:J54)</f>
        <v>488.2</v>
      </c>
      <c r="K55" s="52">
        <f>SUM(K47:K54)</f>
        <v>602.4</v>
      </c>
      <c r="L55" s="267">
        <f>SUM(L45:L54)</f>
        <v>602.4</v>
      </c>
      <c r="M55" s="262">
        <f>SUM(M45:M54)</f>
        <v>0</v>
      </c>
      <c r="N55" s="410">
        <f>SUM(N45:N54)</f>
        <v>0</v>
      </c>
      <c r="O55" s="389">
        <f>SUM(O45:O54)</f>
        <v>602.4</v>
      </c>
      <c r="P55" s="262">
        <f>SUM(P45:P54)</f>
        <v>602.4</v>
      </c>
      <c r="Q55" s="44"/>
      <c r="R55" s="454"/>
      <c r="S55" s="605"/>
      <c r="T55" s="605"/>
      <c r="U55" s="606"/>
      <c r="X55" s="24"/>
      <c r="Y55" s="24"/>
    </row>
    <row r="56" spans="1:25" s="1" customFormat="1" ht="24.75" customHeight="1" x14ac:dyDescent="0.2">
      <c r="A56" s="48" t="s">
        <v>15</v>
      </c>
      <c r="B56" s="593" t="s">
        <v>21</v>
      </c>
      <c r="C56" s="601" t="s">
        <v>23</v>
      </c>
      <c r="D56" s="1271" t="s">
        <v>160</v>
      </c>
      <c r="E56" s="318" t="s">
        <v>45</v>
      </c>
      <c r="F56" s="614">
        <v>1</v>
      </c>
      <c r="G56" s="481" t="s">
        <v>157</v>
      </c>
      <c r="H56" s="10" t="s">
        <v>19</v>
      </c>
      <c r="I56" s="377"/>
      <c r="J56" s="411"/>
      <c r="K56" s="47">
        <v>30</v>
      </c>
      <c r="L56" s="265"/>
      <c r="M56" s="260"/>
      <c r="N56" s="411">
        <v>30</v>
      </c>
      <c r="O56" s="47"/>
      <c r="P56" s="182"/>
      <c r="Q56" s="1253" t="s">
        <v>161</v>
      </c>
      <c r="R56" s="183"/>
      <c r="S56" s="183">
        <v>2</v>
      </c>
      <c r="T56" s="183"/>
      <c r="U56" s="184"/>
    </row>
    <row r="57" spans="1:25" s="1" customFormat="1" ht="17.25" customHeight="1" thickBot="1" x14ac:dyDescent="0.25">
      <c r="A57" s="45"/>
      <c r="B57" s="863"/>
      <c r="C57" s="864"/>
      <c r="D57" s="1237"/>
      <c r="E57" s="867"/>
      <c r="F57" s="186"/>
      <c r="G57" s="483"/>
      <c r="H57" s="375" t="s">
        <v>20</v>
      </c>
      <c r="I57" s="188"/>
      <c r="J57" s="412"/>
      <c r="K57" s="347">
        <f>+K56</f>
        <v>30</v>
      </c>
      <c r="L57" s="266"/>
      <c r="M57" s="349"/>
      <c r="N57" s="412">
        <f>+N56</f>
        <v>30</v>
      </c>
      <c r="O57" s="189"/>
      <c r="P57" s="190"/>
      <c r="Q57" s="1157"/>
      <c r="R57" s="191"/>
      <c r="S57" s="191"/>
      <c r="T57" s="191"/>
      <c r="U57" s="192"/>
    </row>
    <row r="58" spans="1:25" s="1" customFormat="1" ht="42.75" customHeight="1" x14ac:dyDescent="0.2">
      <c r="A58" s="48" t="s">
        <v>15</v>
      </c>
      <c r="B58" s="861" t="s">
        <v>21</v>
      </c>
      <c r="C58" s="865" t="s">
        <v>42</v>
      </c>
      <c r="D58" s="287" t="s">
        <v>113</v>
      </c>
      <c r="E58" s="318" t="s">
        <v>45</v>
      </c>
      <c r="F58" s="181">
        <v>1</v>
      </c>
      <c r="G58" s="481" t="s">
        <v>157</v>
      </c>
      <c r="H58" s="5" t="s">
        <v>19</v>
      </c>
      <c r="I58" s="381"/>
      <c r="J58" s="870">
        <v>12</v>
      </c>
      <c r="K58" s="182"/>
      <c r="L58" s="871"/>
      <c r="M58" s="731"/>
      <c r="N58" s="870"/>
      <c r="O58" s="182"/>
      <c r="P58" s="182"/>
      <c r="Q58" s="313"/>
      <c r="R58" s="456"/>
      <c r="S58" s="183"/>
      <c r="T58" s="183"/>
      <c r="U58" s="184"/>
    </row>
    <row r="59" spans="1:25" s="1" customFormat="1" ht="15.75" customHeight="1" x14ac:dyDescent="0.2">
      <c r="A59" s="45"/>
      <c r="B59" s="868"/>
      <c r="C59" s="783"/>
      <c r="D59" s="1272" t="s">
        <v>211</v>
      </c>
      <c r="E59" s="869"/>
      <c r="F59" s="875">
        <v>2</v>
      </c>
      <c r="G59" s="1336" t="s">
        <v>151</v>
      </c>
      <c r="H59" s="99" t="s">
        <v>19</v>
      </c>
      <c r="I59" s="245"/>
      <c r="J59" s="872"/>
      <c r="K59" s="401">
        <v>19.2</v>
      </c>
      <c r="L59" s="873"/>
      <c r="M59" s="401"/>
      <c r="N59" s="872">
        <v>19.2</v>
      </c>
      <c r="O59" s="874"/>
      <c r="P59" s="665"/>
      <c r="Q59" s="1156" t="s">
        <v>209</v>
      </c>
      <c r="R59" s="876"/>
      <c r="S59" s="877">
        <v>2</v>
      </c>
      <c r="T59" s="877"/>
      <c r="U59" s="878"/>
    </row>
    <row r="60" spans="1:25" s="1" customFormat="1" ht="13.5" thickBot="1" x14ac:dyDescent="0.25">
      <c r="A60" s="50"/>
      <c r="B60" s="862"/>
      <c r="C60" s="866"/>
      <c r="D60" s="1273"/>
      <c r="E60" s="185"/>
      <c r="F60" s="194"/>
      <c r="G60" s="1337"/>
      <c r="H60" s="187" t="s">
        <v>20</v>
      </c>
      <c r="I60" s="324"/>
      <c r="J60" s="412">
        <f t="shared" ref="J60" si="5">+J58</f>
        <v>12</v>
      </c>
      <c r="K60" s="347">
        <f>SUM(K58:K59)</f>
        <v>19.2</v>
      </c>
      <c r="L60" s="266"/>
      <c r="M60" s="349"/>
      <c r="N60" s="412">
        <f>SUM(N58:N59)</f>
        <v>19.2</v>
      </c>
      <c r="O60" s="189"/>
      <c r="P60" s="190"/>
      <c r="Q60" s="1157"/>
      <c r="R60" s="454"/>
      <c r="S60" s="605"/>
      <c r="T60" s="605"/>
      <c r="U60" s="606"/>
    </row>
    <row r="61" spans="1:25" s="1" customFormat="1" ht="30.75" customHeight="1" x14ac:dyDescent="0.2">
      <c r="A61" s="48" t="s">
        <v>15</v>
      </c>
      <c r="B61" s="861" t="s">
        <v>21</v>
      </c>
      <c r="C61" s="865" t="s">
        <v>75</v>
      </c>
      <c r="D61" s="1271" t="s">
        <v>40</v>
      </c>
      <c r="E61" s="49"/>
      <c r="F61" s="181" t="s">
        <v>18</v>
      </c>
      <c r="G61" s="568" t="s">
        <v>151</v>
      </c>
      <c r="H61" s="10" t="s">
        <v>19</v>
      </c>
      <c r="I61" s="377">
        <v>479</v>
      </c>
      <c r="J61" s="411">
        <v>583.79999999999995</v>
      </c>
      <c r="K61" s="260">
        <f>+L61</f>
        <v>583.79999999999995</v>
      </c>
      <c r="L61" s="265">
        <v>583.79999999999995</v>
      </c>
      <c r="M61" s="260"/>
      <c r="N61" s="411"/>
      <c r="O61" s="231">
        <f>+K61</f>
        <v>583.79999999999995</v>
      </c>
      <c r="P61" s="231">
        <f>+K61</f>
        <v>583.79999999999995</v>
      </c>
      <c r="Q61" s="1253" t="s">
        <v>41</v>
      </c>
      <c r="R61" s="456">
        <v>2400</v>
      </c>
      <c r="S61" s="183">
        <v>3000</v>
      </c>
      <c r="T61" s="183">
        <v>3000</v>
      </c>
      <c r="U61" s="184">
        <v>3000</v>
      </c>
    </row>
    <row r="62" spans="1:25" s="1" customFormat="1" ht="13.5" thickBot="1" x14ac:dyDescent="0.25">
      <c r="A62" s="45"/>
      <c r="B62" s="863"/>
      <c r="C62" s="783"/>
      <c r="D62" s="1323"/>
      <c r="E62" s="51"/>
      <c r="F62" s="194"/>
      <c r="G62" s="484"/>
      <c r="H62" s="591" t="s">
        <v>20</v>
      </c>
      <c r="I62" s="52">
        <f>SUM(I61)</f>
        <v>479</v>
      </c>
      <c r="J62" s="410">
        <f t="shared" ref="J62:P62" si="6">+J61</f>
        <v>583.79999999999995</v>
      </c>
      <c r="K62" s="348">
        <f t="shared" si="6"/>
        <v>583.79999999999995</v>
      </c>
      <c r="L62" s="267">
        <f t="shared" si="6"/>
        <v>583.79999999999995</v>
      </c>
      <c r="M62" s="262">
        <f t="shared" si="6"/>
        <v>0</v>
      </c>
      <c r="N62" s="410">
        <f t="shared" si="6"/>
        <v>0</v>
      </c>
      <c r="O62" s="389">
        <f t="shared" si="6"/>
        <v>583.79999999999995</v>
      </c>
      <c r="P62" s="64">
        <f t="shared" si="6"/>
        <v>583.79999999999995</v>
      </c>
      <c r="Q62" s="1157"/>
      <c r="R62" s="454"/>
      <c r="S62" s="605"/>
      <c r="T62" s="605"/>
      <c r="U62" s="606"/>
    </row>
    <row r="63" spans="1:25" s="1" customFormat="1" ht="16.5" customHeight="1" x14ac:dyDescent="0.2">
      <c r="A63" s="45"/>
      <c r="B63" s="863"/>
      <c r="C63" s="783"/>
      <c r="D63" s="1374" t="s">
        <v>88</v>
      </c>
      <c r="E63" s="46"/>
      <c r="F63" s="771" t="s">
        <v>18</v>
      </c>
      <c r="G63" s="1375" t="s">
        <v>151</v>
      </c>
      <c r="H63" s="23" t="s">
        <v>19</v>
      </c>
      <c r="I63" s="378">
        <v>224.6</v>
      </c>
      <c r="J63" s="772">
        <v>224.6</v>
      </c>
      <c r="K63" s="773"/>
      <c r="L63" s="774"/>
      <c r="M63" s="774"/>
      <c r="N63" s="775"/>
      <c r="O63" s="222"/>
      <c r="P63" s="696"/>
      <c r="Q63" s="1155" t="s">
        <v>43</v>
      </c>
      <c r="R63" s="784">
        <v>2069</v>
      </c>
      <c r="S63" s="1352"/>
      <c r="T63" s="1352"/>
      <c r="U63" s="1348"/>
    </row>
    <row r="64" spans="1:25" s="1" customFormat="1" ht="16.5" customHeight="1" x14ac:dyDescent="0.2">
      <c r="A64" s="45"/>
      <c r="B64" s="863"/>
      <c r="C64" s="783"/>
      <c r="D64" s="1374"/>
      <c r="E64" s="46"/>
      <c r="F64" s="771"/>
      <c r="G64" s="1375"/>
      <c r="H64" s="99" t="s">
        <v>47</v>
      </c>
      <c r="I64" s="245">
        <v>20.5</v>
      </c>
      <c r="J64" s="776">
        <v>20.5</v>
      </c>
      <c r="K64" s="133"/>
      <c r="L64" s="777"/>
      <c r="M64" s="261"/>
      <c r="N64" s="778"/>
      <c r="O64" s="193"/>
      <c r="P64" s="779"/>
      <c r="Q64" s="1155"/>
      <c r="R64" s="784"/>
      <c r="S64" s="1352"/>
      <c r="T64" s="1352"/>
      <c r="U64" s="1348"/>
    </row>
    <row r="65" spans="1:28" s="1" customFormat="1" ht="16.5" customHeight="1" thickBot="1" x14ac:dyDescent="0.25">
      <c r="A65" s="50"/>
      <c r="B65" s="862"/>
      <c r="C65" s="866"/>
      <c r="D65" s="1273"/>
      <c r="E65" s="51"/>
      <c r="F65" s="194"/>
      <c r="G65" s="484"/>
      <c r="H65" s="769" t="s">
        <v>20</v>
      </c>
      <c r="I65" s="52">
        <f t="shared" ref="I65:J65" si="7">SUM(I63:I64)</f>
        <v>245.1</v>
      </c>
      <c r="J65" s="410">
        <f t="shared" si="7"/>
        <v>245.1</v>
      </c>
      <c r="K65" s="780"/>
      <c r="L65" s="781"/>
      <c r="M65" s="782"/>
      <c r="N65" s="780"/>
      <c r="O65" s="389"/>
      <c r="P65" s="262"/>
      <c r="Q65" s="1157"/>
      <c r="R65" s="605"/>
      <c r="S65" s="1353"/>
      <c r="T65" s="1353"/>
      <c r="U65" s="1349"/>
    </row>
    <row r="66" spans="1:28" s="1" customFormat="1" ht="13.5" thickBot="1" x14ac:dyDescent="0.25">
      <c r="A66" s="600" t="s">
        <v>15</v>
      </c>
      <c r="B66" s="594" t="s">
        <v>21</v>
      </c>
      <c r="C66" s="1373" t="s">
        <v>24</v>
      </c>
      <c r="D66" s="1373"/>
      <c r="E66" s="1373"/>
      <c r="F66" s="1373"/>
      <c r="G66" s="1373"/>
      <c r="H66" s="1373"/>
      <c r="I66" s="195">
        <f>+I60+I62+I57+I55+I44+I65</f>
        <v>4954.2000000000007</v>
      </c>
      <c r="J66" s="810">
        <f>+J60+J62+J57+J55+J44+J65</f>
        <v>5286.5</v>
      </c>
      <c r="K66" s="812">
        <f>+K60+K62+K57+K55+K44</f>
        <v>5944.5</v>
      </c>
      <c r="L66" s="811">
        <f t="shared" ref="L66:P66" si="8">+L60+L62+L57+L55+L44</f>
        <v>5796.0999999999995</v>
      </c>
      <c r="M66" s="813">
        <f t="shared" si="8"/>
        <v>2224.3999999999996</v>
      </c>
      <c r="N66" s="811">
        <f t="shared" si="8"/>
        <v>148.39999999999998</v>
      </c>
      <c r="O66" s="195">
        <f t="shared" si="8"/>
        <v>5787.7999999999993</v>
      </c>
      <c r="P66" s="195">
        <f t="shared" si="8"/>
        <v>5701.9</v>
      </c>
      <c r="Q66" s="1325"/>
      <c r="R66" s="1326"/>
      <c r="S66" s="1326"/>
      <c r="T66" s="1326"/>
      <c r="U66" s="1327"/>
      <c r="Y66" s="24"/>
    </row>
    <row r="67" spans="1:28" s="1" customFormat="1" ht="15.75" customHeight="1" thickBot="1" x14ac:dyDescent="0.25">
      <c r="A67" s="53" t="s">
        <v>15</v>
      </c>
      <c r="B67" s="54" t="s">
        <v>23</v>
      </c>
      <c r="C67" s="1249" t="s">
        <v>44</v>
      </c>
      <c r="D67" s="1249"/>
      <c r="E67" s="1249"/>
      <c r="F67" s="1328"/>
      <c r="G67" s="1328"/>
      <c r="H67" s="1328"/>
      <c r="I67" s="1328"/>
      <c r="J67" s="1328"/>
      <c r="K67" s="1328"/>
      <c r="L67" s="1328"/>
      <c r="M67" s="1328"/>
      <c r="N67" s="1328"/>
      <c r="O67" s="1328"/>
      <c r="P67" s="1328"/>
      <c r="Q67" s="1249"/>
      <c r="R67" s="1249"/>
      <c r="S67" s="1249"/>
      <c r="T67" s="1249"/>
      <c r="U67" s="1250"/>
      <c r="Y67" s="24"/>
    </row>
    <row r="68" spans="1:28" s="1" customFormat="1" ht="15.75" customHeight="1" x14ac:dyDescent="0.2">
      <c r="A68" s="62" t="s">
        <v>15</v>
      </c>
      <c r="B68" s="302" t="s">
        <v>23</v>
      </c>
      <c r="C68" s="55" t="s">
        <v>15</v>
      </c>
      <c r="D68" s="1240" t="s">
        <v>48</v>
      </c>
      <c r="E68" s="198"/>
      <c r="F68" s="142"/>
      <c r="G68" s="488"/>
      <c r="H68" s="118"/>
      <c r="I68" s="491"/>
      <c r="J68" s="350"/>
      <c r="K68" s="445"/>
      <c r="L68" s="356"/>
      <c r="M68" s="729"/>
      <c r="N68" s="714"/>
      <c r="O68" s="199"/>
      <c r="P68" s="1063"/>
      <c r="Q68" s="200"/>
      <c r="R68" s="458"/>
      <c r="S68" s="374"/>
      <c r="T68" s="374"/>
      <c r="U68" s="610"/>
      <c r="W68" s="24"/>
      <c r="X68" s="24"/>
    </row>
    <row r="69" spans="1:28" s="1" customFormat="1" ht="15.75" customHeight="1" x14ac:dyDescent="0.25">
      <c r="A69" s="56"/>
      <c r="B69" s="598"/>
      <c r="C69" s="597"/>
      <c r="D69" s="1329"/>
      <c r="E69" s="201"/>
      <c r="F69" s="393"/>
      <c r="G69" s="489"/>
      <c r="H69" s="1046"/>
      <c r="I69" s="141"/>
      <c r="J69" s="1057"/>
      <c r="K69" s="1058"/>
      <c r="L69" s="1059"/>
      <c r="M69" s="1060"/>
      <c r="N69" s="1061"/>
      <c r="O69" s="994"/>
      <c r="P69" s="1062"/>
      <c r="Q69" s="204"/>
      <c r="R69" s="459"/>
      <c r="S69" s="203"/>
      <c r="T69" s="177"/>
      <c r="U69" s="178"/>
      <c r="W69" s="24"/>
      <c r="X69" s="24"/>
    </row>
    <row r="70" spans="1:28" s="1" customFormat="1" ht="35.25" customHeight="1" x14ac:dyDescent="0.2">
      <c r="A70" s="56"/>
      <c r="B70" s="598"/>
      <c r="C70" s="596"/>
      <c r="D70" s="1153" t="s">
        <v>224</v>
      </c>
      <c r="E70" s="687" t="s">
        <v>45</v>
      </c>
      <c r="F70" s="59">
        <v>5</v>
      </c>
      <c r="G70" s="1333" t="s">
        <v>132</v>
      </c>
      <c r="H70" s="146" t="s">
        <v>19</v>
      </c>
      <c r="I70" s="134">
        <v>140.6</v>
      </c>
      <c r="J70" s="688">
        <v>116.7</v>
      </c>
      <c r="K70" s="1056"/>
      <c r="L70" s="141"/>
      <c r="M70" s="689"/>
      <c r="N70" s="726"/>
      <c r="O70" s="690"/>
      <c r="P70" s="691"/>
      <c r="Q70" s="157" t="s">
        <v>99</v>
      </c>
      <c r="R70" s="453">
        <v>100</v>
      </c>
      <c r="S70" s="196"/>
      <c r="T70" s="177"/>
      <c r="U70" s="178"/>
      <c r="W70" s="24"/>
      <c r="Z70" s="1" t="s">
        <v>81</v>
      </c>
    </row>
    <row r="71" spans="1:28" s="1" customFormat="1" ht="15" customHeight="1" x14ac:dyDescent="0.2">
      <c r="A71" s="56"/>
      <c r="B71" s="598"/>
      <c r="C71" s="596"/>
      <c r="D71" s="1153"/>
      <c r="E71" s="687"/>
      <c r="F71" s="59"/>
      <c r="G71" s="1333"/>
      <c r="H71" s="57" t="s">
        <v>107</v>
      </c>
      <c r="I71" s="628">
        <v>49</v>
      </c>
      <c r="J71" s="630">
        <v>49</v>
      </c>
      <c r="K71" s="701">
        <v>33.9</v>
      </c>
      <c r="L71" s="308"/>
      <c r="M71" s="629"/>
      <c r="N71" s="716">
        <v>33.9</v>
      </c>
      <c r="O71" s="692"/>
      <c r="P71" s="693"/>
      <c r="Q71" s="1156" t="s">
        <v>82</v>
      </c>
      <c r="R71" s="694">
        <v>2</v>
      </c>
      <c r="S71" s="197">
        <v>2</v>
      </c>
      <c r="T71" s="209"/>
      <c r="U71" s="364"/>
      <c r="Y71" s="24"/>
    </row>
    <row r="72" spans="1:28" s="1" customFormat="1" ht="15" customHeight="1" x14ac:dyDescent="0.2">
      <c r="A72" s="56"/>
      <c r="B72" s="887"/>
      <c r="C72" s="890"/>
      <c r="D72" s="1153"/>
      <c r="E72" s="687"/>
      <c r="F72" s="59"/>
      <c r="G72" s="888"/>
      <c r="H72" s="574" t="s">
        <v>46</v>
      </c>
      <c r="I72" s="891"/>
      <c r="J72" s="892">
        <v>76.599999999999994</v>
      </c>
      <c r="K72" s="893"/>
      <c r="L72" s="400"/>
      <c r="M72" s="659"/>
      <c r="N72" s="661"/>
      <c r="O72" s="894"/>
      <c r="P72" s="895"/>
      <c r="Q72" s="1155"/>
      <c r="R72" s="453"/>
      <c r="S72" s="196"/>
      <c r="T72" s="177"/>
      <c r="U72" s="178"/>
      <c r="Y72" s="24"/>
    </row>
    <row r="73" spans="1:28" s="1" customFormat="1" ht="13.5" customHeight="1" x14ac:dyDescent="0.2">
      <c r="A73" s="56"/>
      <c r="B73" s="598"/>
      <c r="C73" s="597"/>
      <c r="D73" s="1231" t="s">
        <v>78</v>
      </c>
      <c r="E73" s="615" t="s">
        <v>45</v>
      </c>
      <c r="F73" s="1044">
        <v>5</v>
      </c>
      <c r="G73" s="1341" t="s">
        <v>130</v>
      </c>
      <c r="H73" s="617" t="s">
        <v>19</v>
      </c>
      <c r="I73" s="618">
        <v>2533.1</v>
      </c>
      <c r="J73" s="619">
        <v>2533.1</v>
      </c>
      <c r="K73" s="309">
        <v>1103.5</v>
      </c>
      <c r="L73" s="402"/>
      <c r="M73" s="442"/>
      <c r="N73" s="443">
        <f>+K73</f>
        <v>1103.5</v>
      </c>
      <c r="O73" s="665"/>
      <c r="P73" s="620"/>
      <c r="Q73" s="1233" t="s">
        <v>49</v>
      </c>
      <c r="R73" s="621">
        <v>90</v>
      </c>
      <c r="S73" s="622">
        <v>100</v>
      </c>
      <c r="T73" s="209"/>
      <c r="U73" s="364"/>
      <c r="V73" s="205"/>
      <c r="W73" s="205"/>
      <c r="X73" s="205"/>
      <c r="Y73" s="24"/>
      <c r="AA73" s="24"/>
    </row>
    <row r="74" spans="1:28" s="1" customFormat="1" ht="13.5" customHeight="1" x14ac:dyDescent="0.2">
      <c r="A74" s="56"/>
      <c r="B74" s="598"/>
      <c r="C74" s="597"/>
      <c r="D74" s="1232"/>
      <c r="E74" s="1224" t="s">
        <v>80</v>
      </c>
      <c r="F74" s="1040"/>
      <c r="G74" s="1342"/>
      <c r="H74" s="617" t="s">
        <v>107</v>
      </c>
      <c r="I74" s="618">
        <v>461.8</v>
      </c>
      <c r="J74" s="619">
        <v>461.8</v>
      </c>
      <c r="K74" s="309"/>
      <c r="L74" s="402"/>
      <c r="M74" s="398"/>
      <c r="N74" s="443"/>
      <c r="O74" s="286"/>
      <c r="P74" s="620"/>
      <c r="Q74" s="1234"/>
      <c r="R74" s="623"/>
      <c r="S74" s="624"/>
      <c r="T74" s="177"/>
      <c r="U74" s="178"/>
      <c r="V74" s="205"/>
      <c r="W74" s="207"/>
      <c r="X74" s="205"/>
      <c r="Z74" s="24"/>
    </row>
    <row r="75" spans="1:28" s="1" customFormat="1" ht="13.5" customHeight="1" x14ac:dyDescent="0.2">
      <c r="A75" s="56"/>
      <c r="B75" s="598"/>
      <c r="C75" s="597"/>
      <c r="D75" s="1232"/>
      <c r="E75" s="1266"/>
      <c r="F75" s="1040"/>
      <c r="G75" s="1342"/>
      <c r="H75" s="617" t="s">
        <v>110</v>
      </c>
      <c r="I75" s="618">
        <v>11564.6</v>
      </c>
      <c r="J75" s="619">
        <f>11564.6+1020.4</f>
        <v>12585</v>
      </c>
      <c r="K75" s="309">
        <v>609.29999999999995</v>
      </c>
      <c r="L75" s="402"/>
      <c r="M75" s="398"/>
      <c r="N75" s="443">
        <f t="shared" ref="N75:N77" si="9">+K75</f>
        <v>609.29999999999995</v>
      </c>
      <c r="O75" s="286"/>
      <c r="P75" s="620"/>
      <c r="Q75" s="1234"/>
      <c r="R75" s="623"/>
      <c r="S75" s="624"/>
      <c r="T75" s="177"/>
      <c r="U75" s="178"/>
      <c r="V75" s="205"/>
      <c r="W75" s="207"/>
      <c r="X75" s="205"/>
      <c r="Y75" s="24"/>
      <c r="Z75" s="24"/>
    </row>
    <row r="76" spans="1:28" s="1" customFormat="1" ht="13.5" customHeight="1" x14ac:dyDescent="0.2">
      <c r="A76" s="56"/>
      <c r="B76" s="598"/>
      <c r="C76" s="597"/>
      <c r="D76" s="1232"/>
      <c r="E76" s="1266"/>
      <c r="F76" s="1040"/>
      <c r="G76" s="1342"/>
      <c r="H76" s="617" t="s">
        <v>46</v>
      </c>
      <c r="I76" s="618">
        <v>1020.4</v>
      </c>
      <c r="J76" s="351"/>
      <c r="K76" s="309">
        <v>53.8</v>
      </c>
      <c r="L76" s="402"/>
      <c r="M76" s="398"/>
      <c r="N76" s="443">
        <f t="shared" si="9"/>
        <v>53.8</v>
      </c>
      <c r="O76" s="286"/>
      <c r="P76" s="620"/>
      <c r="Q76" s="1234"/>
      <c r="R76" s="623"/>
      <c r="S76" s="624"/>
      <c r="T76" s="177"/>
      <c r="U76" s="178"/>
      <c r="V76" s="205"/>
      <c r="W76" s="205"/>
      <c r="X76" s="205"/>
      <c r="Y76" s="24"/>
      <c r="Z76" s="24"/>
      <c r="AA76" s="24"/>
    </row>
    <row r="77" spans="1:28" s="1" customFormat="1" ht="13.5" customHeight="1" x14ac:dyDescent="0.2">
      <c r="A77" s="60"/>
      <c r="B77" s="303"/>
      <c r="C77" s="61"/>
      <c r="D77" s="1394"/>
      <c r="E77" s="1225"/>
      <c r="F77" s="1074"/>
      <c r="G77" s="1343"/>
      <c r="H77" s="617" t="s">
        <v>47</v>
      </c>
      <c r="I77" s="618">
        <v>1.7</v>
      </c>
      <c r="J77" s="351">
        <v>1.7</v>
      </c>
      <c r="K77" s="309">
        <v>2.2999999999999998</v>
      </c>
      <c r="L77" s="402"/>
      <c r="M77" s="398"/>
      <c r="N77" s="443">
        <f t="shared" si="9"/>
        <v>2.2999999999999998</v>
      </c>
      <c r="O77" s="665"/>
      <c r="P77" s="1075"/>
      <c r="Q77" s="1395"/>
      <c r="R77" s="495"/>
      <c r="S77" s="496"/>
      <c r="T77" s="1076"/>
      <c r="U77" s="365"/>
      <c r="V77" s="205"/>
      <c r="W77" s="205"/>
      <c r="X77" s="207"/>
      <c r="Y77" s="24"/>
      <c r="Z77" s="24"/>
      <c r="AA77" s="24"/>
    </row>
    <row r="78" spans="1:28" s="1" customFormat="1" ht="29.25" customHeight="1" x14ac:dyDescent="0.2">
      <c r="A78" s="45"/>
      <c r="B78" s="603"/>
      <c r="C78" s="1229"/>
      <c r="D78" s="1050" t="s">
        <v>133</v>
      </c>
      <c r="E78" s="1011" t="s">
        <v>45</v>
      </c>
      <c r="F78" s="1077">
        <v>5</v>
      </c>
      <c r="G78" s="1332" t="s">
        <v>132</v>
      </c>
      <c r="H78" s="626" t="s">
        <v>19</v>
      </c>
      <c r="I78" s="308">
        <v>332.5</v>
      </c>
      <c r="J78" s="627">
        <v>0</v>
      </c>
      <c r="K78" s="704"/>
      <c r="L78" s="308"/>
      <c r="M78" s="629"/>
      <c r="N78" s="716"/>
      <c r="O78" s="193">
        <v>2338</v>
      </c>
      <c r="P78" s="261"/>
      <c r="Q78" s="1085" t="s">
        <v>92</v>
      </c>
      <c r="R78" s="638">
        <v>1</v>
      </c>
      <c r="S78" s="639"/>
      <c r="T78" s="543"/>
      <c r="U78" s="640"/>
      <c r="V78" s="786"/>
      <c r="W78" s="429"/>
      <c r="X78" s="787"/>
      <c r="Y78" s="789"/>
      <c r="Z78" s="790"/>
      <c r="AA78" s="787"/>
      <c r="AB78" s="787"/>
    </row>
    <row r="79" spans="1:28" s="1" customFormat="1" ht="15.75" customHeight="1" x14ac:dyDescent="0.2">
      <c r="A79" s="45"/>
      <c r="B79" s="603"/>
      <c r="C79" s="1229"/>
      <c r="D79" s="741" t="s">
        <v>131</v>
      </c>
      <c r="E79" s="1236"/>
      <c r="F79" s="1067"/>
      <c r="G79" s="1333"/>
      <c r="H79" s="626" t="s">
        <v>107</v>
      </c>
      <c r="I79" s="308">
        <v>42</v>
      </c>
      <c r="J79" s="627">
        <v>42</v>
      </c>
      <c r="K79" s="704">
        <v>800.3</v>
      </c>
      <c r="L79" s="308"/>
      <c r="M79" s="629"/>
      <c r="N79" s="716">
        <v>800.3</v>
      </c>
      <c r="O79" s="193"/>
      <c r="P79" s="261"/>
      <c r="Q79" s="804" t="s">
        <v>49</v>
      </c>
      <c r="R79" s="638"/>
      <c r="S79" s="639">
        <v>30</v>
      </c>
      <c r="T79" s="543">
        <v>100</v>
      </c>
      <c r="U79" s="640"/>
      <c r="V79" s="786"/>
      <c r="W79" s="429"/>
      <c r="X79" s="787"/>
      <c r="Y79" s="789"/>
      <c r="Z79" s="790"/>
      <c r="AA79" s="787"/>
      <c r="AB79" s="787"/>
    </row>
    <row r="80" spans="1:28" s="1" customFormat="1" ht="15.75" customHeight="1" x14ac:dyDescent="0.2">
      <c r="A80" s="45"/>
      <c r="B80" s="603"/>
      <c r="C80" s="1229"/>
      <c r="D80" s="742"/>
      <c r="E80" s="1236"/>
      <c r="F80" s="1067"/>
      <c r="G80" s="1333"/>
      <c r="H80" s="1045" t="s">
        <v>52</v>
      </c>
      <c r="I80" s="308"/>
      <c r="J80" s="627"/>
      <c r="K80" s="704">
        <v>42.3</v>
      </c>
      <c r="L80" s="308"/>
      <c r="M80" s="629"/>
      <c r="N80" s="716">
        <f>+K80</f>
        <v>42.3</v>
      </c>
      <c r="O80" s="193">
        <v>102.1</v>
      </c>
      <c r="P80" s="261"/>
      <c r="Q80" s="631"/>
      <c r="R80" s="632"/>
      <c r="S80" s="633"/>
      <c r="T80" s="634"/>
      <c r="U80" s="635"/>
      <c r="V80" s="786"/>
      <c r="W80" s="429"/>
      <c r="X80" s="787"/>
      <c r="Y80" s="789"/>
      <c r="Z80" s="790"/>
      <c r="AA80" s="787"/>
      <c r="AB80" s="787"/>
    </row>
    <row r="81" spans="1:28" s="1" customFormat="1" ht="15.75" customHeight="1" x14ac:dyDescent="0.2">
      <c r="A81" s="45"/>
      <c r="B81" s="603"/>
      <c r="C81" s="1229"/>
      <c r="D81" s="742"/>
      <c r="E81" s="1236"/>
      <c r="F81" s="1067"/>
      <c r="G81" s="1333"/>
      <c r="H81" s="802" t="s">
        <v>50</v>
      </c>
      <c r="I81" s="400">
        <v>85.3</v>
      </c>
      <c r="J81" s="658"/>
      <c r="K81" s="803">
        <v>478.9</v>
      </c>
      <c r="L81" s="400"/>
      <c r="M81" s="659"/>
      <c r="N81" s="661">
        <f>+K81</f>
        <v>478.9</v>
      </c>
      <c r="O81" s="1081">
        <v>1156.5</v>
      </c>
      <c r="P81" s="980"/>
      <c r="Q81" s="631"/>
      <c r="R81" s="632"/>
      <c r="S81" s="633"/>
      <c r="T81" s="634"/>
      <c r="U81" s="635"/>
      <c r="V81" s="786"/>
      <c r="W81" s="429"/>
      <c r="X81" s="787"/>
      <c r="Y81" s="789"/>
      <c r="Z81" s="790"/>
      <c r="AA81" s="787"/>
      <c r="AB81" s="787"/>
    </row>
    <row r="82" spans="1:28" s="1" customFormat="1" ht="15.75" customHeight="1" x14ac:dyDescent="0.2">
      <c r="A82" s="45"/>
      <c r="B82" s="603"/>
      <c r="C82" s="1229"/>
      <c r="D82" s="1226" t="s">
        <v>159</v>
      </c>
      <c r="E82" s="1236"/>
      <c r="F82" s="1067"/>
      <c r="G82" s="1333"/>
      <c r="H82" s="626" t="s">
        <v>19</v>
      </c>
      <c r="I82" s="308"/>
      <c r="J82" s="627"/>
      <c r="K82" s="704"/>
      <c r="L82" s="308"/>
      <c r="M82" s="629"/>
      <c r="N82" s="716"/>
      <c r="O82" s="193">
        <v>1730.9</v>
      </c>
      <c r="P82" s="261">
        <v>1638.5</v>
      </c>
      <c r="Q82" s="804" t="s">
        <v>49</v>
      </c>
      <c r="R82" s="638"/>
      <c r="S82" s="639">
        <v>20</v>
      </c>
      <c r="T82" s="543">
        <v>70</v>
      </c>
      <c r="U82" s="640">
        <v>100</v>
      </c>
      <c r="V82" s="786"/>
      <c r="W82" s="429"/>
      <c r="X82" s="787"/>
      <c r="Y82" s="788"/>
      <c r="Z82" s="788"/>
      <c r="AA82" s="787"/>
      <c r="AB82" s="787"/>
    </row>
    <row r="83" spans="1:28" s="1" customFormat="1" ht="15.75" customHeight="1" x14ac:dyDescent="0.2">
      <c r="A83" s="45"/>
      <c r="B83" s="1049"/>
      <c r="C83" s="1229"/>
      <c r="D83" s="1227"/>
      <c r="E83" s="1236"/>
      <c r="F83" s="1067"/>
      <c r="G83" s="1333"/>
      <c r="H83" s="626" t="s">
        <v>107</v>
      </c>
      <c r="I83" s="308"/>
      <c r="J83" s="627"/>
      <c r="K83" s="704">
        <v>1092.4000000000001</v>
      </c>
      <c r="L83" s="308"/>
      <c r="M83" s="629"/>
      <c r="N83" s="716">
        <f>+K83</f>
        <v>1092.4000000000001</v>
      </c>
      <c r="O83" s="193"/>
      <c r="P83" s="261"/>
      <c r="Q83" s="631"/>
      <c r="R83" s="632"/>
      <c r="S83" s="633"/>
      <c r="T83" s="634"/>
      <c r="U83" s="635"/>
      <c r="V83" s="786"/>
      <c r="W83" s="429"/>
      <c r="X83" s="787"/>
      <c r="Y83" s="788"/>
      <c r="Z83" s="788"/>
      <c r="AA83" s="787"/>
      <c r="AB83" s="787"/>
    </row>
    <row r="84" spans="1:28" s="1" customFormat="1" ht="15" customHeight="1" x14ac:dyDescent="0.2">
      <c r="A84" s="45"/>
      <c r="B84" s="603"/>
      <c r="C84" s="1229"/>
      <c r="D84" s="1230"/>
      <c r="E84" s="1376"/>
      <c r="F84" s="1079"/>
      <c r="G84" s="1334"/>
      <c r="H84" s="626" t="s">
        <v>47</v>
      </c>
      <c r="I84" s="308"/>
      <c r="J84" s="627"/>
      <c r="K84" s="704"/>
      <c r="L84" s="308"/>
      <c r="M84" s="629"/>
      <c r="N84" s="716"/>
      <c r="O84" s="193">
        <v>1000</v>
      </c>
      <c r="P84" s="261"/>
      <c r="Q84" s="1015"/>
      <c r="R84" s="1080"/>
      <c r="S84" s="1016"/>
      <c r="T84" s="529"/>
      <c r="U84" s="1017"/>
      <c r="V84" s="786"/>
      <c r="W84" s="429"/>
      <c r="X84" s="787"/>
      <c r="Y84" s="787"/>
      <c r="Z84" s="787"/>
      <c r="AA84" s="787"/>
      <c r="AB84" s="429"/>
    </row>
    <row r="85" spans="1:28" s="1" customFormat="1" ht="28.5" customHeight="1" x14ac:dyDescent="0.2">
      <c r="A85" s="45"/>
      <c r="B85" s="603"/>
      <c r="C85" s="1229"/>
      <c r="D85" s="1226" t="s">
        <v>233</v>
      </c>
      <c r="E85" s="636" t="s">
        <v>45</v>
      </c>
      <c r="F85" s="1068">
        <v>5</v>
      </c>
      <c r="G85" s="1354" t="s">
        <v>132</v>
      </c>
      <c r="H85" s="978" t="s">
        <v>19</v>
      </c>
      <c r="I85" s="136">
        <v>101.3</v>
      </c>
      <c r="J85" s="1071">
        <v>60</v>
      </c>
      <c r="K85" s="1056">
        <f>589.6</f>
        <v>589.6</v>
      </c>
      <c r="L85" s="136"/>
      <c r="M85" s="1072"/>
      <c r="N85" s="1073">
        <v>589.6</v>
      </c>
      <c r="O85" s="1078">
        <v>884.4</v>
      </c>
      <c r="P85" s="136"/>
      <c r="Q85" s="1084" t="s">
        <v>92</v>
      </c>
      <c r="R85" s="632"/>
      <c r="S85" s="633">
        <v>1</v>
      </c>
      <c r="T85" s="634"/>
      <c r="U85" s="635"/>
      <c r="V85" s="786"/>
      <c r="W85" s="429"/>
      <c r="X85" s="787"/>
      <c r="Y85" s="429"/>
      <c r="Z85" s="787"/>
      <c r="AA85" s="429"/>
      <c r="AB85" s="429"/>
    </row>
    <row r="86" spans="1:28" s="1" customFormat="1" ht="30.75" customHeight="1" x14ac:dyDescent="0.2">
      <c r="A86" s="45"/>
      <c r="B86" s="603"/>
      <c r="C86" s="1229"/>
      <c r="D86" s="1227"/>
      <c r="E86" s="641"/>
      <c r="F86" s="1068"/>
      <c r="G86" s="1355"/>
      <c r="H86" s="626" t="s">
        <v>46</v>
      </c>
      <c r="I86" s="308">
        <v>348</v>
      </c>
      <c r="J86" s="627"/>
      <c r="K86" s="704"/>
      <c r="L86" s="308"/>
      <c r="M86" s="629"/>
      <c r="N86" s="716"/>
      <c r="O86" s="285"/>
      <c r="P86" s="308"/>
      <c r="Q86" s="673" t="s">
        <v>53</v>
      </c>
      <c r="R86" s="751"/>
      <c r="S86" s="752">
        <v>40</v>
      </c>
      <c r="T86" s="527">
        <v>100</v>
      </c>
      <c r="U86" s="101"/>
      <c r="V86" s="205"/>
      <c r="W86" s="24"/>
      <c r="X86" s="24"/>
      <c r="Z86" s="24"/>
    </row>
    <row r="87" spans="1:28" s="1" customFormat="1" ht="38.25" customHeight="1" x14ac:dyDescent="0.2">
      <c r="A87" s="45"/>
      <c r="B87" s="603"/>
      <c r="C87" s="1229"/>
      <c r="D87" s="1226" t="s">
        <v>166</v>
      </c>
      <c r="E87" s="657" t="s">
        <v>45</v>
      </c>
      <c r="F87" s="1082">
        <v>5</v>
      </c>
      <c r="G87" s="1332" t="s">
        <v>135</v>
      </c>
      <c r="H87" s="802" t="s">
        <v>19</v>
      </c>
      <c r="I87" s="400">
        <v>30</v>
      </c>
      <c r="J87" s="658">
        <v>30</v>
      </c>
      <c r="K87" s="803">
        <v>100</v>
      </c>
      <c r="L87" s="400"/>
      <c r="M87" s="659"/>
      <c r="N87" s="661">
        <v>100</v>
      </c>
      <c r="O87" s="660">
        <v>505.4</v>
      </c>
      <c r="P87" s="661">
        <v>2094.6</v>
      </c>
      <c r="Q87" s="662" t="s">
        <v>92</v>
      </c>
      <c r="R87" s="638"/>
      <c r="S87" s="639">
        <v>1</v>
      </c>
      <c r="T87" s="543"/>
      <c r="U87" s="640"/>
      <c r="V87" s="205"/>
      <c r="X87" s="24"/>
      <c r="Z87" s="24"/>
    </row>
    <row r="88" spans="1:28" s="1" customFormat="1" ht="18" customHeight="1" x14ac:dyDescent="0.2">
      <c r="A88" s="45"/>
      <c r="B88" s="603"/>
      <c r="C88" s="1229"/>
      <c r="D88" s="1230"/>
      <c r="E88" s="663"/>
      <c r="F88" s="1083"/>
      <c r="G88" s="1334"/>
      <c r="H88" s="941"/>
      <c r="I88" s="1086"/>
      <c r="J88" s="1087"/>
      <c r="K88" s="310"/>
      <c r="L88" s="696"/>
      <c r="M88" s="774"/>
      <c r="N88" s="1088"/>
      <c r="O88" s="1089"/>
      <c r="P88" s="1090"/>
      <c r="Q88" s="664" t="s">
        <v>93</v>
      </c>
      <c r="R88" s="632"/>
      <c r="S88" s="633"/>
      <c r="T88" s="634">
        <v>20</v>
      </c>
      <c r="U88" s="635">
        <v>100</v>
      </c>
      <c r="V88" s="205"/>
      <c r="Y88" s="24"/>
    </row>
    <row r="89" spans="1:28" s="1" customFormat="1" ht="15" customHeight="1" x14ac:dyDescent="0.2">
      <c r="A89" s="1219"/>
      <c r="B89" s="1220"/>
      <c r="C89" s="1221"/>
      <c r="D89" s="1152" t="s">
        <v>168</v>
      </c>
      <c r="E89" s="1338" t="s">
        <v>45</v>
      </c>
      <c r="F89" s="1339">
        <v>5</v>
      </c>
      <c r="G89" s="1341" t="s">
        <v>132</v>
      </c>
      <c r="H89" s="617" t="s">
        <v>19</v>
      </c>
      <c r="I89" s="401"/>
      <c r="J89" s="442"/>
      <c r="K89" s="309"/>
      <c r="L89" s="402"/>
      <c r="M89" s="398"/>
      <c r="N89" s="698"/>
      <c r="O89" s="665">
        <v>301.7</v>
      </c>
      <c r="P89" s="402"/>
      <c r="Q89" s="666" t="s">
        <v>114</v>
      </c>
      <c r="R89" s="667"/>
      <c r="S89" s="543"/>
      <c r="T89" s="543">
        <v>50</v>
      </c>
      <c r="U89" s="640">
        <v>100</v>
      </c>
      <c r="V89" s="205"/>
      <c r="W89" s="205"/>
    </row>
    <row r="90" spans="1:28" s="1" customFormat="1" ht="15" customHeight="1" x14ac:dyDescent="0.2">
      <c r="A90" s="1219"/>
      <c r="B90" s="1220"/>
      <c r="C90" s="1221"/>
      <c r="D90" s="1153"/>
      <c r="E90" s="1222"/>
      <c r="F90" s="1340"/>
      <c r="G90" s="1343"/>
      <c r="H90" s="399" t="s">
        <v>46</v>
      </c>
      <c r="I90" s="401"/>
      <c r="J90" s="442"/>
      <c r="K90" s="309"/>
      <c r="L90" s="402"/>
      <c r="M90" s="398"/>
      <c r="N90" s="698"/>
      <c r="O90" s="665">
        <v>500</v>
      </c>
      <c r="P90" s="402">
        <f>500+716.1</f>
        <v>1216.0999999999999</v>
      </c>
      <c r="Q90" s="331"/>
      <c r="R90" s="668"/>
      <c r="S90" s="634"/>
      <c r="T90" s="634"/>
      <c r="U90" s="635"/>
      <c r="V90" s="205"/>
      <c r="W90" s="205"/>
    </row>
    <row r="91" spans="1:28" s="1" customFormat="1" ht="42.75" customHeight="1" x14ac:dyDescent="0.2">
      <c r="A91" s="56"/>
      <c r="B91" s="1110"/>
      <c r="C91" s="1092"/>
      <c r="D91" s="1152" t="s">
        <v>176</v>
      </c>
      <c r="E91" s="642" t="s">
        <v>100</v>
      </c>
      <c r="F91" s="1111">
        <v>5</v>
      </c>
      <c r="G91" s="1114" t="s">
        <v>136</v>
      </c>
      <c r="H91" s="579" t="s">
        <v>19</v>
      </c>
      <c r="I91" s="581"/>
      <c r="J91" s="643"/>
      <c r="K91" s="705"/>
      <c r="L91" s="135"/>
      <c r="M91" s="644"/>
      <c r="N91" s="646"/>
      <c r="O91" s="645">
        <v>30</v>
      </c>
      <c r="P91" s="646">
        <v>35</v>
      </c>
      <c r="Q91" s="647" t="s">
        <v>101</v>
      </c>
      <c r="R91" s="621"/>
      <c r="S91" s="622"/>
      <c r="T91" s="648">
        <v>50</v>
      </c>
      <c r="U91" s="366">
        <v>100</v>
      </c>
      <c r="V91" s="205"/>
      <c r="X91" s="24"/>
    </row>
    <row r="92" spans="1:28" s="1" customFormat="1" ht="15" customHeight="1" x14ac:dyDescent="0.2">
      <c r="A92" s="60"/>
      <c r="B92" s="303"/>
      <c r="C92" s="61"/>
      <c r="D92" s="1237"/>
      <c r="E92" s="649" t="s">
        <v>45</v>
      </c>
      <c r="F92" s="1111"/>
      <c r="G92" s="650"/>
      <c r="H92" s="651"/>
      <c r="I92" s="271"/>
      <c r="J92" s="652"/>
      <c r="K92" s="706"/>
      <c r="L92" s="654"/>
      <c r="M92" s="653"/>
      <c r="N92" s="717"/>
      <c r="O92" s="655"/>
      <c r="P92" s="654"/>
      <c r="Q92" s="656"/>
      <c r="R92" s="495"/>
      <c r="S92" s="496"/>
      <c r="T92" s="497"/>
      <c r="U92" s="365"/>
      <c r="V92" s="205"/>
    </row>
    <row r="93" spans="1:28" s="1" customFormat="1" ht="15" customHeight="1" x14ac:dyDescent="0.2">
      <c r="A93" s="45"/>
      <c r="B93" s="1099"/>
      <c r="C93" s="1229"/>
      <c r="D93" s="1391" t="s">
        <v>220</v>
      </c>
      <c r="E93" s="669"/>
      <c r="F93" s="1116"/>
      <c r="G93" s="1341" t="s">
        <v>134</v>
      </c>
      <c r="H93" s="670" t="s">
        <v>19</v>
      </c>
      <c r="I93" s="135">
        <v>20</v>
      </c>
      <c r="J93" s="643">
        <v>20</v>
      </c>
      <c r="K93" s="705"/>
      <c r="L93" s="135"/>
      <c r="M93" s="644"/>
      <c r="N93" s="646"/>
      <c r="O93" s="645"/>
      <c r="P93" s="646"/>
      <c r="Q93" s="1113" t="s">
        <v>102</v>
      </c>
      <c r="R93" s="621">
        <v>100</v>
      </c>
      <c r="S93" s="622"/>
      <c r="T93" s="209"/>
      <c r="U93" s="364"/>
      <c r="V93" s="205"/>
      <c r="X93" s="24"/>
      <c r="Y93" s="24"/>
      <c r="Z93" s="24"/>
      <c r="AB93" s="24"/>
    </row>
    <row r="94" spans="1:28" s="1" customFormat="1" ht="30" customHeight="1" x14ac:dyDescent="0.2">
      <c r="A94" s="1151"/>
      <c r="B94" s="1126"/>
      <c r="C94" s="1390"/>
      <c r="D94" s="1392"/>
      <c r="E94" s="1112"/>
      <c r="F94" s="1117"/>
      <c r="G94" s="1343"/>
      <c r="H94" s="671"/>
      <c r="I94" s="271"/>
      <c r="J94" s="353"/>
      <c r="K94" s="707"/>
      <c r="L94" s="271"/>
      <c r="M94" s="272"/>
      <c r="N94" s="718"/>
      <c r="O94" s="672"/>
      <c r="P94" s="271"/>
      <c r="Q94" s="673" t="s">
        <v>171</v>
      </c>
      <c r="R94" s="674"/>
      <c r="S94" s="675">
        <v>1</v>
      </c>
      <c r="T94" s="498"/>
      <c r="U94" s="499"/>
      <c r="V94" s="205"/>
      <c r="Y94" s="24"/>
      <c r="AA94" s="24"/>
    </row>
    <row r="95" spans="1:28" s="1" customFormat="1" ht="15.75" customHeight="1" x14ac:dyDescent="0.2">
      <c r="A95" s="395"/>
      <c r="B95" s="598"/>
      <c r="C95" s="396"/>
      <c r="D95" s="1153" t="s">
        <v>94</v>
      </c>
      <c r="E95" s="162"/>
      <c r="F95" s="1111"/>
      <c r="G95" s="1114"/>
      <c r="H95" s="1007" t="s">
        <v>19</v>
      </c>
      <c r="I95" s="1149">
        <v>527.6</v>
      </c>
      <c r="J95" s="1057"/>
      <c r="K95" s="1150"/>
      <c r="L95" s="1059"/>
      <c r="M95" s="1060"/>
      <c r="N95" s="1061"/>
      <c r="O95" s="994"/>
      <c r="P95" s="722"/>
      <c r="Q95" s="331"/>
      <c r="R95" s="460"/>
      <c r="S95" s="397"/>
      <c r="T95" s="206"/>
      <c r="U95" s="394"/>
      <c r="V95" s="205"/>
      <c r="W95" s="205"/>
    </row>
    <row r="96" spans="1:28" s="1" customFormat="1" ht="15.75" customHeight="1" x14ac:dyDescent="0.2">
      <c r="A96" s="395"/>
      <c r="B96" s="598"/>
      <c r="C96" s="396"/>
      <c r="D96" s="1153"/>
      <c r="E96" s="162"/>
      <c r="F96" s="1040"/>
      <c r="G96" s="608"/>
      <c r="H96" s="699"/>
      <c r="I96" s="136"/>
      <c r="J96" s="733"/>
      <c r="K96" s="734"/>
      <c r="L96" s="735"/>
      <c r="M96" s="736"/>
      <c r="N96" s="737"/>
      <c r="O96" s="738"/>
      <c r="P96" s="696"/>
      <c r="Q96" s="331"/>
      <c r="R96" s="460"/>
      <c r="S96" s="397"/>
      <c r="T96" s="206"/>
      <c r="U96" s="394"/>
      <c r="V96" s="205"/>
      <c r="W96" s="205"/>
    </row>
    <row r="97" spans="1:27" s="1" customFormat="1" ht="15.75" customHeight="1" thickBot="1" x14ac:dyDescent="0.25">
      <c r="A97" s="65"/>
      <c r="B97" s="301"/>
      <c r="C97" s="102"/>
      <c r="D97" s="1323"/>
      <c r="E97" s="1216" t="s">
        <v>54</v>
      </c>
      <c r="F97" s="1217"/>
      <c r="G97" s="1217"/>
      <c r="H97" s="1218"/>
      <c r="I97" s="253">
        <f>SUM(I70:I96)</f>
        <v>17257.899999999998</v>
      </c>
      <c r="J97" s="116">
        <f>SUM(J70:J96)</f>
        <v>15975.900000000001</v>
      </c>
      <c r="K97" s="708">
        <f>SUM(K71:K90)</f>
        <v>4906.3000000000011</v>
      </c>
      <c r="L97" s="115">
        <f>SUM(L73:L90)</f>
        <v>0</v>
      </c>
      <c r="M97" s="695">
        <f>SUM(M73:M90)</f>
        <v>0</v>
      </c>
      <c r="N97" s="115">
        <f>SUM(N71:N90)</f>
        <v>4906.3000000000011</v>
      </c>
      <c r="O97" s="320">
        <f>SUM(O73:O91)</f>
        <v>8549</v>
      </c>
      <c r="P97" s="320">
        <f>SUM(P73:P91)</f>
        <v>4984.2</v>
      </c>
      <c r="Q97" s="106"/>
      <c r="R97" s="461"/>
      <c r="S97" s="213"/>
      <c r="T97" s="212"/>
      <c r="U97" s="367"/>
      <c r="V97" s="205"/>
      <c r="W97" s="205"/>
      <c r="X97" s="205"/>
    </row>
    <row r="98" spans="1:27" s="1" customFormat="1" ht="24" customHeight="1" x14ac:dyDescent="0.2">
      <c r="A98" s="29" t="s">
        <v>15</v>
      </c>
      <c r="B98" s="1199" t="s">
        <v>23</v>
      </c>
      <c r="C98" s="1201" t="s">
        <v>21</v>
      </c>
      <c r="D98" s="1203" t="s">
        <v>156</v>
      </c>
      <c r="E98" s="1205"/>
      <c r="F98" s="1207">
        <v>1</v>
      </c>
      <c r="G98" s="567" t="s">
        <v>157</v>
      </c>
      <c r="H98" s="108" t="s">
        <v>19</v>
      </c>
      <c r="I98" s="6"/>
      <c r="J98" s="416"/>
      <c r="K98" s="75">
        <v>207</v>
      </c>
      <c r="L98" s="268"/>
      <c r="M98" s="268"/>
      <c r="N98" s="269">
        <v>207</v>
      </c>
      <c r="O98" s="231"/>
      <c r="P98" s="731"/>
      <c r="Q98" s="1209" t="s">
        <v>158</v>
      </c>
      <c r="R98" s="1368"/>
      <c r="S98" s="232">
        <v>100</v>
      </c>
      <c r="T98" s="444"/>
      <c r="U98" s="233"/>
    </row>
    <row r="99" spans="1:27" s="1" customFormat="1" ht="17.25" customHeight="1" thickBot="1" x14ac:dyDescent="0.25">
      <c r="A99" s="42"/>
      <c r="B99" s="1200"/>
      <c r="C99" s="1202"/>
      <c r="D99" s="1204"/>
      <c r="E99" s="1206"/>
      <c r="F99" s="1208"/>
      <c r="G99" s="486"/>
      <c r="H99" s="104" t="s">
        <v>20</v>
      </c>
      <c r="I99" s="78">
        <f>SUM(I98)</f>
        <v>0</v>
      </c>
      <c r="J99" s="417">
        <f t="shared" ref="J99:P99" si="10">SUM(J98:J98)</f>
        <v>0</v>
      </c>
      <c r="K99" s="355">
        <f t="shared" si="10"/>
        <v>207</v>
      </c>
      <c r="L99" s="273">
        <f t="shared" si="10"/>
        <v>0</v>
      </c>
      <c r="M99" s="273">
        <f t="shared" si="10"/>
        <v>0</v>
      </c>
      <c r="N99" s="730">
        <f t="shared" si="10"/>
        <v>207</v>
      </c>
      <c r="O99" s="226">
        <f t="shared" si="10"/>
        <v>0</v>
      </c>
      <c r="P99" s="732">
        <f t="shared" si="10"/>
        <v>0</v>
      </c>
      <c r="Q99" s="1210"/>
      <c r="R99" s="1369"/>
      <c r="S99" s="227"/>
      <c r="T99" s="228"/>
      <c r="U99" s="66"/>
    </row>
    <row r="100" spans="1:27" s="1" customFormat="1" ht="43.5" customHeight="1" x14ac:dyDescent="0.2">
      <c r="A100" s="62" t="s">
        <v>15</v>
      </c>
      <c r="B100" s="302" t="s">
        <v>23</v>
      </c>
      <c r="C100" s="595" t="s">
        <v>23</v>
      </c>
      <c r="D100" s="524" t="s">
        <v>55</v>
      </c>
      <c r="E100" s="215"/>
      <c r="F100" s="294"/>
      <c r="G100" s="612"/>
      <c r="H100" s="216"/>
      <c r="I100" s="380"/>
      <c r="J100" s="352"/>
      <c r="K100" s="709"/>
      <c r="L100" s="357"/>
      <c r="M100" s="361"/>
      <c r="N100" s="719"/>
      <c r="O100" s="217"/>
      <c r="P100" s="297"/>
      <c r="Q100" s="107"/>
      <c r="R100" s="462"/>
      <c r="S100" s="219"/>
      <c r="T100" s="218"/>
      <c r="U100" s="368"/>
    </row>
    <row r="101" spans="1:27" s="1" customFormat="1" ht="29.25" customHeight="1" x14ac:dyDescent="0.2">
      <c r="A101" s="56"/>
      <c r="B101" s="598"/>
      <c r="C101" s="596"/>
      <c r="D101" s="1211" t="s">
        <v>87</v>
      </c>
      <c r="E101" s="560"/>
      <c r="F101" s="1339">
        <v>2</v>
      </c>
      <c r="G101" s="1341" t="s">
        <v>151</v>
      </c>
      <c r="H101" s="152" t="s">
        <v>19</v>
      </c>
      <c r="I101" s="440">
        <v>216.7</v>
      </c>
      <c r="J101" s="564">
        <v>310.89999999999998</v>
      </c>
      <c r="K101" s="710"/>
      <c r="L101" s="358"/>
      <c r="M101" s="362"/>
      <c r="N101" s="720"/>
      <c r="O101" s="329"/>
      <c r="P101" s="330"/>
      <c r="Q101" s="561"/>
      <c r="R101" s="562"/>
      <c r="S101" s="563"/>
      <c r="T101" s="515"/>
      <c r="U101" s="516"/>
      <c r="V101" s="67"/>
      <c r="X101" s="119"/>
    </row>
    <row r="102" spans="1:27" s="1" customFormat="1" ht="43.5" customHeight="1" x14ac:dyDescent="0.2">
      <c r="A102" s="56"/>
      <c r="B102" s="598"/>
      <c r="C102" s="596"/>
      <c r="D102" s="1212"/>
      <c r="E102" s="560"/>
      <c r="F102" s="1213"/>
      <c r="G102" s="1342"/>
      <c r="H102" s="120" t="s">
        <v>19</v>
      </c>
      <c r="I102" s="575"/>
      <c r="J102" s="576"/>
      <c r="K102" s="803">
        <v>30.7</v>
      </c>
      <c r="L102" s="400"/>
      <c r="M102" s="659"/>
      <c r="N102" s="661">
        <v>30.7</v>
      </c>
      <c r="O102" s="548"/>
      <c r="P102" s="550"/>
      <c r="Q102" s="531" t="s">
        <v>213</v>
      </c>
      <c r="R102" s="532"/>
      <c r="S102" s="498">
        <v>7</v>
      </c>
      <c r="T102" s="515"/>
      <c r="U102" s="516"/>
      <c r="V102" s="67"/>
      <c r="W102" s="123"/>
      <c r="X102" s="24"/>
      <c r="Y102" s="24"/>
    </row>
    <row r="103" spans="1:27" s="1" customFormat="1" ht="27.75" customHeight="1" x14ac:dyDescent="0.2">
      <c r="A103" s="37"/>
      <c r="B103" s="603"/>
      <c r="C103" s="220"/>
      <c r="D103" s="1212"/>
      <c r="E103" s="151"/>
      <c r="F103" s="739"/>
      <c r="G103" s="1344"/>
      <c r="H103" s="579" t="s">
        <v>19</v>
      </c>
      <c r="I103" s="441"/>
      <c r="J103" s="547"/>
      <c r="K103" s="703">
        <v>90</v>
      </c>
      <c r="L103" s="581"/>
      <c r="M103" s="580"/>
      <c r="N103" s="715">
        <v>90</v>
      </c>
      <c r="O103" s="580"/>
      <c r="P103" s="582"/>
      <c r="Q103" s="534" t="s">
        <v>146</v>
      </c>
      <c r="R103" s="535"/>
      <c r="S103" s="528">
        <v>100</v>
      </c>
      <c r="T103" s="529"/>
      <c r="U103" s="536"/>
      <c r="V103" s="67"/>
      <c r="W103" s="123"/>
      <c r="X103" s="24"/>
      <c r="Y103" s="24"/>
    </row>
    <row r="104" spans="1:27" s="1" customFormat="1" ht="43.5" customHeight="1" x14ac:dyDescent="0.2">
      <c r="A104" s="37"/>
      <c r="B104" s="603"/>
      <c r="C104" s="220"/>
      <c r="D104" s="525"/>
      <c r="E104" s="151"/>
      <c r="F104" s="855"/>
      <c r="G104" s="1344"/>
      <c r="H104" s="399" t="s">
        <v>19</v>
      </c>
      <c r="I104" s="414"/>
      <c r="J104" s="442"/>
      <c r="K104" s="309">
        <f>+L104</f>
        <v>4.5</v>
      </c>
      <c r="L104" s="402">
        <v>4.5</v>
      </c>
      <c r="M104" s="398"/>
      <c r="N104" s="698"/>
      <c r="O104" s="583"/>
      <c r="P104" s="584"/>
      <c r="Q104" s="537" t="s">
        <v>147</v>
      </c>
      <c r="R104" s="535"/>
      <c r="S104" s="530">
        <v>100</v>
      </c>
      <c r="T104" s="527"/>
      <c r="U104" s="536"/>
      <c r="V104" s="67"/>
    </row>
    <row r="105" spans="1:27" s="1" customFormat="1" ht="41.25" customHeight="1" x14ac:dyDescent="0.2">
      <c r="A105" s="37"/>
      <c r="B105" s="603"/>
      <c r="C105" s="220"/>
      <c r="D105" s="525"/>
      <c r="E105" s="151"/>
      <c r="F105" s="855"/>
      <c r="G105" s="578"/>
      <c r="H105" s="579" t="s">
        <v>19</v>
      </c>
      <c r="I105" s="441"/>
      <c r="J105" s="547"/>
      <c r="K105" s="703">
        <f>+L105</f>
        <v>34.700000000000003</v>
      </c>
      <c r="L105" s="581">
        <f>14.4+20.3</f>
        <v>34.700000000000003</v>
      </c>
      <c r="M105" s="580"/>
      <c r="N105" s="715"/>
      <c r="O105" s="441"/>
      <c r="P105" s="814"/>
      <c r="Q105" s="809" t="s">
        <v>145</v>
      </c>
      <c r="R105" s="541"/>
      <c r="S105" s="542">
        <v>2</v>
      </c>
      <c r="T105" s="543"/>
      <c r="U105" s="544"/>
      <c r="V105" s="67"/>
      <c r="X105" s="119"/>
      <c r="Z105" s="24"/>
    </row>
    <row r="106" spans="1:27" s="1" customFormat="1" ht="27.75" customHeight="1" x14ac:dyDescent="0.2">
      <c r="A106" s="37"/>
      <c r="B106" s="808"/>
      <c r="C106" s="220"/>
      <c r="D106" s="525"/>
      <c r="E106" s="151"/>
      <c r="F106" s="855"/>
      <c r="G106" s="578"/>
      <c r="H106" s="579" t="s">
        <v>19</v>
      </c>
      <c r="I106" s="414"/>
      <c r="J106" s="442"/>
      <c r="K106" s="309"/>
      <c r="L106" s="402"/>
      <c r="M106" s="398"/>
      <c r="N106" s="402"/>
      <c r="O106" s="414">
        <v>140</v>
      </c>
      <c r="P106" s="584"/>
      <c r="Q106" s="809" t="s">
        <v>170</v>
      </c>
      <c r="R106" s="541"/>
      <c r="S106" s="542"/>
      <c r="T106" s="543">
        <v>100</v>
      </c>
      <c r="U106" s="544"/>
      <c r="V106" s="67"/>
      <c r="W106" s="24"/>
      <c r="X106" s="119"/>
    </row>
    <row r="107" spans="1:27" s="1" customFormat="1" ht="30" customHeight="1" x14ac:dyDescent="0.2">
      <c r="A107" s="37"/>
      <c r="B107" s="889"/>
      <c r="C107" s="220"/>
      <c r="D107" s="525"/>
      <c r="E107" s="151"/>
      <c r="F107" s="855"/>
      <c r="G107" s="578"/>
      <c r="H107" s="579"/>
      <c r="I107" s="414"/>
      <c r="J107" s="442"/>
      <c r="K107" s="309"/>
      <c r="L107" s="402"/>
      <c r="M107" s="398"/>
      <c r="N107" s="402"/>
      <c r="O107" s="414"/>
      <c r="P107" s="583"/>
      <c r="Q107" s="902" t="s">
        <v>215</v>
      </c>
      <c r="R107" s="763">
        <v>100</v>
      </c>
      <c r="S107" s="898"/>
      <c r="T107" s="527"/>
      <c r="U107" s="897"/>
      <c r="V107" s="67"/>
      <c r="W107" s="24"/>
      <c r="X107" s="119"/>
    </row>
    <row r="108" spans="1:27" s="1" customFormat="1" ht="40.5" customHeight="1" x14ac:dyDescent="0.2">
      <c r="A108" s="37"/>
      <c r="B108" s="889"/>
      <c r="C108" s="220"/>
      <c r="D108" s="525"/>
      <c r="E108" s="151"/>
      <c r="F108" s="855"/>
      <c r="G108" s="578"/>
      <c r="H108" s="579"/>
      <c r="I108" s="414"/>
      <c r="J108" s="442"/>
      <c r="K108" s="309"/>
      <c r="L108" s="402"/>
      <c r="M108" s="398"/>
      <c r="N108" s="402"/>
      <c r="O108" s="414"/>
      <c r="P108" s="583"/>
      <c r="Q108" s="1346" t="s">
        <v>216</v>
      </c>
      <c r="R108" s="680">
        <v>100</v>
      </c>
      <c r="S108" s="899"/>
      <c r="T108" s="634"/>
      <c r="U108" s="896"/>
      <c r="V108" s="67"/>
      <c r="W108" s="24"/>
      <c r="X108" s="119"/>
    </row>
    <row r="109" spans="1:27" s="1" customFormat="1" ht="14.25" customHeight="1" x14ac:dyDescent="0.2">
      <c r="A109" s="37"/>
      <c r="B109" s="603"/>
      <c r="C109" s="220"/>
      <c r="D109" s="525"/>
      <c r="E109" s="151"/>
      <c r="F109" s="292"/>
      <c r="G109" s="490"/>
      <c r="H109" s="539" t="s">
        <v>20</v>
      </c>
      <c r="I109" s="293">
        <f t="shared" ref="I109:N109" si="11">SUM(I101:I105)</f>
        <v>216.7</v>
      </c>
      <c r="J109" s="354">
        <f t="shared" si="11"/>
        <v>310.89999999999998</v>
      </c>
      <c r="K109" s="711">
        <f t="shared" si="11"/>
        <v>159.9</v>
      </c>
      <c r="L109" s="359">
        <f t="shared" si="11"/>
        <v>39.200000000000003</v>
      </c>
      <c r="M109" s="363">
        <f t="shared" si="11"/>
        <v>0</v>
      </c>
      <c r="N109" s="359">
        <f t="shared" si="11"/>
        <v>120.7</v>
      </c>
      <c r="O109" s="293">
        <f>SUM(O101:O106)</f>
        <v>140</v>
      </c>
      <c r="P109" s="293">
        <f>SUM(P101:P105)</f>
        <v>0</v>
      </c>
      <c r="Q109" s="1347"/>
      <c r="R109" s="901"/>
      <c r="S109" s="900"/>
      <c r="T109" s="335"/>
      <c r="U109" s="538"/>
      <c r="V109" s="67"/>
      <c r="W109" s="123"/>
      <c r="X109" s="24"/>
      <c r="Y109" s="24"/>
    </row>
    <row r="110" spans="1:27" s="1" customFormat="1" ht="29.25" customHeight="1" x14ac:dyDescent="0.2">
      <c r="A110" s="37"/>
      <c r="B110" s="603"/>
      <c r="C110" s="220"/>
      <c r="D110" s="1211" t="s">
        <v>155</v>
      </c>
      <c r="E110" s="545"/>
      <c r="F110" s="546" t="s">
        <v>18</v>
      </c>
      <c r="G110" s="565" t="s">
        <v>151</v>
      </c>
      <c r="H110" s="551" t="s">
        <v>19</v>
      </c>
      <c r="I110" s="700"/>
      <c r="J110" s="552"/>
      <c r="K110" s="309">
        <v>24</v>
      </c>
      <c r="L110" s="402">
        <f t="shared" ref="L110:L111" si="12">+K110</f>
        <v>24</v>
      </c>
      <c r="M110" s="549"/>
      <c r="N110" s="721"/>
      <c r="O110" s="815"/>
      <c r="P110" s="550"/>
      <c r="Q110" s="556" t="s">
        <v>148</v>
      </c>
      <c r="R110" s="532"/>
      <c r="S110" s="513">
        <v>100</v>
      </c>
      <c r="T110" s="492"/>
      <c r="U110" s="533"/>
      <c r="V110" s="67"/>
      <c r="W110" s="123"/>
      <c r="X110" s="24"/>
      <c r="Y110" s="24"/>
    </row>
    <row r="111" spans="1:27" s="1" customFormat="1" ht="29.25" customHeight="1" x14ac:dyDescent="0.2">
      <c r="A111" s="37"/>
      <c r="B111" s="603"/>
      <c r="C111" s="220"/>
      <c r="D111" s="1212"/>
      <c r="E111" s="151"/>
      <c r="F111" s="292"/>
      <c r="G111" s="490"/>
      <c r="H111" s="551" t="s">
        <v>19</v>
      </c>
      <c r="I111" s="700"/>
      <c r="J111" s="552"/>
      <c r="K111" s="309">
        <v>1.4</v>
      </c>
      <c r="L111" s="402">
        <f t="shared" si="12"/>
        <v>1.4</v>
      </c>
      <c r="M111" s="398"/>
      <c r="N111" s="698"/>
      <c r="O111" s="512"/>
      <c r="P111" s="553"/>
      <c r="Q111" s="556" t="s">
        <v>149</v>
      </c>
      <c r="R111" s="535"/>
      <c r="S111" s="513">
        <v>100</v>
      </c>
      <c r="T111" s="492"/>
      <c r="U111" s="536"/>
      <c r="V111" s="67"/>
      <c r="W111" s="123"/>
      <c r="X111" s="24"/>
      <c r="Y111" s="24"/>
      <c r="Z111" s="24"/>
      <c r="AA111" s="24"/>
    </row>
    <row r="112" spans="1:27" s="1" customFormat="1" ht="18" customHeight="1" x14ac:dyDescent="0.2">
      <c r="A112" s="37"/>
      <c r="B112" s="603"/>
      <c r="C112" s="220"/>
      <c r="D112" s="525"/>
      <c r="E112" s="151"/>
      <c r="F112" s="855"/>
      <c r="G112" s="1344"/>
      <c r="H112" s="554" t="s">
        <v>19</v>
      </c>
      <c r="I112" s="161"/>
      <c r="J112" s="555"/>
      <c r="K112" s="703">
        <v>45.4</v>
      </c>
      <c r="L112" s="581">
        <v>0.6</v>
      </c>
      <c r="M112" s="881"/>
      <c r="N112" s="722">
        <v>44.8</v>
      </c>
      <c r="O112" s="856"/>
      <c r="P112" s="857"/>
      <c r="Q112" s="1197" t="s">
        <v>150</v>
      </c>
      <c r="R112" s="858"/>
      <c r="S112" s="492">
        <v>100</v>
      </c>
      <c r="T112" s="492"/>
      <c r="U112" s="544"/>
      <c r="V112" s="67"/>
      <c r="Y112" s="24"/>
    </row>
    <row r="113" spans="1:27" s="1" customFormat="1" ht="15.75" customHeight="1" x14ac:dyDescent="0.2">
      <c r="A113" s="37"/>
      <c r="B113" s="603"/>
      <c r="C113" s="220"/>
      <c r="D113" s="525"/>
      <c r="E113" s="151"/>
      <c r="F113" s="855"/>
      <c r="G113" s="1370"/>
      <c r="H113" s="539" t="s">
        <v>20</v>
      </c>
      <c r="I113" s="293">
        <f t="shared" ref="I113:P113" si="13">SUM(I110:I112)</f>
        <v>0</v>
      </c>
      <c r="J113" s="354">
        <f t="shared" si="13"/>
        <v>0</v>
      </c>
      <c r="K113" s="711">
        <f t="shared" si="13"/>
        <v>70.8</v>
      </c>
      <c r="L113" s="359">
        <f>SUM(L110:L112)</f>
        <v>26</v>
      </c>
      <c r="M113" s="363">
        <f t="shared" si="13"/>
        <v>0</v>
      </c>
      <c r="N113" s="723">
        <f t="shared" si="13"/>
        <v>44.8</v>
      </c>
      <c r="O113" s="293">
        <f t="shared" si="13"/>
        <v>0</v>
      </c>
      <c r="P113" s="540">
        <f t="shared" si="13"/>
        <v>0</v>
      </c>
      <c r="Q113" s="1345"/>
      <c r="R113" s="859"/>
      <c r="S113" s="860"/>
      <c r="T113" s="860"/>
      <c r="U113" s="538"/>
      <c r="V113" s="126"/>
      <c r="W113" s="24"/>
      <c r="Z113" s="24"/>
      <c r="AA113" s="24"/>
    </row>
    <row r="114" spans="1:27" s="1" customFormat="1" ht="27.75" customHeight="1" x14ac:dyDescent="0.2">
      <c r="A114" s="153"/>
      <c r="B114" s="1099"/>
      <c r="C114" s="223"/>
      <c r="D114" s="1211" t="s">
        <v>103</v>
      </c>
      <c r="E114" s="224"/>
      <c r="F114" s="546" t="s">
        <v>18</v>
      </c>
      <c r="G114" s="974" t="s">
        <v>151</v>
      </c>
      <c r="H114" s="103" t="s">
        <v>19</v>
      </c>
      <c r="I114" s="415"/>
      <c r="J114" s="353"/>
      <c r="K114" s="310"/>
      <c r="L114" s="271"/>
      <c r="M114" s="272"/>
      <c r="N114" s="718"/>
      <c r="O114" s="221">
        <v>160</v>
      </c>
      <c r="P114" s="222"/>
      <c r="Q114" s="1093" t="s">
        <v>104</v>
      </c>
      <c r="R114" s="464"/>
      <c r="S114" s="225"/>
      <c r="T114" s="494">
        <v>100</v>
      </c>
      <c r="U114" s="493"/>
    </row>
    <row r="115" spans="1:27" s="1" customFormat="1" ht="16.5" customHeight="1" x14ac:dyDescent="0.2">
      <c r="A115" s="1125"/>
      <c r="B115" s="1126"/>
      <c r="C115" s="1141"/>
      <c r="D115" s="1305"/>
      <c r="E115" s="1142"/>
      <c r="F115" s="1143"/>
      <c r="G115" s="1144"/>
      <c r="H115" s="539" t="s">
        <v>20</v>
      </c>
      <c r="I115" s="293"/>
      <c r="J115" s="354">
        <f t="shared" ref="J115:P115" si="14">J114</f>
        <v>0</v>
      </c>
      <c r="K115" s="711">
        <f t="shared" si="14"/>
        <v>0</v>
      </c>
      <c r="L115" s="359">
        <f t="shared" si="14"/>
        <v>0</v>
      </c>
      <c r="M115" s="363">
        <f t="shared" si="14"/>
        <v>0</v>
      </c>
      <c r="N115" s="723">
        <f t="shared" si="14"/>
        <v>0</v>
      </c>
      <c r="O115" s="293">
        <f t="shared" si="14"/>
        <v>160</v>
      </c>
      <c r="P115" s="293">
        <f t="shared" si="14"/>
        <v>0</v>
      </c>
      <c r="Q115" s="1094"/>
      <c r="R115" s="1145"/>
      <c r="S115" s="1146"/>
      <c r="T115" s="335"/>
      <c r="U115" s="1147"/>
      <c r="V115" s="975"/>
      <c r="W115" s="24"/>
      <c r="Z115" s="24"/>
    </row>
    <row r="116" spans="1:27" s="1" customFormat="1" ht="15.75" customHeight="1" x14ac:dyDescent="0.2">
      <c r="A116" s="45"/>
      <c r="B116" s="603"/>
      <c r="C116" s="596"/>
      <c r="D116" s="290" t="s">
        <v>89</v>
      </c>
      <c r="E116" s="1138"/>
      <c r="F116" s="682">
        <v>6</v>
      </c>
      <c r="G116" s="1330" t="s">
        <v>152</v>
      </c>
      <c r="H116" s="1139" t="s">
        <v>19</v>
      </c>
      <c r="I116" s="296">
        <v>167.9</v>
      </c>
      <c r="J116" s="683">
        <v>157.30000000000001</v>
      </c>
      <c r="K116" s="1140">
        <f>+L116</f>
        <v>158.1</v>
      </c>
      <c r="L116" s="967">
        <v>158.1</v>
      </c>
      <c r="M116" s="684"/>
      <c r="N116" s="724"/>
      <c r="O116" s="296">
        <v>178.1</v>
      </c>
      <c r="P116" s="685">
        <v>178.1</v>
      </c>
      <c r="Q116" s="282" t="s">
        <v>90</v>
      </c>
      <c r="R116" s="448">
        <v>6</v>
      </c>
      <c r="S116" s="171">
        <v>6</v>
      </c>
      <c r="T116" s="171">
        <v>6</v>
      </c>
      <c r="U116" s="172">
        <v>6</v>
      </c>
      <c r="V116" s="126"/>
      <c r="W116" s="24"/>
      <c r="AA116" s="24"/>
    </row>
    <row r="117" spans="1:27" s="1" customFormat="1" ht="15.75" customHeight="1" x14ac:dyDescent="0.2">
      <c r="A117" s="45"/>
      <c r="B117" s="603"/>
      <c r="C117" s="596"/>
      <c r="D117" s="290"/>
      <c r="E117" s="163"/>
      <c r="F117" s="682"/>
      <c r="G117" s="1330"/>
      <c r="H117" s="573" t="s">
        <v>107</v>
      </c>
      <c r="I117" s="678">
        <v>21.1</v>
      </c>
      <c r="J117" s="683">
        <v>21.1</v>
      </c>
      <c r="K117" s="966">
        <f>+L117</f>
        <v>20</v>
      </c>
      <c r="L117" s="967">
        <v>20</v>
      </c>
      <c r="M117" s="684"/>
      <c r="N117" s="724"/>
      <c r="O117" s="296"/>
      <c r="P117" s="685"/>
      <c r="Q117" s="282"/>
      <c r="R117" s="448"/>
      <c r="S117" s="686"/>
      <c r="T117" s="171"/>
      <c r="U117" s="172"/>
      <c r="V117" s="67"/>
    </row>
    <row r="118" spans="1:27" s="1" customFormat="1" ht="15.75" customHeight="1" thickBot="1" x14ac:dyDescent="0.25">
      <c r="A118" s="45"/>
      <c r="B118" s="603"/>
      <c r="C118" s="596"/>
      <c r="D118" s="290"/>
      <c r="E118" s="283"/>
      <c r="F118" s="295"/>
      <c r="G118" s="1331"/>
      <c r="H118" s="1020" t="s">
        <v>20</v>
      </c>
      <c r="I118" s="78">
        <f>SUM(I116:I117)</f>
        <v>189</v>
      </c>
      <c r="J118" s="1021">
        <f t="shared" ref="J118:P118" si="15">SUM(J116:J117)</f>
        <v>178.4</v>
      </c>
      <c r="K118" s="1022">
        <f>SUM(K116:K117)</f>
        <v>178.1</v>
      </c>
      <c r="L118" s="1023">
        <f t="shared" si="15"/>
        <v>178.1</v>
      </c>
      <c r="M118" s="1024">
        <f t="shared" si="15"/>
        <v>0</v>
      </c>
      <c r="N118" s="1025">
        <f t="shared" si="15"/>
        <v>0</v>
      </c>
      <c r="O118" s="1026">
        <f t="shared" si="15"/>
        <v>178.1</v>
      </c>
      <c r="P118" s="1026">
        <f t="shared" si="15"/>
        <v>178.1</v>
      </c>
      <c r="Q118" s="1027"/>
      <c r="R118" s="514"/>
      <c r="S118" s="1028"/>
      <c r="T118" s="319"/>
      <c r="U118" s="284"/>
      <c r="V118" s="67"/>
    </row>
    <row r="119" spans="1:27" s="1" customFormat="1" ht="30" customHeight="1" x14ac:dyDescent="0.2">
      <c r="A119" s="45"/>
      <c r="B119" s="879"/>
      <c r="C119" s="1389"/>
      <c r="D119" s="1271" t="s">
        <v>85</v>
      </c>
      <c r="E119" s="1377"/>
      <c r="F119" s="1379">
        <v>2</v>
      </c>
      <c r="G119" s="1380" t="s">
        <v>151</v>
      </c>
      <c r="H119" s="118" t="s">
        <v>19</v>
      </c>
      <c r="I119" s="413">
        <v>48.5</v>
      </c>
      <c r="J119" s="416">
        <v>48.5</v>
      </c>
      <c r="K119" s="702"/>
      <c r="L119" s="269"/>
      <c r="M119" s="268"/>
      <c r="N119" s="727"/>
      <c r="O119" s="214"/>
      <c r="P119" s="214"/>
      <c r="Q119" s="1384" t="s">
        <v>86</v>
      </c>
      <c r="R119" s="1385">
        <v>100</v>
      </c>
      <c r="S119" s="1387"/>
      <c r="T119" s="1387"/>
      <c r="U119" s="1371"/>
      <c r="V119" s="67"/>
    </row>
    <row r="120" spans="1:27" s="1" customFormat="1" x14ac:dyDescent="0.2">
      <c r="A120" s="45"/>
      <c r="B120" s="603"/>
      <c r="C120" s="1389"/>
      <c r="D120" s="1153"/>
      <c r="E120" s="1378"/>
      <c r="F120" s="1223"/>
      <c r="G120" s="1343"/>
      <c r="H120" s="519" t="s">
        <v>20</v>
      </c>
      <c r="I120" s="382">
        <f>SUM(I119)</f>
        <v>48.5</v>
      </c>
      <c r="J120" s="520">
        <f t="shared" ref="J120:O120" si="16">+J119</f>
        <v>48.5</v>
      </c>
      <c r="K120" s="712">
        <f t="shared" si="16"/>
        <v>0</v>
      </c>
      <c r="L120" s="140">
        <f t="shared" si="16"/>
        <v>0</v>
      </c>
      <c r="M120" s="521">
        <f t="shared" si="16"/>
        <v>0</v>
      </c>
      <c r="N120" s="728">
        <f t="shared" si="16"/>
        <v>0</v>
      </c>
      <c r="O120" s="522">
        <f t="shared" si="16"/>
        <v>0</v>
      </c>
      <c r="P120" s="522"/>
      <c r="Q120" s="1228"/>
      <c r="R120" s="1386"/>
      <c r="S120" s="1388"/>
      <c r="T120" s="1388"/>
      <c r="U120" s="1372"/>
    </row>
    <row r="121" spans="1:27" s="1" customFormat="1" ht="13.5" customHeight="1" thickBot="1" x14ac:dyDescent="0.25">
      <c r="A121" s="42"/>
      <c r="B121" s="594"/>
      <c r="C121" s="609"/>
      <c r="D121" s="1323"/>
      <c r="E121" s="526"/>
      <c r="F121" s="1069"/>
      <c r="G121" s="1217" t="s">
        <v>54</v>
      </c>
      <c r="H121" s="1218"/>
      <c r="I121" s="9">
        <f>I115+I118+I109+I120+I113</f>
        <v>454.2</v>
      </c>
      <c r="J121" s="341">
        <f t="shared" ref="J121:P121" si="17">J115+J118+J109+J120+J113</f>
        <v>537.79999999999995</v>
      </c>
      <c r="K121" s="713">
        <f t="shared" si="17"/>
        <v>408.8</v>
      </c>
      <c r="L121" s="253">
        <f t="shared" si="17"/>
        <v>243.3</v>
      </c>
      <c r="M121" s="257">
        <f t="shared" si="17"/>
        <v>0</v>
      </c>
      <c r="N121" s="253">
        <f t="shared" si="17"/>
        <v>165.5</v>
      </c>
      <c r="O121" s="9">
        <f t="shared" si="17"/>
        <v>478.1</v>
      </c>
      <c r="P121" s="9">
        <f t="shared" si="17"/>
        <v>178.1</v>
      </c>
      <c r="Q121" s="607"/>
      <c r="R121" s="465"/>
      <c r="S121" s="228"/>
      <c r="T121" s="227"/>
      <c r="U121" s="369"/>
      <c r="V121" s="71"/>
    </row>
    <row r="122" spans="1:27" s="1" customFormat="1" ht="14.25" customHeight="1" thickBot="1" x14ac:dyDescent="0.25">
      <c r="A122" s="12" t="s">
        <v>15</v>
      </c>
      <c r="B122" s="68" t="s">
        <v>23</v>
      </c>
      <c r="C122" s="1185" t="s">
        <v>24</v>
      </c>
      <c r="D122" s="1185"/>
      <c r="E122" s="1185"/>
      <c r="F122" s="1185"/>
      <c r="G122" s="1185"/>
      <c r="H122" s="1185"/>
      <c r="I122" s="14">
        <f>+I121+I97</f>
        <v>17712.099999999999</v>
      </c>
      <c r="J122" s="570">
        <f>+J121+J97</f>
        <v>16513.7</v>
      </c>
      <c r="K122" s="14">
        <f t="shared" ref="K122:P122" si="18">+K121+K97+K99</f>
        <v>5522.1000000000013</v>
      </c>
      <c r="L122" s="274">
        <f t="shared" si="18"/>
        <v>243.3</v>
      </c>
      <c r="M122" s="274">
        <f t="shared" si="18"/>
        <v>0</v>
      </c>
      <c r="N122" s="740">
        <f t="shared" si="18"/>
        <v>5278.8000000000011</v>
      </c>
      <c r="O122" s="571">
        <f t="shared" si="18"/>
        <v>9027.1</v>
      </c>
      <c r="P122" s="571">
        <f t="shared" si="18"/>
        <v>5162.3</v>
      </c>
      <c r="Q122" s="1186"/>
      <c r="R122" s="1187"/>
      <c r="S122" s="1187"/>
      <c r="T122" s="1187"/>
      <c r="U122" s="1188"/>
      <c r="V122" s="1194"/>
      <c r="X122" s="24"/>
    </row>
    <row r="123" spans="1:27" s="1" customFormat="1" ht="14.25" customHeight="1" thickBot="1" x14ac:dyDescent="0.25">
      <c r="A123" s="69" t="s">
        <v>15</v>
      </c>
      <c r="B123" s="68" t="s">
        <v>42</v>
      </c>
      <c r="C123" s="1195" t="s">
        <v>56</v>
      </c>
      <c r="D123" s="1196"/>
      <c r="E123" s="1196"/>
      <c r="F123" s="1196"/>
      <c r="G123" s="1196"/>
      <c r="H123" s="1196"/>
      <c r="I123" s="1196"/>
      <c r="J123" s="1196"/>
      <c r="K123" s="1196"/>
      <c r="L123" s="1196"/>
      <c r="M123" s="1196"/>
      <c r="N123" s="1196"/>
      <c r="O123" s="1196"/>
      <c r="P123" s="1196"/>
      <c r="Q123" s="1196"/>
      <c r="R123" s="466"/>
      <c r="S123" s="229"/>
      <c r="T123" s="229"/>
      <c r="U123" s="70"/>
      <c r="V123" s="1194"/>
      <c r="X123" s="24"/>
    </row>
    <row r="124" spans="1:27" s="1" customFormat="1" ht="38.25" x14ac:dyDescent="0.2">
      <c r="A124" s="29" t="s">
        <v>15</v>
      </c>
      <c r="B124" s="593" t="s">
        <v>42</v>
      </c>
      <c r="C124" s="72" t="s">
        <v>15</v>
      </c>
      <c r="D124" s="291" t="s">
        <v>57</v>
      </c>
      <c r="E124" s="73"/>
      <c r="F124" s="155" t="s">
        <v>18</v>
      </c>
      <c r="G124" s="566" t="s">
        <v>151</v>
      </c>
      <c r="H124" s="74" t="s">
        <v>19</v>
      </c>
      <c r="I124" s="559">
        <v>620.29999999999995</v>
      </c>
      <c r="J124" s="114">
        <f>620.3+360</f>
        <v>980.3</v>
      </c>
      <c r="K124" s="75">
        <f>665.3</f>
        <v>665.3</v>
      </c>
      <c r="L124" s="268">
        <f>+K124</f>
        <v>665.3</v>
      </c>
      <c r="M124" s="325"/>
      <c r="N124" s="251"/>
      <c r="O124" s="7">
        <f>+K124-200</f>
        <v>465.29999999999995</v>
      </c>
      <c r="P124" s="251">
        <f>+O124</f>
        <v>465.29999999999995</v>
      </c>
      <c r="Q124" s="832" t="s">
        <v>173</v>
      </c>
      <c r="R124" s="462">
        <v>4</v>
      </c>
      <c r="S124" s="219">
        <v>6</v>
      </c>
      <c r="T124" s="833">
        <v>6</v>
      </c>
      <c r="U124" s="834">
        <v>6</v>
      </c>
      <c r="V124" s="1194"/>
    </row>
    <row r="125" spans="1:27" s="1" customFormat="1" ht="31.5" customHeight="1" x14ac:dyDescent="0.2">
      <c r="A125" s="37"/>
      <c r="B125" s="603"/>
      <c r="C125" s="288"/>
      <c r="D125" s="650" t="s">
        <v>175</v>
      </c>
      <c r="E125" s="289"/>
      <c r="F125" s="1042"/>
      <c r="G125" s="147"/>
      <c r="H125" s="573" t="s">
        <v>19</v>
      </c>
      <c r="I125" s="40"/>
      <c r="J125" s="403"/>
      <c r="K125" s="270">
        <f>+L125</f>
        <v>70</v>
      </c>
      <c r="L125" s="256">
        <v>70</v>
      </c>
      <c r="M125" s="557"/>
      <c r="N125" s="252"/>
      <c r="O125" s="129">
        <f>+K125</f>
        <v>70</v>
      </c>
      <c r="P125" s="252">
        <f>+K125</f>
        <v>70</v>
      </c>
      <c r="Q125" s="1197" t="s">
        <v>174</v>
      </c>
      <c r="R125" s="451"/>
      <c r="S125" s="203">
        <v>1</v>
      </c>
      <c r="T125" s="827"/>
      <c r="U125" s="828"/>
      <c r="V125" s="77"/>
      <c r="W125" s="67"/>
    </row>
    <row r="126" spans="1:27" s="1" customFormat="1" ht="15" customHeight="1" thickBot="1" x14ac:dyDescent="0.25">
      <c r="A126" s="42"/>
      <c r="B126" s="594"/>
      <c r="C126" s="137"/>
      <c r="D126" s="558"/>
      <c r="E126" s="138"/>
      <c r="F126" s="156"/>
      <c r="G126" s="485"/>
      <c r="H126" s="139" t="s">
        <v>20</v>
      </c>
      <c r="I126" s="9">
        <f>SUM(I124)</f>
        <v>620.29999999999995</v>
      </c>
      <c r="J126" s="405">
        <f t="shared" ref="J126" si="19">J124</f>
        <v>980.3</v>
      </c>
      <c r="K126" s="341">
        <f>SUM(K124:K125)</f>
        <v>735.3</v>
      </c>
      <c r="L126" s="341">
        <f t="shared" ref="L126:P126" si="20">SUM(L124:L125)</f>
        <v>735.3</v>
      </c>
      <c r="M126" s="341">
        <f t="shared" si="20"/>
        <v>0</v>
      </c>
      <c r="N126" s="341">
        <f t="shared" si="20"/>
        <v>0</v>
      </c>
      <c r="O126" s="76">
        <f t="shared" si="20"/>
        <v>535.29999999999995</v>
      </c>
      <c r="P126" s="253">
        <f t="shared" si="20"/>
        <v>535.29999999999995</v>
      </c>
      <c r="Q126" s="1198"/>
      <c r="R126" s="829"/>
      <c r="S126" s="230"/>
      <c r="T126" s="830"/>
      <c r="U126" s="831"/>
      <c r="V126" s="592"/>
      <c r="W126" s="67"/>
    </row>
    <row r="127" spans="1:27" s="1" customFormat="1" ht="44.25" customHeight="1" x14ac:dyDescent="0.2">
      <c r="A127" s="29" t="s">
        <v>15</v>
      </c>
      <c r="B127" s="1199" t="s">
        <v>42</v>
      </c>
      <c r="C127" s="1201" t="s">
        <v>21</v>
      </c>
      <c r="D127" s="1203" t="s">
        <v>58</v>
      </c>
      <c r="E127" s="1205"/>
      <c r="F127" s="1207" t="s">
        <v>18</v>
      </c>
      <c r="G127" s="567" t="s">
        <v>151</v>
      </c>
      <c r="H127" s="108" t="s">
        <v>19</v>
      </c>
      <c r="I127" s="6">
        <v>20</v>
      </c>
      <c r="J127" s="416">
        <v>16.3</v>
      </c>
      <c r="K127" s="75">
        <v>20</v>
      </c>
      <c r="L127" s="268">
        <v>20</v>
      </c>
      <c r="M127" s="268"/>
      <c r="N127" s="269"/>
      <c r="O127" s="231">
        <v>20</v>
      </c>
      <c r="P127" s="731">
        <v>20</v>
      </c>
      <c r="Q127" s="1209" t="s">
        <v>59</v>
      </c>
      <c r="R127" s="1368">
        <v>14</v>
      </c>
      <c r="S127" s="232">
        <v>14</v>
      </c>
      <c r="T127" s="444">
        <v>14</v>
      </c>
      <c r="U127" s="233">
        <v>14</v>
      </c>
      <c r="Y127" s="24"/>
      <c r="Z127" s="24"/>
    </row>
    <row r="128" spans="1:27" s="1" customFormat="1" ht="13.5" thickBot="1" x14ac:dyDescent="0.25">
      <c r="A128" s="42"/>
      <c r="B128" s="1200"/>
      <c r="C128" s="1202"/>
      <c r="D128" s="1204"/>
      <c r="E128" s="1206"/>
      <c r="F128" s="1208"/>
      <c r="G128" s="486"/>
      <c r="H128" s="104" t="s">
        <v>20</v>
      </c>
      <c r="I128" s="78">
        <f>SUM(I127)</f>
        <v>20</v>
      </c>
      <c r="J128" s="417">
        <f t="shared" ref="J128:P128" si="21">SUM(J127:J127)</f>
        <v>16.3</v>
      </c>
      <c r="K128" s="355">
        <f t="shared" si="21"/>
        <v>20</v>
      </c>
      <c r="L128" s="273">
        <f t="shared" si="21"/>
        <v>20</v>
      </c>
      <c r="M128" s="273">
        <f t="shared" si="21"/>
        <v>0</v>
      </c>
      <c r="N128" s="730">
        <f t="shared" si="21"/>
        <v>0</v>
      </c>
      <c r="O128" s="226">
        <f t="shared" si="21"/>
        <v>20</v>
      </c>
      <c r="P128" s="732">
        <f t="shared" si="21"/>
        <v>20</v>
      </c>
      <c r="Q128" s="1210"/>
      <c r="R128" s="1369"/>
      <c r="S128" s="227"/>
      <c r="T128" s="228"/>
      <c r="U128" s="66"/>
    </row>
    <row r="129" spans="1:24" s="1" customFormat="1" ht="13.5" thickBot="1" x14ac:dyDescent="0.25">
      <c r="A129" s="12" t="s">
        <v>15</v>
      </c>
      <c r="B129" s="68" t="s">
        <v>42</v>
      </c>
      <c r="C129" s="1185" t="s">
        <v>24</v>
      </c>
      <c r="D129" s="1185"/>
      <c r="E129" s="1185"/>
      <c r="F129" s="1185"/>
      <c r="G129" s="1185"/>
      <c r="H129" s="1185"/>
      <c r="I129" s="14">
        <f>I128+I126</f>
        <v>640.29999999999995</v>
      </c>
      <c r="J129" s="418">
        <f t="shared" ref="J129:P129" si="22">J128+J126</f>
        <v>996.59999999999991</v>
      </c>
      <c r="K129" s="14">
        <f>K128+K126</f>
        <v>755.3</v>
      </c>
      <c r="L129" s="274">
        <f t="shared" si="22"/>
        <v>755.3</v>
      </c>
      <c r="M129" s="383">
        <f t="shared" si="22"/>
        <v>0</v>
      </c>
      <c r="N129" s="570">
        <f t="shared" si="22"/>
        <v>0</v>
      </c>
      <c r="O129" s="234">
        <f t="shared" si="22"/>
        <v>555.29999999999995</v>
      </c>
      <c r="P129" s="572">
        <f t="shared" si="22"/>
        <v>555.29999999999995</v>
      </c>
      <c r="Q129" s="1186"/>
      <c r="R129" s="1187"/>
      <c r="S129" s="1187"/>
      <c r="T129" s="1187"/>
      <c r="U129" s="1188"/>
    </row>
    <row r="130" spans="1:24" s="429" customFormat="1" ht="14.25" thickBot="1" x14ac:dyDescent="0.25">
      <c r="A130" s="12" t="s">
        <v>15</v>
      </c>
      <c r="B130" s="1189" t="s">
        <v>60</v>
      </c>
      <c r="C130" s="1190"/>
      <c r="D130" s="1190"/>
      <c r="E130" s="1190"/>
      <c r="F130" s="1190"/>
      <c r="G130" s="1190"/>
      <c r="H130" s="1190"/>
      <c r="I130" s="79">
        <f>I129+I122+I66+I28</f>
        <v>23359.599999999999</v>
      </c>
      <c r="J130" s="419">
        <f t="shared" ref="J130:P130" si="23">J122+J66+J28+J129</f>
        <v>22901.200000000001</v>
      </c>
      <c r="K130" s="79">
        <f t="shared" si="23"/>
        <v>12458.400000000001</v>
      </c>
      <c r="L130" s="275">
        <f t="shared" si="23"/>
        <v>7031.2</v>
      </c>
      <c r="M130" s="384">
        <f t="shared" si="23"/>
        <v>2242.0999999999995</v>
      </c>
      <c r="N130" s="419">
        <f t="shared" si="23"/>
        <v>5427.2000000000007</v>
      </c>
      <c r="O130" s="235">
        <f t="shared" si="23"/>
        <v>15443.199999999999</v>
      </c>
      <c r="P130" s="235">
        <f t="shared" si="23"/>
        <v>11589.5</v>
      </c>
      <c r="Q130" s="80"/>
      <c r="R130" s="467"/>
      <c r="S130" s="236"/>
      <c r="T130" s="236"/>
      <c r="U130" s="145"/>
    </row>
    <row r="131" spans="1:24" s="429" customFormat="1" ht="14.25" thickBot="1" x14ac:dyDescent="0.25">
      <c r="A131" s="81" t="s">
        <v>61</v>
      </c>
      <c r="B131" s="1191" t="s">
        <v>62</v>
      </c>
      <c r="C131" s="1192"/>
      <c r="D131" s="1192"/>
      <c r="E131" s="1192"/>
      <c r="F131" s="1192"/>
      <c r="G131" s="1192"/>
      <c r="H131" s="1192"/>
      <c r="I131" s="82">
        <f>I130</f>
        <v>23359.599999999999</v>
      </c>
      <c r="J131" s="420">
        <f t="shared" ref="J131:P131" si="24">J130</f>
        <v>22901.200000000001</v>
      </c>
      <c r="K131" s="82">
        <f>K130</f>
        <v>12458.400000000001</v>
      </c>
      <c r="L131" s="276">
        <f>L130</f>
        <v>7031.2</v>
      </c>
      <c r="M131" s="385">
        <f>M130</f>
        <v>2242.0999999999995</v>
      </c>
      <c r="N131" s="420">
        <f>N130</f>
        <v>5427.2000000000007</v>
      </c>
      <c r="O131" s="237">
        <f t="shared" si="24"/>
        <v>15443.199999999999</v>
      </c>
      <c r="P131" s="237">
        <f t="shared" si="24"/>
        <v>11589.5</v>
      </c>
      <c r="Q131" s="83"/>
      <c r="R131" s="468"/>
      <c r="S131" s="238"/>
      <c r="T131" s="238"/>
      <c r="U131" s="84"/>
    </row>
    <row r="132" spans="1:24" s="1" customFormat="1" ht="15.75" customHeight="1" x14ac:dyDescent="0.2">
      <c r="A132" s="431" t="s">
        <v>126</v>
      </c>
      <c r="B132" s="430"/>
      <c r="C132" s="430"/>
      <c r="D132" s="430"/>
      <c r="E132" s="430"/>
      <c r="F132" s="1070"/>
      <c r="G132" s="487"/>
      <c r="H132" s="430"/>
      <c r="I132" s="208"/>
      <c r="J132" s="208"/>
      <c r="K132" s="208"/>
      <c r="L132" s="208"/>
      <c r="M132" s="208"/>
      <c r="N132" s="208"/>
      <c r="O132" s="208"/>
      <c r="P132" s="208"/>
      <c r="Q132" s="427"/>
      <c r="R132" s="469"/>
      <c r="S132" s="428"/>
      <c r="T132" s="428"/>
      <c r="U132" s="428"/>
    </row>
    <row r="133" spans="1:24" s="1" customFormat="1" ht="18.75" customHeight="1" x14ac:dyDescent="0.2">
      <c r="A133" s="1381" t="s">
        <v>217</v>
      </c>
      <c r="B133" s="1381"/>
      <c r="C133" s="1381"/>
      <c r="D133" s="1381"/>
      <c r="E133" s="1381"/>
      <c r="F133" s="1381"/>
      <c r="G133" s="1381"/>
      <c r="H133" s="1381"/>
      <c r="I133" s="1381"/>
      <c r="J133" s="1381"/>
      <c r="K133" s="1381"/>
      <c r="L133" s="1381"/>
      <c r="M133" s="1381"/>
      <c r="N133" s="208"/>
      <c r="O133" s="208"/>
      <c r="P133" s="208"/>
      <c r="Q133" s="427"/>
      <c r="R133" s="469"/>
      <c r="S133" s="428"/>
      <c r="T133" s="428"/>
      <c r="U133" s="428"/>
    </row>
    <row r="134" spans="1:24" s="1" customFormat="1" ht="14.25" thickBot="1" x14ac:dyDescent="0.25">
      <c r="A134" s="85"/>
      <c r="B134" s="1193" t="s">
        <v>63</v>
      </c>
      <c r="C134" s="1193"/>
      <c r="D134" s="1193"/>
      <c r="E134" s="1193"/>
      <c r="F134" s="1193"/>
      <c r="G134" s="1193"/>
      <c r="H134" s="1193"/>
      <c r="I134" s="1193"/>
      <c r="J134" s="1193"/>
      <c r="K134" s="1193"/>
      <c r="L134" s="1193"/>
      <c r="M134" s="1193"/>
      <c r="N134" s="1193"/>
      <c r="O134" s="1193"/>
      <c r="P134" s="1193"/>
      <c r="Q134" s="87"/>
      <c r="R134" s="470"/>
      <c r="S134" s="88"/>
      <c r="T134" s="88"/>
      <c r="U134" s="88"/>
    </row>
    <row r="135" spans="1:24" s="1" customFormat="1" ht="63.75" x14ac:dyDescent="0.2">
      <c r="A135" s="86"/>
      <c r="B135" s="1178" t="s">
        <v>64</v>
      </c>
      <c r="C135" s="1179"/>
      <c r="D135" s="1179"/>
      <c r="E135" s="1179"/>
      <c r="F135" s="1179"/>
      <c r="G135" s="1179"/>
      <c r="H135" s="1180"/>
      <c r="I135" s="154" t="s">
        <v>124</v>
      </c>
      <c r="J135" s="421" t="s">
        <v>125</v>
      </c>
      <c r="K135" s="1382" t="s">
        <v>118</v>
      </c>
      <c r="L135" s="1383"/>
      <c r="M135" s="1383"/>
      <c r="N135" s="1383"/>
      <c r="O135" s="239" t="s">
        <v>105</v>
      </c>
      <c r="P135" s="239" t="s">
        <v>128</v>
      </c>
      <c r="Q135" s="89"/>
      <c r="R135" s="471"/>
      <c r="S135" s="1181"/>
      <c r="T135" s="1181"/>
      <c r="U135" s="1181"/>
    </row>
    <row r="136" spans="1:24" s="1" customFormat="1" ht="13.5" x14ac:dyDescent="0.2">
      <c r="A136" s="86"/>
      <c r="B136" s="1182" t="s">
        <v>65</v>
      </c>
      <c r="C136" s="1183"/>
      <c r="D136" s="1183"/>
      <c r="E136" s="1183"/>
      <c r="F136" s="1183"/>
      <c r="G136" s="1183"/>
      <c r="H136" s="1184"/>
      <c r="I136" s="240">
        <f t="shared" ref="I136:N136" si="25">SUM(I137:I142)</f>
        <v>23236.6</v>
      </c>
      <c r="J136" s="328">
        <f t="shared" si="25"/>
        <v>22861.899999999998</v>
      </c>
      <c r="K136" s="433">
        <f t="shared" si="25"/>
        <v>11892.899999999998</v>
      </c>
      <c r="L136" s="281">
        <f t="shared" si="25"/>
        <v>6989.2000000000007</v>
      </c>
      <c r="M136" s="281">
        <f t="shared" si="25"/>
        <v>2242.0999999999995</v>
      </c>
      <c r="N136" s="744">
        <f t="shared" si="25"/>
        <v>4903.7</v>
      </c>
      <c r="O136" s="90">
        <f ca="1">SUM(O137:O141)</f>
        <v>13167.6</v>
      </c>
      <c r="P136" s="90">
        <f>SUM(P137:P141)</f>
        <v>11572.5</v>
      </c>
      <c r="Q136" s="91"/>
      <c r="R136" s="472"/>
      <c r="S136" s="1167"/>
      <c r="T136" s="1167"/>
      <c r="U136" s="1167"/>
      <c r="X136" s="24"/>
    </row>
    <row r="137" spans="1:24" s="1" customFormat="1" ht="12.75" customHeight="1" x14ac:dyDescent="0.2">
      <c r="A137" s="86"/>
      <c r="B137" s="1172" t="s">
        <v>66</v>
      </c>
      <c r="C137" s="1173"/>
      <c r="D137" s="1173"/>
      <c r="E137" s="1173"/>
      <c r="F137" s="1173"/>
      <c r="G137" s="1173"/>
      <c r="H137" s="1174"/>
      <c r="I137" s="241">
        <f>SUMIF(H13:H127,"sb",I13:I127)</f>
        <v>9441.9</v>
      </c>
      <c r="J137" s="422">
        <f>SUMIF(H13:H127,"sb",J13:J127)</f>
        <v>9306.0999999999985</v>
      </c>
      <c r="K137" s="434">
        <f>SUMIF(H13:H127,"sb",K13:K127)</f>
        <v>8921.7999999999993</v>
      </c>
      <c r="L137" s="277">
        <f>SUMIF(H13:H127,"sb",L13:L127)</f>
        <v>6630.2000000000007</v>
      </c>
      <c r="M137" s="277">
        <f>SUMIF(H13:H127,"sb",M13:M127)</f>
        <v>2242.0999999999995</v>
      </c>
      <c r="N137" s="745">
        <f>SUMIF(H13:H127,"sb",N13:N127)</f>
        <v>2291.6</v>
      </c>
      <c r="O137" s="92">
        <f ca="1">SUMIF(H13:H127,"sb",O13:O121)</f>
        <v>12306.2</v>
      </c>
      <c r="P137" s="92">
        <f>SUMIF(H13:H127,"sb",P13:P127)</f>
        <v>9995</v>
      </c>
      <c r="Q137" s="150"/>
      <c r="R137" s="473"/>
      <c r="S137" s="1171"/>
      <c r="T137" s="1171"/>
      <c r="U137" s="1171"/>
    </row>
    <row r="138" spans="1:24" s="1" customFormat="1" ht="12.75" customHeight="1" x14ac:dyDescent="0.2">
      <c r="A138" s="86"/>
      <c r="B138" s="1168" t="s">
        <v>108</v>
      </c>
      <c r="C138" s="1169"/>
      <c r="D138" s="1169"/>
      <c r="E138" s="1169"/>
      <c r="F138" s="1169"/>
      <c r="G138" s="1169"/>
      <c r="H138" s="1170"/>
      <c r="I138" s="241">
        <f>SUMIF(H16:H128,"sb(l)",I16:I128)</f>
        <v>573.9</v>
      </c>
      <c r="J138" s="422">
        <f>SUMIF(H16:H128,"sb(l)",J16:J128)</f>
        <v>573.9</v>
      </c>
      <c r="K138" s="886">
        <f>SUMIF(H16:H128,"sb(l)",K16:K128)</f>
        <v>1946.6</v>
      </c>
      <c r="L138" s="277">
        <f>SUMIF(H16:H128,"sb(l)",L16:L128)</f>
        <v>20</v>
      </c>
      <c r="M138" s="277">
        <f>SUMIF(H16:H128,"sb(l)",M16:M128)</f>
        <v>0</v>
      </c>
      <c r="N138" s="745">
        <f>SUMIF(H16:H128,"sb(l)",N16:N128)</f>
        <v>1926.6</v>
      </c>
      <c r="O138" s="92"/>
      <c r="P138" s="92"/>
      <c r="Q138" s="150"/>
      <c r="R138" s="473"/>
      <c r="S138" s="590"/>
      <c r="T138" s="590"/>
      <c r="U138" s="590"/>
    </row>
    <row r="139" spans="1:24" s="1" customFormat="1" ht="15" customHeight="1" x14ac:dyDescent="0.2">
      <c r="A139" s="86"/>
      <c r="B139" s="1175" t="s">
        <v>67</v>
      </c>
      <c r="C139" s="1176"/>
      <c r="D139" s="1176"/>
      <c r="E139" s="1176"/>
      <c r="F139" s="1176"/>
      <c r="G139" s="1176"/>
      <c r="H139" s="1177"/>
      <c r="I139" s="242">
        <f>SUMIF(H13:H127,"sb(sp)",I13:I127)</f>
        <v>225.4</v>
      </c>
      <c r="J139" s="423">
        <f>SUMIF(H13:H127,"sb(sp)",J13:J127)</f>
        <v>227.1</v>
      </c>
      <c r="K139" s="435">
        <f>SUMIF(H13:H127,"sb(sp)",K13:K127)</f>
        <v>361.4</v>
      </c>
      <c r="L139" s="278">
        <f>SUMIF(H13:H127,"sb(sp)",L13:L127)</f>
        <v>339</v>
      </c>
      <c r="M139" s="278">
        <f>SUMIF(H13:H127,"sb(sp)",M13:M127)</f>
        <v>0</v>
      </c>
      <c r="N139" s="746">
        <f>SUMIF(H13:H127,"sb(sp)",N13:N127)</f>
        <v>22.4</v>
      </c>
      <c r="O139" s="93">
        <f>SUMIF(H13:H122,"sb(sp)",O13:O122)</f>
        <v>361.4</v>
      </c>
      <c r="P139" s="93">
        <f>SUMIF(H13:H127,"sb(sp)",P13:P127)</f>
        <v>361.4</v>
      </c>
      <c r="Q139" s="150"/>
      <c r="R139" s="473"/>
      <c r="S139" s="1171"/>
      <c r="T139" s="1171"/>
      <c r="U139" s="1171"/>
    </row>
    <row r="140" spans="1:24" s="1" customFormat="1" ht="15" customHeight="1" x14ac:dyDescent="0.2">
      <c r="A140" s="86"/>
      <c r="B140" s="1175" t="s">
        <v>106</v>
      </c>
      <c r="C140" s="1176"/>
      <c r="D140" s="1176"/>
      <c r="E140" s="1176"/>
      <c r="F140" s="1176"/>
      <c r="G140" s="1176"/>
      <c r="H140" s="1177"/>
      <c r="I140" s="242">
        <f>SUMIF(H16:H128,"sb(spl)",I16:I128)</f>
        <v>62.4</v>
      </c>
      <c r="J140" s="423">
        <f>SUMIF(H16:H128,"sb(spl)",J16:J128)</f>
        <v>62.4</v>
      </c>
      <c r="K140" s="435">
        <f>SUMIF(H16:H128,"sb(spl)",K16:K128)</f>
        <v>0</v>
      </c>
      <c r="L140" s="278">
        <f>SUMIF(H16:H128,"sb(spl)",L16:L128)</f>
        <v>0</v>
      </c>
      <c r="M140" s="278">
        <f>SUMIF(H16:H128,"sb(spl)",M16:M128)</f>
        <v>0</v>
      </c>
      <c r="N140" s="746">
        <f>SUMIF(H16:H128,"sb(spl)",N16:N128)</f>
        <v>0</v>
      </c>
      <c r="O140" s="93"/>
      <c r="P140" s="93"/>
      <c r="Q140" s="150"/>
      <c r="R140" s="473"/>
      <c r="S140" s="590"/>
      <c r="T140" s="590"/>
      <c r="U140" s="590"/>
    </row>
    <row r="141" spans="1:24" s="1" customFormat="1" x14ac:dyDescent="0.2">
      <c r="A141" s="86"/>
      <c r="B141" s="1175" t="s">
        <v>68</v>
      </c>
      <c r="C141" s="1176"/>
      <c r="D141" s="1176"/>
      <c r="E141" s="1176"/>
      <c r="F141" s="1176"/>
      <c r="G141" s="1176"/>
      <c r="H141" s="1177"/>
      <c r="I141" s="243">
        <f>SUMIF(H13:H127,"SB(VB)",I13:I127)</f>
        <v>1368.4</v>
      </c>
      <c r="J141" s="424">
        <f>SUMIF(H13:H127,"SB(VB)",J13:J127)</f>
        <v>107.39999999999999</v>
      </c>
      <c r="K141" s="436">
        <f>SUMIF(H13:H127,"SB(VB)",K13:K127)</f>
        <v>53.8</v>
      </c>
      <c r="L141" s="279">
        <f>SUMIF(H13:H127,"SB(VB)",L13:L127)</f>
        <v>0</v>
      </c>
      <c r="M141" s="279">
        <f>SUMIF(H13:H127,"SB(VB)",M13:M127)</f>
        <v>0</v>
      </c>
      <c r="N141" s="747">
        <f>SUMIF(H13:H127,"SB(VB)",N13:N127)</f>
        <v>53.8</v>
      </c>
      <c r="O141" s="94">
        <f>SUMIF(H13:H127,"SB(VB)",O13:O127)</f>
        <v>500</v>
      </c>
      <c r="P141" s="94">
        <f>SUMIF(H13:H127,"sb(vb)",P13:P127)</f>
        <v>1216.0999999999999</v>
      </c>
      <c r="Q141" s="150"/>
      <c r="R141" s="473"/>
      <c r="S141" s="590"/>
      <c r="T141" s="590"/>
      <c r="U141" s="590"/>
    </row>
    <row r="142" spans="1:24" s="1" customFormat="1" x14ac:dyDescent="0.2">
      <c r="A142" s="86"/>
      <c r="B142" s="1175" t="s">
        <v>111</v>
      </c>
      <c r="C142" s="1176"/>
      <c r="D142" s="1176"/>
      <c r="E142" s="1176"/>
      <c r="F142" s="1176"/>
      <c r="G142" s="1176"/>
      <c r="H142" s="1177"/>
      <c r="I142" s="243">
        <f>SUMIF(H16:H128,"SB(ES)",I16:I128)</f>
        <v>11564.6</v>
      </c>
      <c r="J142" s="424">
        <f>SUMIF(H16:H128,"SB(ES)",J16:J128)</f>
        <v>12585</v>
      </c>
      <c r="K142" s="436">
        <f>SUMIF(H16:H128,"SB(ES)",K16:K128)</f>
        <v>609.29999999999995</v>
      </c>
      <c r="L142" s="279">
        <f>SUMIF(H16:H128,"SB(ES)",L16:L128)</f>
        <v>0</v>
      </c>
      <c r="M142" s="279">
        <f>SUMIF(H16:H128,"SB(ES)",M16:M128)</f>
        <v>0</v>
      </c>
      <c r="N142" s="747">
        <f>SUMIF(H16:H128,"SB(ES)",N16:N128)</f>
        <v>609.29999999999995</v>
      </c>
      <c r="O142" s="94"/>
      <c r="P142" s="94"/>
      <c r="Q142" s="150"/>
      <c r="R142" s="473"/>
      <c r="S142" s="590"/>
      <c r="T142" s="590"/>
      <c r="U142" s="590"/>
    </row>
    <row r="143" spans="1:24" s="1" customFormat="1" ht="13.5" x14ac:dyDescent="0.2">
      <c r="A143" s="86"/>
      <c r="B143" s="1164" t="s">
        <v>69</v>
      </c>
      <c r="C143" s="1165"/>
      <c r="D143" s="1165"/>
      <c r="E143" s="1165"/>
      <c r="F143" s="1165"/>
      <c r="G143" s="1165"/>
      <c r="H143" s="1166"/>
      <c r="I143" s="244">
        <f t="shared" ref="I143:P143" si="26">SUM(I144:I146)</f>
        <v>123</v>
      </c>
      <c r="J143" s="425">
        <f t="shared" si="26"/>
        <v>39.299999999999997</v>
      </c>
      <c r="K143" s="437">
        <f t="shared" si="26"/>
        <v>565.49999999999989</v>
      </c>
      <c r="L143" s="432">
        <f t="shared" si="26"/>
        <v>42</v>
      </c>
      <c r="M143" s="432">
        <f t="shared" si="26"/>
        <v>0</v>
      </c>
      <c r="N143" s="748">
        <f t="shared" si="26"/>
        <v>523.49999999999989</v>
      </c>
      <c r="O143" s="95">
        <f t="shared" si="26"/>
        <v>2275.6</v>
      </c>
      <c r="P143" s="95">
        <f t="shared" si="26"/>
        <v>17</v>
      </c>
      <c r="Q143" s="91"/>
      <c r="R143" s="472"/>
      <c r="S143" s="1167"/>
      <c r="T143" s="1167"/>
      <c r="U143" s="1167"/>
    </row>
    <row r="144" spans="1:24" s="1" customFormat="1" x14ac:dyDescent="0.2">
      <c r="A144" s="86"/>
      <c r="B144" s="1168" t="s">
        <v>70</v>
      </c>
      <c r="C144" s="1169"/>
      <c r="D144" s="1169"/>
      <c r="E144" s="1169"/>
      <c r="F144" s="1169"/>
      <c r="G144" s="1169"/>
      <c r="H144" s="1170"/>
      <c r="I144" s="245">
        <f>SUMIF(H13:H127,"es",I13:I127)</f>
        <v>85.3</v>
      </c>
      <c r="J144" s="426">
        <f>SUMIF(H13:H127,"es",J13:J127)</f>
        <v>0</v>
      </c>
      <c r="K144" s="438">
        <f>SUMIF(H13:H127,"es",K13:K127)</f>
        <v>478.9</v>
      </c>
      <c r="L144" s="280">
        <f>SUMIF(H13:H127,"es",L13:L127)</f>
        <v>0</v>
      </c>
      <c r="M144" s="280">
        <f>SUMIF(H13:H127,"es",M13:M127)</f>
        <v>0</v>
      </c>
      <c r="N144" s="749">
        <f>SUMIF(H13:H127,"es",N13:N127)</f>
        <v>478.9</v>
      </c>
      <c r="O144" s="96">
        <f>SUMIF(H13:H122,"es",O13:O122)</f>
        <v>1156.5</v>
      </c>
      <c r="P144" s="96">
        <f>SUMIF(H13:H127,"es",P13:P127)</f>
        <v>0</v>
      </c>
      <c r="Q144" s="150"/>
      <c r="R144" s="473"/>
      <c r="S144" s="1171"/>
      <c r="T144" s="1171"/>
      <c r="U144" s="1171"/>
    </row>
    <row r="145" spans="1:27" s="1" customFormat="1" x14ac:dyDescent="0.2">
      <c r="A145" s="86"/>
      <c r="B145" s="1172" t="s">
        <v>71</v>
      </c>
      <c r="C145" s="1173"/>
      <c r="D145" s="1173"/>
      <c r="E145" s="1173"/>
      <c r="F145" s="1173"/>
      <c r="G145" s="1173"/>
      <c r="H145" s="1174"/>
      <c r="I145" s="245">
        <f>SUMIF(H13:H127,"lrvb",I13:I127)</f>
        <v>15.5</v>
      </c>
      <c r="J145" s="426">
        <f>SUMIF(H13:H127,"lrvb",J13:J127)</f>
        <v>17.100000000000001</v>
      </c>
      <c r="K145" s="438">
        <f>SUMIF(H13:H127,"lrvb",K13:K127)</f>
        <v>59.3</v>
      </c>
      <c r="L145" s="280">
        <f>SUMIF(H13:H127,"lrvb",L13:L127)</f>
        <v>17</v>
      </c>
      <c r="M145" s="280">
        <f>SUMIF(H13:H127,"lrvb",M13:M127)</f>
        <v>0</v>
      </c>
      <c r="N145" s="749">
        <f>SUMIF(H13:H127,"lrvb",N13:N127)</f>
        <v>42.3</v>
      </c>
      <c r="O145" s="96">
        <f>SUMIF(H13:H121,"lrvb",O13:O121)</f>
        <v>119.1</v>
      </c>
      <c r="P145" s="96">
        <f>SUMIF(H13:H127,"lrvb",P13:P127)</f>
        <v>17</v>
      </c>
      <c r="Q145" s="150"/>
      <c r="R145" s="473"/>
      <c r="S145" s="590"/>
      <c r="T145" s="590"/>
      <c r="U145" s="590"/>
      <c r="AA145" s="24"/>
    </row>
    <row r="146" spans="1:27" x14ac:dyDescent="0.2">
      <c r="A146" s="86"/>
      <c r="B146" s="1168" t="s">
        <v>72</v>
      </c>
      <c r="C146" s="1169"/>
      <c r="D146" s="1169"/>
      <c r="E146" s="1169"/>
      <c r="F146" s="1169"/>
      <c r="G146" s="1169"/>
      <c r="H146" s="1170"/>
      <c r="I146" s="245">
        <f>SUMIF(H13:H127,"kt",I13:I127)</f>
        <v>22.2</v>
      </c>
      <c r="J146" s="426">
        <f>SUMIF(H13:H127,"kt",J13:J127)</f>
        <v>22.2</v>
      </c>
      <c r="K146" s="438">
        <f>SUMIF(H13:H127,"kt",K13:K127)</f>
        <v>27.3</v>
      </c>
      <c r="L146" s="280">
        <f>SUMIF(H13:H127,"kt",L13:L127)</f>
        <v>25</v>
      </c>
      <c r="M146" s="280">
        <f>SUMIF(H13:H127,"kt",M13:M127)</f>
        <v>0</v>
      </c>
      <c r="N146" s="749">
        <f>SUMIF(H13:H127,"kt",N13:N127)</f>
        <v>2.2999999999999998</v>
      </c>
      <c r="O146" s="96">
        <f>SUMIF(H13:H122,"kt",O13:O122)</f>
        <v>1000</v>
      </c>
      <c r="P146" s="96">
        <f>SUMIF(H13:H127,"kt",P13:P127)</f>
        <v>0</v>
      </c>
      <c r="Q146" s="150"/>
      <c r="R146" s="473"/>
      <c r="S146" s="590"/>
      <c r="T146" s="590"/>
      <c r="U146" s="590"/>
    </row>
    <row r="147" spans="1:27" ht="14.25" thickBot="1" x14ac:dyDescent="0.25">
      <c r="A147" s="97"/>
      <c r="B147" s="1158" t="s">
        <v>20</v>
      </c>
      <c r="C147" s="1159"/>
      <c r="D147" s="1159"/>
      <c r="E147" s="1159"/>
      <c r="F147" s="1159"/>
      <c r="G147" s="1159"/>
      <c r="H147" s="1160"/>
      <c r="I147" s="28">
        <f t="shared" ref="I147:P147" si="27">I143+I136</f>
        <v>23359.599999999999</v>
      </c>
      <c r="J147" s="317">
        <f t="shared" si="27"/>
        <v>22901.199999999997</v>
      </c>
      <c r="K147" s="344">
        <f t="shared" si="27"/>
        <v>12458.399999999998</v>
      </c>
      <c r="L147" s="263">
        <f t="shared" si="27"/>
        <v>7031.2000000000007</v>
      </c>
      <c r="M147" s="263">
        <f t="shared" si="27"/>
        <v>2242.0999999999995</v>
      </c>
      <c r="N147" s="750">
        <f t="shared" si="27"/>
        <v>5427.2</v>
      </c>
      <c r="O147" s="64">
        <f t="shared" ca="1" si="27"/>
        <v>15443.2</v>
      </c>
      <c r="P147" s="64">
        <f t="shared" si="27"/>
        <v>11589.5</v>
      </c>
      <c r="Q147" s="98"/>
      <c r="R147" s="474"/>
      <c r="S147" s="1161"/>
      <c r="T147" s="1161"/>
      <c r="U147" s="1161"/>
    </row>
    <row r="148" spans="1:27" x14ac:dyDescent="0.2">
      <c r="J148" s="125"/>
      <c r="K148" s="125"/>
      <c r="L148" s="125"/>
      <c r="M148" s="125"/>
      <c r="N148" s="125"/>
    </row>
    <row r="149" spans="1:27" x14ac:dyDescent="0.2">
      <c r="I149" s="816"/>
      <c r="J149" s="816"/>
      <c r="K149" s="816"/>
      <c r="L149" s="816"/>
      <c r="M149" s="816"/>
      <c r="N149" s="816"/>
      <c r="O149" s="816"/>
      <c r="P149" s="816"/>
    </row>
  </sheetData>
  <mergeCells count="175">
    <mergeCell ref="A2:U2"/>
    <mergeCell ref="B98:B99"/>
    <mergeCell ref="C98:C99"/>
    <mergeCell ref="D98:D99"/>
    <mergeCell ref="E98:E99"/>
    <mergeCell ref="F98:F99"/>
    <mergeCell ref="P1:U1"/>
    <mergeCell ref="F19:F21"/>
    <mergeCell ref="C28:H28"/>
    <mergeCell ref="Q28:U28"/>
    <mergeCell ref="C29:U29"/>
    <mergeCell ref="D30:D31"/>
    <mergeCell ref="Q30:Q31"/>
    <mergeCell ref="E13:E18"/>
    <mergeCell ref="F6:F8"/>
    <mergeCell ref="H6:H8"/>
    <mergeCell ref="O6:O8"/>
    <mergeCell ref="P6:P8"/>
    <mergeCell ref="Q6:U6"/>
    <mergeCell ref="Q7:Q8"/>
    <mergeCell ref="R7:U7"/>
    <mergeCell ref="K6:N6"/>
    <mergeCell ref="Q20:Q21"/>
    <mergeCell ref="B19:B21"/>
    <mergeCell ref="A19:A21"/>
    <mergeCell ref="Q119:Q120"/>
    <mergeCell ref="R119:R120"/>
    <mergeCell ref="D101:D103"/>
    <mergeCell ref="S119:S120"/>
    <mergeCell ref="T119:T120"/>
    <mergeCell ref="C119:C120"/>
    <mergeCell ref="G70:G71"/>
    <mergeCell ref="C93:C94"/>
    <mergeCell ref="D93:D94"/>
    <mergeCell ref="C87:C88"/>
    <mergeCell ref="D87:D88"/>
    <mergeCell ref="C85:C86"/>
    <mergeCell ref="C19:C21"/>
    <mergeCell ref="D19:D21"/>
    <mergeCell ref="E19:E21"/>
    <mergeCell ref="A26:A27"/>
    <mergeCell ref="G45:G46"/>
    <mergeCell ref="C67:U67"/>
    <mergeCell ref="D73:D77"/>
    <mergeCell ref="Q73:Q77"/>
    <mergeCell ref="E74:E77"/>
    <mergeCell ref="Q66:U66"/>
    <mergeCell ref="D45:D46"/>
    <mergeCell ref="B138:H138"/>
    <mergeCell ref="S135:U135"/>
    <mergeCell ref="A133:M133"/>
    <mergeCell ref="K135:N135"/>
    <mergeCell ref="B136:H136"/>
    <mergeCell ref="S136:U136"/>
    <mergeCell ref="B137:H137"/>
    <mergeCell ref="S137:U137"/>
    <mergeCell ref="S139:U139"/>
    <mergeCell ref="B140:H140"/>
    <mergeCell ref="B146:H146"/>
    <mergeCell ref="B147:H147"/>
    <mergeCell ref="E119:E120"/>
    <mergeCell ref="F119:F120"/>
    <mergeCell ref="G119:G120"/>
    <mergeCell ref="C122:H122"/>
    <mergeCell ref="C123:Q123"/>
    <mergeCell ref="Q125:Q126"/>
    <mergeCell ref="B139:H139"/>
    <mergeCell ref="C129:H129"/>
    <mergeCell ref="Q129:U129"/>
    <mergeCell ref="S147:U147"/>
    <mergeCell ref="B141:H141"/>
    <mergeCell ref="B143:H143"/>
    <mergeCell ref="S143:U143"/>
    <mergeCell ref="B144:H144"/>
    <mergeCell ref="S144:U144"/>
    <mergeCell ref="B145:H145"/>
    <mergeCell ref="B142:H142"/>
    <mergeCell ref="B130:H130"/>
    <mergeCell ref="B131:H131"/>
    <mergeCell ref="B134:P134"/>
    <mergeCell ref="B135:H135"/>
    <mergeCell ref="B26:B27"/>
    <mergeCell ref="C26:C27"/>
    <mergeCell ref="D26:D27"/>
    <mergeCell ref="E26:E27"/>
    <mergeCell ref="C78:C84"/>
    <mergeCell ref="F26:F27"/>
    <mergeCell ref="Q61:Q62"/>
    <mergeCell ref="C66:H66"/>
    <mergeCell ref="D63:D65"/>
    <mergeCell ref="G63:G64"/>
    <mergeCell ref="Q63:Q65"/>
    <mergeCell ref="E79:E84"/>
    <mergeCell ref="D61:D62"/>
    <mergeCell ref="V122:V124"/>
    <mergeCell ref="B127:B128"/>
    <mergeCell ref="C127:C128"/>
    <mergeCell ref="D127:D128"/>
    <mergeCell ref="E127:E128"/>
    <mergeCell ref="F127:F128"/>
    <mergeCell ref="Q127:Q128"/>
    <mergeCell ref="R127:R128"/>
    <mergeCell ref="R98:R99"/>
    <mergeCell ref="G112:G113"/>
    <mergeCell ref="U119:U120"/>
    <mergeCell ref="Q122:U122"/>
    <mergeCell ref="A3:U3"/>
    <mergeCell ref="A4:U4"/>
    <mergeCell ref="R5:U5"/>
    <mergeCell ref="A6:A8"/>
    <mergeCell ref="B6:B8"/>
    <mergeCell ref="C6:C8"/>
    <mergeCell ref="D6:D8"/>
    <mergeCell ref="E6:E8"/>
    <mergeCell ref="D13:D18"/>
    <mergeCell ref="J6:J8"/>
    <mergeCell ref="B13:B18"/>
    <mergeCell ref="C13:C18"/>
    <mergeCell ref="F13:F18"/>
    <mergeCell ref="N7:N8"/>
    <mergeCell ref="I6:I8"/>
    <mergeCell ref="L7:M7"/>
    <mergeCell ref="A9:U9"/>
    <mergeCell ref="A10:U10"/>
    <mergeCell ref="Q17:Q18"/>
    <mergeCell ref="A13:A18"/>
    <mergeCell ref="B11:U11"/>
    <mergeCell ref="C12:U12"/>
    <mergeCell ref="K7:K8"/>
    <mergeCell ref="A89:A90"/>
    <mergeCell ref="U63:U65"/>
    <mergeCell ref="G30:G31"/>
    <mergeCell ref="D53:D54"/>
    <mergeCell ref="D43:D44"/>
    <mergeCell ref="Q98:Q99"/>
    <mergeCell ref="D68:D69"/>
    <mergeCell ref="G73:G77"/>
    <mergeCell ref="S63:S65"/>
    <mergeCell ref="T63:T65"/>
    <mergeCell ref="G85:G86"/>
    <mergeCell ref="G87:G88"/>
    <mergeCell ref="B89:B90"/>
    <mergeCell ref="D85:D86"/>
    <mergeCell ref="D91:D92"/>
    <mergeCell ref="G93:G94"/>
    <mergeCell ref="E97:H97"/>
    <mergeCell ref="E45:E49"/>
    <mergeCell ref="D82:D84"/>
    <mergeCell ref="D56:D57"/>
    <mergeCell ref="Q56:Q57"/>
    <mergeCell ref="Q71:Q72"/>
    <mergeCell ref="Q32:Q33"/>
    <mergeCell ref="Q24:Q25"/>
    <mergeCell ref="G116:G118"/>
    <mergeCell ref="C89:C90"/>
    <mergeCell ref="G78:G84"/>
    <mergeCell ref="D40:D41"/>
    <mergeCell ref="Q59:Q60"/>
    <mergeCell ref="D59:D60"/>
    <mergeCell ref="G59:G60"/>
    <mergeCell ref="G121:H121"/>
    <mergeCell ref="D119:D121"/>
    <mergeCell ref="D110:D111"/>
    <mergeCell ref="E89:E90"/>
    <mergeCell ref="F89:F90"/>
    <mergeCell ref="D89:D90"/>
    <mergeCell ref="D95:D97"/>
    <mergeCell ref="G101:G102"/>
    <mergeCell ref="F101:F102"/>
    <mergeCell ref="D70:D72"/>
    <mergeCell ref="G89:G90"/>
    <mergeCell ref="G103:G104"/>
    <mergeCell ref="Q112:Q113"/>
    <mergeCell ref="Q108:Q109"/>
    <mergeCell ref="D114:D115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74" orientation="landscape" r:id="rId1"/>
  <rowBreaks count="5" manualBreakCount="5">
    <brk id="25" max="20" man="1"/>
    <brk id="44" max="20" man="1"/>
    <brk id="66" max="20" man="1"/>
    <brk id="94" max="20" man="1"/>
    <brk id="133" max="20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2"/>
  <sheetViews>
    <sheetView workbookViewId="0">
      <selection activeCell="O18" sqref="O18"/>
    </sheetView>
  </sheetViews>
  <sheetFormatPr defaultColWidth="9.140625" defaultRowHeight="15" x14ac:dyDescent="0.25"/>
  <cols>
    <col min="1" max="1" width="19.5703125" style="836" customWidth="1"/>
    <col min="2" max="2" width="22.42578125" style="836" customWidth="1"/>
    <col min="3" max="16384" width="9.140625" style="836"/>
  </cols>
  <sheetData>
    <row r="1" spans="1:7" ht="18.75" x14ac:dyDescent="0.3">
      <c r="A1" s="835" t="s">
        <v>178</v>
      </c>
    </row>
    <row r="2" spans="1:7" ht="24.75" customHeight="1" x14ac:dyDescent="0.25">
      <c r="A2" s="837" t="s">
        <v>179</v>
      </c>
      <c r="B2" s="837" t="s">
        <v>180</v>
      </c>
      <c r="C2" s="837" t="s">
        <v>181</v>
      </c>
      <c r="D2" s="837" t="s">
        <v>182</v>
      </c>
      <c r="E2" s="837" t="s">
        <v>73</v>
      </c>
      <c r="F2" s="838" t="s">
        <v>183</v>
      </c>
      <c r="G2" s="837" t="s">
        <v>184</v>
      </c>
    </row>
    <row r="3" spans="1:7" x14ac:dyDescent="0.25">
      <c r="A3" s="1404" t="s">
        <v>185</v>
      </c>
      <c r="B3" s="839" t="s">
        <v>186</v>
      </c>
      <c r="C3" s="840">
        <v>1</v>
      </c>
      <c r="D3" s="841">
        <v>6074.2</v>
      </c>
      <c r="E3" s="842">
        <f>+C3*D3</f>
        <v>6074.2</v>
      </c>
      <c r="F3" s="843"/>
      <c r="G3" s="842">
        <f>+E3-F3</f>
        <v>6074.2</v>
      </c>
    </row>
    <row r="4" spans="1:7" x14ac:dyDescent="0.25">
      <c r="A4" s="1404"/>
      <c r="B4" s="840" t="s">
        <v>187</v>
      </c>
      <c r="C4" s="840">
        <v>1</v>
      </c>
      <c r="D4" s="841">
        <v>1621.4</v>
      </c>
      <c r="E4" s="842">
        <f t="shared" ref="E4:E15" si="0">+C4*D4</f>
        <v>1621.4</v>
      </c>
      <c r="F4" s="843"/>
      <c r="G4" s="842">
        <f t="shared" ref="G4:G15" si="1">+E4-F4</f>
        <v>1621.4</v>
      </c>
    </row>
    <row r="5" spans="1:7" x14ac:dyDescent="0.25">
      <c r="A5" s="1404"/>
      <c r="B5" s="840" t="s">
        <v>188</v>
      </c>
      <c r="C5" s="840">
        <v>2</v>
      </c>
      <c r="D5" s="840">
        <v>1373.35</v>
      </c>
      <c r="E5" s="842">
        <f t="shared" si="0"/>
        <v>2746.7</v>
      </c>
      <c r="F5" s="843"/>
      <c r="G5" s="842">
        <f t="shared" si="1"/>
        <v>2746.7</v>
      </c>
    </row>
    <row r="6" spans="1:7" ht="30" x14ac:dyDescent="0.25">
      <c r="A6" s="1404"/>
      <c r="B6" s="839" t="s">
        <v>189</v>
      </c>
      <c r="C6" s="840">
        <v>1</v>
      </c>
      <c r="D6" s="840">
        <v>23900</v>
      </c>
      <c r="E6" s="842">
        <f t="shared" si="0"/>
        <v>23900</v>
      </c>
      <c r="F6" s="843"/>
      <c r="G6" s="842">
        <f t="shared" si="1"/>
        <v>23900</v>
      </c>
    </row>
    <row r="7" spans="1:7" x14ac:dyDescent="0.25">
      <c r="A7" s="1404"/>
      <c r="B7" s="840" t="s">
        <v>190</v>
      </c>
      <c r="C7" s="840">
        <v>12</v>
      </c>
      <c r="D7" s="840">
        <v>1249</v>
      </c>
      <c r="E7" s="842">
        <f t="shared" si="0"/>
        <v>14988</v>
      </c>
      <c r="F7" s="843"/>
      <c r="G7" s="842">
        <f t="shared" si="1"/>
        <v>14988</v>
      </c>
    </row>
    <row r="8" spans="1:7" x14ac:dyDescent="0.25">
      <c r="A8" s="1404"/>
      <c r="B8" s="840" t="s">
        <v>191</v>
      </c>
      <c r="C8" s="840">
        <v>1</v>
      </c>
      <c r="D8" s="840">
        <v>17100</v>
      </c>
      <c r="E8" s="842">
        <f t="shared" si="0"/>
        <v>17100</v>
      </c>
      <c r="F8" s="843"/>
      <c r="G8" s="842">
        <f t="shared" si="1"/>
        <v>17100</v>
      </c>
    </row>
    <row r="9" spans="1:7" x14ac:dyDescent="0.25">
      <c r="A9" s="1404"/>
      <c r="B9" s="840" t="s">
        <v>192</v>
      </c>
      <c r="C9" s="840">
        <v>3</v>
      </c>
      <c r="D9" s="840">
        <v>1915.21</v>
      </c>
      <c r="E9" s="842">
        <f t="shared" si="0"/>
        <v>5745.63</v>
      </c>
      <c r="F9" s="843">
        <v>5700</v>
      </c>
      <c r="G9" s="842"/>
    </row>
    <row r="10" spans="1:7" ht="24" customHeight="1" x14ac:dyDescent="0.25">
      <c r="A10" s="1405" t="s">
        <v>73</v>
      </c>
      <c r="B10" s="1406"/>
      <c r="C10" s="840"/>
      <c r="D10" s="840"/>
      <c r="E10" s="842">
        <f>+E3+E4+E5+E6+E7+E8+E9</f>
        <v>72175.930000000008</v>
      </c>
      <c r="F10" s="844">
        <f t="shared" ref="F10:G10" si="2">+F3+F4+F5+F6+F7+F8+F9</f>
        <v>5700</v>
      </c>
      <c r="G10" s="842">
        <f t="shared" si="2"/>
        <v>66430.3</v>
      </c>
    </row>
    <row r="11" spans="1:7" x14ac:dyDescent="0.25">
      <c r="A11" s="1407" t="s">
        <v>193</v>
      </c>
      <c r="B11" s="839" t="s">
        <v>194</v>
      </c>
      <c r="C11" s="840">
        <v>1</v>
      </c>
      <c r="D11" s="840">
        <v>1500</v>
      </c>
      <c r="E11" s="842">
        <f t="shared" si="0"/>
        <v>1500</v>
      </c>
      <c r="F11" s="843">
        <v>1500</v>
      </c>
      <c r="G11" s="842">
        <f t="shared" si="1"/>
        <v>0</v>
      </c>
    </row>
    <row r="12" spans="1:7" x14ac:dyDescent="0.25">
      <c r="A12" s="1408"/>
      <c r="B12" s="839" t="s">
        <v>195</v>
      </c>
      <c r="C12" s="840">
        <v>1</v>
      </c>
      <c r="D12" s="840">
        <v>3600</v>
      </c>
      <c r="E12" s="842">
        <f t="shared" si="0"/>
        <v>3600</v>
      </c>
      <c r="F12" s="843"/>
      <c r="G12" s="842">
        <f t="shared" si="1"/>
        <v>3600</v>
      </c>
    </row>
    <row r="13" spans="1:7" ht="21" customHeight="1" x14ac:dyDescent="0.25">
      <c r="A13" s="1405" t="s">
        <v>73</v>
      </c>
      <c r="B13" s="1406"/>
      <c r="C13" s="840"/>
      <c r="D13" s="840"/>
      <c r="E13" s="842">
        <f>+E11+E12</f>
        <v>5100</v>
      </c>
      <c r="F13" s="843">
        <f>+F11+F12</f>
        <v>1500</v>
      </c>
      <c r="G13" s="842">
        <f t="shared" si="1"/>
        <v>3600</v>
      </c>
    </row>
    <row r="14" spans="1:7" ht="45" x14ac:dyDescent="0.25">
      <c r="A14" s="839" t="s">
        <v>31</v>
      </c>
      <c r="B14" s="840" t="s">
        <v>196</v>
      </c>
      <c r="C14" s="840">
        <v>1</v>
      </c>
      <c r="D14" s="840">
        <v>65000</v>
      </c>
      <c r="E14" s="840">
        <f t="shared" si="0"/>
        <v>65000</v>
      </c>
      <c r="F14" s="843">
        <v>65000</v>
      </c>
      <c r="G14" s="842">
        <f t="shared" si="1"/>
        <v>0</v>
      </c>
    </row>
    <row r="15" spans="1:7" ht="45" x14ac:dyDescent="0.25">
      <c r="A15" s="839" t="s">
        <v>98</v>
      </c>
      <c r="B15" s="839" t="s">
        <v>197</v>
      </c>
      <c r="C15" s="840">
        <v>12</v>
      </c>
      <c r="D15" s="840">
        <v>1217</v>
      </c>
      <c r="E15" s="840">
        <f t="shared" si="0"/>
        <v>14604</v>
      </c>
      <c r="F15" s="845">
        <v>4600</v>
      </c>
      <c r="G15" s="846">
        <f t="shared" si="1"/>
        <v>10004</v>
      </c>
    </row>
    <row r="16" spans="1:7" x14ac:dyDescent="0.25">
      <c r="A16" s="1409" t="s">
        <v>198</v>
      </c>
      <c r="B16" s="1410"/>
      <c r="C16" s="1410"/>
      <c r="D16" s="1411"/>
      <c r="E16" s="847">
        <f>+E10+E13+E14+E15</f>
        <v>156879.93</v>
      </c>
      <c r="F16" s="848">
        <f t="shared" ref="F16:G16" si="3">+F10+F13+F14+F15</f>
        <v>76800</v>
      </c>
      <c r="G16" s="847">
        <f t="shared" si="3"/>
        <v>80034.3</v>
      </c>
    </row>
    <row r="17" spans="1:7" ht="30" x14ac:dyDescent="0.25">
      <c r="A17" s="1407" t="s">
        <v>87</v>
      </c>
      <c r="B17" s="839" t="s">
        <v>199</v>
      </c>
      <c r="C17" s="840">
        <v>1</v>
      </c>
      <c r="D17" s="840">
        <v>24516</v>
      </c>
      <c r="E17" s="840">
        <f>+C17*D17</f>
        <v>24516</v>
      </c>
      <c r="F17" s="843">
        <v>24500</v>
      </c>
      <c r="G17" s="840"/>
    </row>
    <row r="18" spans="1:7" x14ac:dyDescent="0.25">
      <c r="A18" s="1412"/>
      <c r="B18" s="839" t="s">
        <v>200</v>
      </c>
      <c r="C18" s="840">
        <v>1</v>
      </c>
      <c r="D18" s="840">
        <v>12572</v>
      </c>
      <c r="E18" s="840">
        <f>+C18*D18</f>
        <v>12572</v>
      </c>
      <c r="F18" s="843"/>
      <c r="G18" s="840">
        <v>12600</v>
      </c>
    </row>
    <row r="19" spans="1:7" x14ac:dyDescent="0.25">
      <c r="A19" s="1412"/>
      <c r="B19" s="840" t="s">
        <v>201</v>
      </c>
      <c r="C19" s="840">
        <v>1</v>
      </c>
      <c r="D19" s="840">
        <v>1999</v>
      </c>
      <c r="E19" s="840">
        <f t="shared" ref="E19:E24" si="4">+C19*D19</f>
        <v>1999</v>
      </c>
      <c r="F19" s="843">
        <v>2000</v>
      </c>
      <c r="G19" s="840"/>
    </row>
    <row r="20" spans="1:7" ht="30" x14ac:dyDescent="0.25">
      <c r="A20" s="1412"/>
      <c r="B20" s="839" t="s">
        <v>202</v>
      </c>
      <c r="C20" s="840">
        <v>1</v>
      </c>
      <c r="D20" s="840">
        <v>809</v>
      </c>
      <c r="E20" s="840">
        <f t="shared" si="4"/>
        <v>809</v>
      </c>
      <c r="F20" s="843">
        <v>800</v>
      </c>
      <c r="G20" s="840"/>
    </row>
    <row r="21" spans="1:7" x14ac:dyDescent="0.25">
      <c r="A21" s="1412"/>
      <c r="B21" s="840" t="s">
        <v>203</v>
      </c>
      <c r="C21" s="840">
        <v>1</v>
      </c>
      <c r="D21" s="840">
        <v>1825</v>
      </c>
      <c r="E21" s="840">
        <f t="shared" si="4"/>
        <v>1825</v>
      </c>
      <c r="F21" s="843">
        <v>1800</v>
      </c>
      <c r="G21" s="840"/>
    </row>
    <row r="22" spans="1:7" x14ac:dyDescent="0.25">
      <c r="A22" s="1412"/>
      <c r="B22" s="840" t="s">
        <v>204</v>
      </c>
      <c r="C22" s="840">
        <v>1</v>
      </c>
      <c r="D22" s="840">
        <v>2178</v>
      </c>
      <c r="E22" s="840">
        <f t="shared" si="4"/>
        <v>2178</v>
      </c>
      <c r="F22" s="843">
        <v>2200</v>
      </c>
      <c r="G22" s="840"/>
    </row>
    <row r="23" spans="1:7" x14ac:dyDescent="0.25">
      <c r="A23" s="1412"/>
      <c r="B23" s="840" t="s">
        <v>205</v>
      </c>
      <c r="C23" s="840">
        <v>1</v>
      </c>
      <c r="D23" s="840">
        <v>2178</v>
      </c>
      <c r="E23" s="840">
        <f t="shared" si="4"/>
        <v>2178</v>
      </c>
      <c r="F23" s="843">
        <v>2100</v>
      </c>
      <c r="G23" s="840"/>
    </row>
    <row r="24" spans="1:7" x14ac:dyDescent="0.25">
      <c r="A24" s="1412"/>
      <c r="B24" s="840" t="s">
        <v>206</v>
      </c>
      <c r="C24" s="840">
        <v>1</v>
      </c>
      <c r="D24" s="840">
        <v>769</v>
      </c>
      <c r="E24" s="840">
        <f t="shared" si="4"/>
        <v>769</v>
      </c>
      <c r="F24" s="843">
        <v>800</v>
      </c>
      <c r="G24" s="840"/>
    </row>
    <row r="25" spans="1:7" x14ac:dyDescent="0.25">
      <c r="A25" s="1408"/>
      <c r="B25" s="1413" t="s">
        <v>73</v>
      </c>
      <c r="C25" s="1414"/>
      <c r="D25" s="1415"/>
      <c r="E25" s="849">
        <f>+E17+E18+E19+E20+E21+E22+E23+E24</f>
        <v>46846</v>
      </c>
      <c r="F25" s="850">
        <f>+F17+F18+F19+F20+F21+F22+F23+F24</f>
        <v>34200</v>
      </c>
      <c r="G25" s="849">
        <f>+G17+G18+G19+G20+G21+G22+G23+G24</f>
        <v>12600</v>
      </c>
    </row>
    <row r="26" spans="1:7" x14ac:dyDescent="0.25">
      <c r="A26" s="1401" t="s">
        <v>207</v>
      </c>
      <c r="B26" s="1402"/>
      <c r="C26" s="1402"/>
      <c r="D26" s="1403"/>
      <c r="E26" s="851">
        <f>+E16+E25</f>
        <v>203725.93</v>
      </c>
      <c r="F26" s="852">
        <f>+F16+F25</f>
        <v>111000</v>
      </c>
      <c r="G26" s="851">
        <f t="shared" ref="G26" si="5">+G16+G25</f>
        <v>92634.3</v>
      </c>
    </row>
    <row r="31" spans="1:7" x14ac:dyDescent="0.25">
      <c r="A31" s="836" t="s">
        <v>208</v>
      </c>
    </row>
    <row r="32" spans="1:7" x14ac:dyDescent="0.25">
      <c r="A32" s="853">
        <v>43042</v>
      </c>
    </row>
  </sheetData>
  <mergeCells count="8">
    <mergeCell ref="A26:D26"/>
    <mergeCell ref="A3:A9"/>
    <mergeCell ref="A10:B10"/>
    <mergeCell ref="A11:A12"/>
    <mergeCell ref="A13:B13"/>
    <mergeCell ref="A16:D16"/>
    <mergeCell ref="A17:A25"/>
    <mergeCell ref="B25:D2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4</vt:i4>
      </vt:variant>
    </vt:vector>
  </HeadingPairs>
  <TitlesOfParts>
    <vt:vector size="7" baseType="lpstr">
      <vt:lpstr>11 programa</vt:lpstr>
      <vt:lpstr>Aiškinamoji lentelė</vt:lpstr>
      <vt:lpstr>Ilgalaikis turtas</vt:lpstr>
      <vt:lpstr>'11 programa'!Print_Area</vt:lpstr>
      <vt:lpstr>'Aiškinamoji lentelė'!Print_Area</vt:lpstr>
      <vt:lpstr>'11 programa'!Print_Titles</vt:lpstr>
      <vt:lpstr>'Aiškinamoji lentelė'!Print_Titles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2017-12-29T11:06:51Z</cp:lastPrinted>
  <dcterms:created xsi:type="dcterms:W3CDTF">2015-11-25T08:18:21Z</dcterms:created>
  <dcterms:modified xsi:type="dcterms:W3CDTF">2018-01-02T14:43:22Z</dcterms:modified>
</cp:coreProperties>
</file>