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V.Palaimiene\Desktop\T1-1pr\"/>
    </mc:Choice>
  </mc:AlternateContent>
  <bookViews>
    <workbookView xWindow="0" yWindow="0" windowWidth="20490" windowHeight="7755"/>
  </bookViews>
  <sheets>
    <sheet name="Projektų sąrašas " sheetId="1" r:id="rId1"/>
    <sheet name="Lyginamasis variantas " sheetId="2" state="hidden" r:id="rId2"/>
  </sheets>
  <definedNames>
    <definedName name="_xlnm.Print_Area" localSheetId="1">'Lyginamasis variantas '!$A$1:$N$177</definedName>
    <definedName name="_xlnm.Print_Area" localSheetId="0">'Projektų sąrašas '!$A$1:$M$150</definedName>
    <definedName name="_xlnm.Print_Titles" localSheetId="1">'Lyginamasis variantas '!$8:$10</definedName>
    <definedName name="_xlnm.Print_Titles" localSheetId="0">'Projektų sąrašas '!$8:$9</definedName>
  </definedNames>
  <calcPr calcId="162913"/>
</workbook>
</file>

<file path=xl/calcChain.xml><?xml version="1.0" encoding="utf-8"?>
<calcChain xmlns="http://schemas.openxmlformats.org/spreadsheetml/2006/main">
  <c r="H137" i="1" l="1"/>
  <c r="H107" i="1" l="1"/>
  <c r="H23" i="1" l="1"/>
  <c r="H136" i="1" l="1"/>
  <c r="H71" i="1" l="1"/>
  <c r="H70" i="1"/>
  <c r="H143" i="1" l="1"/>
  <c r="H28" i="1" l="1"/>
  <c r="H22" i="1" l="1"/>
  <c r="K124" i="1" l="1"/>
  <c r="H124" i="1" s="1"/>
  <c r="H99" i="1"/>
  <c r="H98" i="1"/>
  <c r="H111" i="1" l="1"/>
  <c r="H135" i="1" l="1"/>
  <c r="H116" i="1" l="1"/>
  <c r="H114" i="1" l="1"/>
  <c r="H115" i="1"/>
  <c r="H81" i="1" l="1"/>
  <c r="H61" i="1" l="1"/>
  <c r="H58" i="1"/>
  <c r="H57" i="1"/>
  <c r="H55" i="1"/>
  <c r="H54" i="1"/>
  <c r="H53" i="1"/>
  <c r="H51" i="1"/>
  <c r="H50" i="1"/>
  <c r="H48" i="1"/>
  <c r="H47" i="1"/>
  <c r="H46" i="1"/>
  <c r="H41" i="1"/>
  <c r="H40" i="1"/>
  <c r="H39" i="1"/>
  <c r="H37" i="1" l="1"/>
  <c r="H36" i="1"/>
  <c r="H27" i="1"/>
  <c r="H26" i="1"/>
  <c r="H106" i="1" l="1"/>
  <c r="H109" i="1" l="1"/>
  <c r="H142" i="1" l="1"/>
  <c r="H102" i="1"/>
  <c r="H103" i="1"/>
  <c r="H118" i="1"/>
  <c r="H119" i="1"/>
  <c r="H105" i="1"/>
  <c r="H104" i="1" l="1"/>
  <c r="H94" i="1"/>
  <c r="H130" i="1" l="1"/>
  <c r="H129" i="1"/>
  <c r="H128" i="1"/>
  <c r="H127" i="1"/>
  <c r="H126" i="1"/>
  <c r="K125" i="1"/>
  <c r="J125" i="1"/>
  <c r="I125" i="1"/>
  <c r="H125" i="1" l="1"/>
  <c r="H60" i="1" l="1"/>
  <c r="H64" i="1"/>
  <c r="H87" i="1" l="1"/>
  <c r="H89" i="1" l="1"/>
  <c r="H69" i="1"/>
  <c r="H68" i="1"/>
  <c r="H14" i="1"/>
  <c r="H84" i="1" l="1"/>
  <c r="H45" i="1" l="1"/>
  <c r="H44" i="1"/>
  <c r="L43" i="1"/>
  <c r="H43" i="1" s="1"/>
  <c r="H67" i="1" l="1"/>
  <c r="I75" i="1" l="1"/>
  <c r="H75" i="1" s="1"/>
  <c r="H80" i="1"/>
  <c r="I76" i="1"/>
  <c r="H76" i="1" s="1"/>
  <c r="I78" i="1" l="1"/>
  <c r="H78" i="1" s="1"/>
  <c r="H79" i="1"/>
  <c r="H82" i="1"/>
  <c r="H65" i="1" l="1"/>
  <c r="M20" i="1"/>
  <c r="I20" i="1"/>
  <c r="H20" i="1" l="1"/>
  <c r="H108" i="1" l="1"/>
  <c r="H132" i="2"/>
  <c r="J78" i="2" l="1"/>
  <c r="K78" i="2"/>
  <c r="M78" i="2"/>
  <c r="H58" i="2"/>
  <c r="H55" i="2"/>
  <c r="H50" i="2"/>
  <c r="H51" i="2"/>
  <c r="H110" i="1" l="1"/>
  <c r="H134" i="2"/>
  <c r="I144" i="2" l="1"/>
  <c r="J144" i="2"/>
  <c r="K144" i="2"/>
  <c r="L144" i="2"/>
  <c r="M144" i="2"/>
  <c r="H121" i="2"/>
  <c r="H120" i="2" l="1"/>
  <c r="H159" i="2" l="1"/>
  <c r="I131" i="1" l="1"/>
  <c r="J150" i="2"/>
  <c r="K150" i="2"/>
  <c r="H150" i="2" s="1"/>
  <c r="J174" i="2" l="1"/>
  <c r="K174" i="2"/>
  <c r="L174" i="2"/>
  <c r="M174" i="2"/>
  <c r="I170" i="2"/>
  <c r="I174" i="2" s="1"/>
  <c r="H170" i="2" l="1"/>
  <c r="H168" i="2"/>
  <c r="J131" i="1" l="1"/>
  <c r="K131" i="1"/>
  <c r="L131" i="1"/>
  <c r="M131" i="1"/>
  <c r="I156" i="2"/>
  <c r="J156" i="2"/>
  <c r="K156" i="2"/>
  <c r="L156" i="2"/>
  <c r="M156" i="2"/>
  <c r="H155" i="2"/>
  <c r="H152" i="2"/>
  <c r="H151" i="2"/>
  <c r="I120" i="1" l="1"/>
  <c r="J120" i="1"/>
  <c r="K120" i="1"/>
  <c r="L120" i="1"/>
  <c r="M120" i="1"/>
  <c r="I100" i="1"/>
  <c r="J100" i="1"/>
  <c r="K100" i="1"/>
  <c r="L100" i="1"/>
  <c r="M100" i="1"/>
  <c r="H111" i="2"/>
  <c r="H109" i="2" l="1"/>
  <c r="I114" i="2" l="1"/>
  <c r="J114" i="2"/>
  <c r="K114" i="2"/>
  <c r="L114" i="2"/>
  <c r="M114" i="2"/>
  <c r="H138" i="2"/>
  <c r="H120" i="1"/>
  <c r="H133" i="2"/>
  <c r="H131" i="2"/>
  <c r="H123" i="2"/>
  <c r="H122" i="2"/>
  <c r="H97" i="1" l="1"/>
  <c r="H113" i="2"/>
  <c r="H110" i="2"/>
  <c r="H66" i="2" l="1"/>
  <c r="J105" i="2" l="1"/>
  <c r="K105" i="2"/>
  <c r="L105" i="2"/>
  <c r="H99" i="2"/>
  <c r="H43" i="2"/>
  <c r="H90" i="1" l="1"/>
  <c r="H103" i="2"/>
  <c r="H172" i="2" l="1"/>
  <c r="H167" i="2"/>
  <c r="M165" i="2"/>
  <c r="L165" i="2"/>
  <c r="K165" i="2"/>
  <c r="J165" i="2"/>
  <c r="H162" i="2"/>
  <c r="H165" i="2" s="1"/>
  <c r="I165" i="2"/>
  <c r="H154" i="2"/>
  <c r="H153" i="2"/>
  <c r="H149" i="2"/>
  <c r="H147" i="2"/>
  <c r="H142" i="2"/>
  <c r="H141" i="2"/>
  <c r="H139" i="2"/>
  <c r="H137" i="2"/>
  <c r="H128" i="2"/>
  <c r="H127" i="2"/>
  <c r="H126" i="2"/>
  <c r="H124" i="2"/>
  <c r="H119" i="2"/>
  <c r="H118" i="2"/>
  <c r="H116" i="2"/>
  <c r="H107" i="2"/>
  <c r="H114" i="2" s="1"/>
  <c r="H104" i="2"/>
  <c r="H102" i="2"/>
  <c r="H101" i="2"/>
  <c r="H98" i="2"/>
  <c r="H97" i="2"/>
  <c r="H96" i="2"/>
  <c r="H95" i="2"/>
  <c r="H94" i="2"/>
  <c r="H92" i="2"/>
  <c r="H91" i="2"/>
  <c r="H90" i="2"/>
  <c r="I89" i="2"/>
  <c r="H89" i="2" s="1"/>
  <c r="I88" i="2"/>
  <c r="H88" i="2" s="1"/>
  <c r="I87" i="2"/>
  <c r="H87" i="2" s="1"/>
  <c r="I86" i="2"/>
  <c r="H85" i="2"/>
  <c r="M84" i="2"/>
  <c r="M105" i="2" s="1"/>
  <c r="H83" i="2"/>
  <c r="H82" i="2"/>
  <c r="H81" i="2"/>
  <c r="H77" i="2"/>
  <c r="H76" i="2"/>
  <c r="H75" i="2"/>
  <c r="H74" i="2"/>
  <c r="L73" i="2"/>
  <c r="L78" i="2" s="1"/>
  <c r="I73" i="2"/>
  <c r="I78" i="2" s="1"/>
  <c r="H72" i="2"/>
  <c r="H70" i="2"/>
  <c r="H69" i="2"/>
  <c r="H68" i="2"/>
  <c r="H65" i="2"/>
  <c r="H64" i="2"/>
  <c r="H63" i="2"/>
  <c r="H61" i="2"/>
  <c r="H60" i="2"/>
  <c r="H59" i="2"/>
  <c r="H57" i="2"/>
  <c r="H54" i="2"/>
  <c r="H52" i="2"/>
  <c r="H49" i="2"/>
  <c r="H48" i="2"/>
  <c r="H47" i="2"/>
  <c r="H45" i="2"/>
  <c r="H44" i="2"/>
  <c r="H41" i="2"/>
  <c r="H40" i="2"/>
  <c r="H39" i="2"/>
  <c r="H38" i="2"/>
  <c r="H37" i="2"/>
  <c r="H36" i="2"/>
  <c r="M33" i="2"/>
  <c r="L33" i="2"/>
  <c r="K33" i="2"/>
  <c r="J33" i="2"/>
  <c r="I33" i="2"/>
  <c r="H32" i="2"/>
  <c r="H31" i="2"/>
  <c r="H30" i="2"/>
  <c r="H29" i="2"/>
  <c r="H28" i="2"/>
  <c r="H27" i="2"/>
  <c r="H26" i="2"/>
  <c r="H25" i="2"/>
  <c r="H24" i="2"/>
  <c r="H23" i="2"/>
  <c r="M21" i="2"/>
  <c r="L21" i="2"/>
  <c r="K21" i="2"/>
  <c r="J21" i="2"/>
  <c r="H20" i="2"/>
  <c r="H19" i="2"/>
  <c r="I18" i="2"/>
  <c r="I21" i="2" s="1"/>
  <c r="H18" i="2"/>
  <c r="H16" i="2"/>
  <c r="H15" i="2"/>
  <c r="M13" i="2"/>
  <c r="L13" i="2"/>
  <c r="K13" i="2"/>
  <c r="K175" i="2" s="1"/>
  <c r="J13" i="2"/>
  <c r="I13" i="2"/>
  <c r="H12" i="2"/>
  <c r="H13" i="2" s="1"/>
  <c r="H144" i="2" l="1"/>
  <c r="I105" i="2"/>
  <c r="H156" i="2"/>
  <c r="H174" i="2"/>
  <c r="J175" i="2"/>
  <c r="H21" i="2"/>
  <c r="H33" i="2"/>
  <c r="L175" i="2"/>
  <c r="H73" i="2"/>
  <c r="H78" i="2" s="1"/>
  <c r="I175" i="2"/>
  <c r="M175" i="2"/>
  <c r="H84" i="2"/>
  <c r="H86" i="2"/>
  <c r="H105" i="2" l="1"/>
  <c r="H175" i="2" s="1"/>
  <c r="I16" i="1" l="1"/>
  <c r="H13" i="1" l="1"/>
  <c r="H18" i="1" l="1"/>
  <c r="H144" i="1" l="1"/>
  <c r="H140" i="1"/>
  <c r="I134" i="1"/>
  <c r="H146" i="1" l="1"/>
  <c r="H96" i="1"/>
  <c r="H100" i="1" s="1"/>
  <c r="H131" i="1" l="1"/>
  <c r="H62" i="1" l="1"/>
  <c r="J92" i="1" l="1"/>
  <c r="K92" i="1"/>
  <c r="L92" i="1"/>
  <c r="H91" i="1"/>
  <c r="H33" i="1" l="1"/>
  <c r="H35" i="1"/>
  <c r="H32" i="1"/>
  <c r="I29" i="1"/>
  <c r="J29" i="1"/>
  <c r="K29" i="1"/>
  <c r="L29" i="1"/>
  <c r="M29" i="1"/>
  <c r="J16" i="1" l="1"/>
  <c r="K16" i="1"/>
  <c r="L16" i="1"/>
  <c r="M16" i="1"/>
  <c r="H15" i="1"/>
  <c r="H12" i="1"/>
  <c r="H16" i="1" l="1"/>
  <c r="H77" i="1"/>
  <c r="H85" i="1"/>
  <c r="H86" i="1"/>
  <c r="H88" i="1"/>
  <c r="M92" i="1"/>
  <c r="H19" i="1"/>
  <c r="H21" i="1"/>
  <c r="H25" i="1"/>
  <c r="H147" i="1" l="1"/>
  <c r="H29" i="1"/>
  <c r="H92" i="1"/>
  <c r="H72" i="1"/>
  <c r="I92" i="1"/>
  <c r="I146" i="1" l="1"/>
  <c r="J146" i="1"/>
  <c r="K146" i="1"/>
  <c r="L146" i="1"/>
  <c r="M146" i="1"/>
  <c r="M140" i="1" l="1"/>
  <c r="L140" i="1"/>
  <c r="K140" i="1"/>
  <c r="J140" i="1"/>
  <c r="I140" i="1"/>
  <c r="J72" i="1" l="1"/>
  <c r="K72" i="1"/>
  <c r="L72" i="1"/>
  <c r="M72" i="1"/>
  <c r="J147" i="1" l="1"/>
  <c r="K147" i="1"/>
  <c r="L147" i="1"/>
  <c r="M147" i="1"/>
  <c r="I72" i="1" l="1"/>
  <c r="I147" i="1" s="1"/>
</calcChain>
</file>

<file path=xl/comments1.xml><?xml version="1.0" encoding="utf-8"?>
<comments xmlns="http://schemas.openxmlformats.org/spreadsheetml/2006/main">
  <authors>
    <author>Audra Cepiene</author>
    <author>Edita Dolebiene</author>
    <author>Saulina Paulauskiene</author>
  </authors>
  <commentList>
    <comment ref="I26" authorId="0" shapeId="0">
      <text>
        <r>
          <rPr>
            <sz val="9"/>
            <color indexed="81"/>
            <rFont val="Tahoma"/>
            <family val="2"/>
            <charset val="186"/>
          </rPr>
          <t xml:space="preserve">Lešos techniniam pasiūlymui ir projektui parengti
</t>
        </r>
      </text>
    </comment>
    <comment ref="H47" authorId="1" shapeId="0">
      <text>
        <r>
          <rPr>
            <b/>
            <sz val="9"/>
            <color indexed="81"/>
            <rFont val="Tahoma"/>
            <family val="2"/>
            <charset val="186"/>
          </rPr>
          <t>Edita Dolebiene:</t>
        </r>
        <r>
          <rPr>
            <sz val="9"/>
            <color indexed="81"/>
            <rFont val="Tahoma"/>
            <family val="2"/>
            <charset val="186"/>
          </rPr>
          <t xml:space="preserve">
Tik techninio projekto parengimas</t>
        </r>
      </text>
    </comment>
    <comment ref="I57" authorId="0" shapeId="0">
      <text>
        <r>
          <rPr>
            <sz val="9"/>
            <color indexed="81"/>
            <rFont val="Tahoma"/>
            <family val="2"/>
            <charset val="186"/>
          </rPr>
          <t xml:space="preserve">techninis projektas
</t>
        </r>
      </text>
    </comment>
    <comment ref="H71" authorId="2" shapeId="0">
      <text>
        <r>
          <rPr>
            <b/>
            <sz val="9"/>
            <color indexed="81"/>
            <rFont val="Tahoma"/>
            <family val="2"/>
            <charset val="186"/>
          </rPr>
          <t>Saulina Paulauskiene:</t>
        </r>
        <r>
          <rPr>
            <sz val="9"/>
            <color indexed="81"/>
            <rFont val="Tahoma"/>
            <family val="2"/>
            <charset val="186"/>
          </rPr>
          <t xml:space="preserve">
2014 m. 145071 Eur
2015 m.   40735 Eur
2016 m. 19700 Eur
2017 m. 24200 Eur
2019 m. 70000 Eur</t>
        </r>
      </text>
    </comment>
    <comment ref="H80" authorId="2" shapeId="0">
      <text>
        <r>
          <rPr>
            <b/>
            <sz val="9"/>
            <color indexed="81"/>
            <rFont val="Tahoma"/>
            <family val="2"/>
            <charset val="186"/>
          </rPr>
          <t>Saulina Paulauskiene:</t>
        </r>
        <r>
          <rPr>
            <sz val="9"/>
            <color indexed="81"/>
            <rFont val="Tahoma"/>
            <family val="2"/>
            <charset val="186"/>
          </rPr>
          <t xml:space="preserve">
Nėra aišku kiek ir kada pinigų reikės, nes projektavimas stringa. Nepavyksta suderinti dalies medžių išpjovimo aikštėje.
Tikimasi, kad darbai galėtų prasidėti ne anksčiau kaip 2019 metais.</t>
        </r>
      </text>
    </comment>
    <comment ref="C82" authorId="0" shapeId="0">
      <text>
        <r>
          <rPr>
            <sz val="9"/>
            <color indexed="81"/>
            <rFont val="Tahoma"/>
            <family val="2"/>
            <charset val="186"/>
          </rPr>
          <t>Klaipėdos miesto savivaldybės administracijos direktoriaus 2017 m. birželio 9 d.                                                          įsakymo  Nr. AD1-1502  redakcija</t>
        </r>
      </text>
    </comment>
    <comment ref="H147" authorId="0" shapeId="0">
      <text>
        <r>
          <rPr>
            <b/>
            <sz val="9"/>
            <color indexed="81"/>
            <rFont val="Tahoma"/>
            <family val="2"/>
            <charset val="186"/>
          </rPr>
          <t>Įvedžiau formulę - nelieskite</t>
        </r>
        <r>
          <rPr>
            <sz val="9"/>
            <color indexed="81"/>
            <rFont val="Tahoma"/>
            <family val="2"/>
            <charset val="186"/>
          </rPr>
          <t xml:space="preserve">
</t>
        </r>
      </text>
    </comment>
  </commentList>
</comments>
</file>

<file path=xl/comments2.xml><?xml version="1.0" encoding="utf-8"?>
<comments xmlns="http://schemas.openxmlformats.org/spreadsheetml/2006/main">
  <authors>
    <author>Saulina Paulauskiene</author>
    <author>Audra Cepiene</author>
  </authors>
  <commentList>
    <comment ref="H73" authorId="0" shapeId="0">
      <text>
        <r>
          <rPr>
            <b/>
            <sz val="9"/>
            <color indexed="81"/>
            <rFont val="Tahoma"/>
            <family val="2"/>
            <charset val="186"/>
          </rPr>
          <t>Saulina Paulauskiene:</t>
        </r>
        <r>
          <rPr>
            <sz val="9"/>
            <color indexed="81"/>
            <rFont val="Tahoma"/>
            <family val="2"/>
            <charset val="186"/>
          </rPr>
          <t xml:space="preserve">
2013 m. KPP 44,3 tūkst. Lt.
2014 m. KPP 87,9 tūkst. Lt
2015 m. KPP 93,6 tūkts. Eur
2016 m. Sb 72,5 tūkts. Eur
2017-2019 m. SB po 91,1 tūkts. Eur
vėlesniais metais lėšų poreikis bus numatomas pagal esamą situaciją</t>
        </r>
      </text>
    </comment>
    <comment ref="H74" authorId="0" shapeId="0">
      <text>
        <r>
          <rPr>
            <b/>
            <sz val="9"/>
            <color indexed="81"/>
            <rFont val="Tahoma"/>
            <family val="2"/>
            <charset val="186"/>
          </rPr>
          <t>Saulina Paulauskiene:</t>
        </r>
        <r>
          <rPr>
            <sz val="9"/>
            <color indexed="81"/>
            <rFont val="Tahoma"/>
            <family val="2"/>
            <charset val="186"/>
          </rPr>
          <t xml:space="preserve">
2014 m. 145071 Eur
2015 m.   40735 Eur
2016 m. 19700 Eur
2017 m. 24200 Eur
2018 m. 70000 Eur</t>
        </r>
      </text>
    </comment>
    <comment ref="H175" authorId="1" shapeId="0">
      <text>
        <r>
          <rPr>
            <b/>
            <sz val="9"/>
            <color indexed="81"/>
            <rFont val="Tahoma"/>
            <family val="2"/>
            <charset val="186"/>
          </rPr>
          <t>Įvedžiau formulę - nelieskite</t>
        </r>
        <r>
          <rPr>
            <sz val="9"/>
            <color indexed="81"/>
            <rFont val="Tahoma"/>
            <family val="2"/>
            <charset val="186"/>
          </rPr>
          <t xml:space="preserve">
</t>
        </r>
      </text>
    </comment>
  </commentList>
</comments>
</file>

<file path=xl/sharedStrings.xml><?xml version="1.0" encoding="utf-8"?>
<sst xmlns="http://schemas.openxmlformats.org/spreadsheetml/2006/main" count="1164" uniqueCount="426">
  <si>
    <t>Investicijų projekto pavadinimas</t>
  </si>
  <si>
    <t>Savivaldybės biudžeto lėšų poreikis</t>
  </si>
  <si>
    <t>Europos Sąjungos ir kita tarptautinė finansinė parama</t>
  </si>
  <si>
    <t>Lietuvos Respublikos valstybės biudžeto lėšų poreikis</t>
  </si>
  <si>
    <t>Kelių priežiūros ir plėtros programos lėšos</t>
  </si>
  <si>
    <t>pradžia</t>
  </si>
  <si>
    <t>pabaiga</t>
  </si>
  <si>
    <t>SB</t>
  </si>
  <si>
    <t>ES</t>
  </si>
  <si>
    <t xml:space="preserve">VB </t>
  </si>
  <si>
    <t>KPPP</t>
  </si>
  <si>
    <r>
      <t>Naujo tilto</t>
    </r>
    <r>
      <rPr>
        <sz val="10"/>
        <color theme="1"/>
        <rFont val="Times New Roman"/>
        <family val="1"/>
        <charset val="186"/>
      </rPr>
      <t xml:space="preserve"> su pakeliamu mechanizmu per Danę statyba ir prieigų sutvarkymas Danės pakrantėje </t>
    </r>
  </si>
  <si>
    <t>06 programa. Susisiekimo sistemos priežiūros ir plėtros programa</t>
  </si>
  <si>
    <t xml:space="preserve">Danės g. rekonstravimas (siekiant racionaliai suplanuoti jungtis su Bastionų g., nauju tiltu per Danės upę ir Artojų g.) </t>
  </si>
  <si>
    <t>Joniškės g. rekonstravimas (II etapas – nuo Klemiškės g. iki Liepų g., Šienpjovių g.)</t>
  </si>
  <si>
    <t xml:space="preserve">Koordinuotos šviesoforų valdymo sistemos įgyvendinimas, siekiant sumažinti oro taršą kietosiomis dalelėmis (KD10) (I etapas) </t>
  </si>
  <si>
    <t>010304</t>
  </si>
  <si>
    <t>010305</t>
  </si>
  <si>
    <t>02 programa. Subalansuoto turizmo skatinimo ir vystymo programa</t>
  </si>
  <si>
    <t>Klaipėdos pilies ir bastionų komplekso restauravimas ir atgaivinimas</t>
  </si>
  <si>
    <t>020101</t>
  </si>
  <si>
    <t>020102</t>
  </si>
  <si>
    <t>020103</t>
  </si>
  <si>
    <t xml:space="preserve">Klaipėdos miesto poilsio parko sutvarkymas ir pritaikymas turizmo bei kitoms viešosioms reikmėms (II etapas) </t>
  </si>
  <si>
    <t xml:space="preserve">Bastionų komplekso (Jono kalnelio) ir jo prieigų sutvarkymas, sukuriant išskirtinį kultūros ir turizmo traukos centrą bei skatinant smulkųjį ir vidutinį verslą </t>
  </si>
  <si>
    <t>Eur</t>
  </si>
  <si>
    <t>Įgyvendinimo terminai</t>
  </si>
  <si>
    <t>Programos priemonės kodas</t>
  </si>
  <si>
    <t>Iš viso:</t>
  </si>
  <si>
    <t>Bendra projekto vertė</t>
  </si>
  <si>
    <t>05 programa. Aplinkos apsaugos programa</t>
  </si>
  <si>
    <t>010104</t>
  </si>
  <si>
    <t>Oro taršos kietosiomis dalelėmis mažinimas, atnaujinant gatvių priežiūros ir valymo technologijas</t>
  </si>
  <si>
    <t>010105</t>
  </si>
  <si>
    <t xml:space="preserve">Dviračių tako nuo Paryžiaus Komunos g. iki Jono kalnelio tiltelio įrengimas  </t>
  </si>
  <si>
    <t>Dviračių ir pėsčiųjų tako Danės upės slėnio teritorijoje nuo Klaipėdos g. tilto iki miesto ribos įrengimas</t>
  </si>
  <si>
    <t>010401</t>
  </si>
  <si>
    <t>Bendrojo naudojimo lietaus nuotekų tinklų tiesimas teritorijoje ties Bangų g. 5A, Klaipėdoje</t>
  </si>
  <si>
    <t>010402</t>
  </si>
  <si>
    <t xml:space="preserve">Sąjūdžio parko reprezentacinės dalies ir prieigų sutvarkymas </t>
  </si>
  <si>
    <t>010303</t>
  </si>
  <si>
    <t>Asignavimų valdytojo kodas</t>
  </si>
  <si>
    <t>5-</t>
  </si>
  <si>
    <t>4-</t>
  </si>
  <si>
    <t>6-</t>
  </si>
  <si>
    <t>Kitos lėšos</t>
  </si>
  <si>
    <t>01 programa. Miesto urbanistinio planavimo programa</t>
  </si>
  <si>
    <t>01030202</t>
  </si>
  <si>
    <t>01030201</t>
  </si>
  <si>
    <t>2019</t>
  </si>
  <si>
    <t>5</t>
  </si>
  <si>
    <t>01010102</t>
  </si>
  <si>
    <t>01010101</t>
  </si>
  <si>
    <t>01010103</t>
  </si>
  <si>
    <t>01010104</t>
  </si>
  <si>
    <t>2016</t>
  </si>
  <si>
    <t>2020</t>
  </si>
  <si>
    <t>Atsakingas asmuo</t>
  </si>
  <si>
    <t xml:space="preserve">Finansavimo sutarties Nr. / Institucija su kuria sudaryta sutartis
</t>
  </si>
  <si>
    <t xml:space="preserve">Daugiaaukščio garažo statyba su požemine aikštele Bangų g., Klaipėdoje </t>
  </si>
  <si>
    <t>01010105</t>
  </si>
  <si>
    <t>Pajūrio g. rekonstravimas</t>
  </si>
  <si>
    <t>01010201</t>
  </si>
  <si>
    <t>01010202</t>
  </si>
  <si>
    <t>01010203</t>
  </si>
  <si>
    <t>01010301</t>
  </si>
  <si>
    <t xml:space="preserve">II etapas. Žiedinės Tilžės g., Mokyklos g. ir Šilutės pl. sankryžos pertvarkymas į šviesoforinę </t>
  </si>
  <si>
    <t>01010302</t>
  </si>
  <si>
    <t>Neeksploatuojamų požeminių perėjų Šilutės pl. rekonstravimas</t>
  </si>
  <si>
    <t>01010303</t>
  </si>
  <si>
    <t>01010401</t>
  </si>
  <si>
    <t>Privažiuojamojo kelio prie II perkėlos nuo kelio Smiltynė–Nida (rajoninis kelias Nr. 2254) rekonstravimas</t>
  </si>
  <si>
    <t>01010402</t>
  </si>
  <si>
    <t>Labrenciškių g., Martyno Jankaus g. rekonstravimas bei naujo kelio nuo Martyno Jankaus g. iki Pamario g. tiesimas</t>
  </si>
  <si>
    <t>Savanorių g. rekonstravimas</t>
  </si>
  <si>
    <t>01010403</t>
  </si>
  <si>
    <t>01010404</t>
  </si>
  <si>
    <t>01010405</t>
  </si>
  <si>
    <t>Statybininkų prospekto tęsinio tiesimas nuo Šilutės pl. per LEZ teritoriją iki 141 kelio: II etapas – Lypkių gatvės ruožo nuo Šilutės plento tiesimas</t>
  </si>
  <si>
    <t>01010501</t>
  </si>
  <si>
    <t>01010502</t>
  </si>
  <si>
    <t>01010503</t>
  </si>
  <si>
    <t>Švyturio gatvės rekonstravimo projekto parengimas ir įgyvendinimas (I etapas – nuo Naujosios Uosto g. iki Malūnininkų g.)</t>
  </si>
  <si>
    <t>01010601</t>
  </si>
  <si>
    <t xml:space="preserve">Keleivinio transporto stotelių su įvažomis Klaipėdos miesto gatvėse projektavimas ir įrengimas  </t>
  </si>
  <si>
    <t>010202</t>
  </si>
  <si>
    <t>Klaipėdos miesto viešojo transporto atnaujinimas (autobusų įsigijimas)</t>
  </si>
  <si>
    <t>010203</t>
  </si>
  <si>
    <t>01030104</t>
  </si>
  <si>
    <t>01030106</t>
  </si>
  <si>
    <t>6</t>
  </si>
  <si>
    <t>Kombinuotų kelionių jungčių (PARK&amp;RIDE) įrengimas (šiaurinėje miesto dalyje)</t>
  </si>
  <si>
    <t>010302</t>
  </si>
  <si>
    <t>Privažiuojamojo kelio prie pastato Debreceno g. 48  įrengimas ir pastato aplinkos sutvarkymas</t>
  </si>
  <si>
    <t>Aikštės prie Santuokų rūmų atnaujinimas</t>
  </si>
  <si>
    <t>Skvero ties bažnyčia Panevėžio g. atnaujinimas</t>
  </si>
  <si>
    <t>Skvero tarp Puodžių g. ir Bokštų g., skirto Vydūno paminklui įrengti, sutvarkymas</t>
  </si>
  <si>
    <t>K. Donelaičio aikštės sutvarkymas</t>
  </si>
  <si>
    <t>Skvero Bokštų gatvėje sutvarkymas</t>
  </si>
  <si>
    <t>Pėsčiųjų tako tarp Gedminų g. ir Taikos pr. (nuo Nr. 109) atnaujinimas (Debreceno mikrorajonas)</t>
  </si>
  <si>
    <t>Žardininkų gyvenamojo kvartalo viešosios erdvės (aikštės) šalia Taikos pr. atnaujinimas</t>
  </si>
  <si>
    <t>Vingio mikrorajono aikštės atnaujinimas</t>
  </si>
  <si>
    <r>
      <t xml:space="preserve">Pėsčiųjų tako tarp Gedminų g. ir Taikos pr. (nuo Nr. 99) rekonstravimas ir keleivių išlaipinimo aikštelių įrengimas </t>
    </r>
    <r>
      <rPr>
        <i/>
        <sz val="10"/>
        <rFont val="Times New Roman"/>
        <family val="1"/>
        <charset val="186"/>
      </rPr>
      <t>(Debreceno mikrorajonas)</t>
    </r>
  </si>
  <si>
    <t>Neringos skvero (prie Senojo turgaus) inventoriaus remontas ir apšvietimo atnaujinimas</t>
  </si>
  <si>
    <t>010106</t>
  </si>
  <si>
    <t>010107</t>
  </si>
  <si>
    <t>010108</t>
  </si>
  <si>
    <t>010109</t>
  </si>
  <si>
    <t>010110</t>
  </si>
  <si>
    <t>010111</t>
  </si>
  <si>
    <t>010112</t>
  </si>
  <si>
    <t>010113</t>
  </si>
  <si>
    <t>010114</t>
  </si>
  <si>
    <t>Ąžuolyno giraitės sutvarkymas, gerinant gamtinę aplinką ir skatinant aktyvų laisvalaikį ir lankytojų srautus</t>
  </si>
  <si>
    <t>01010701</t>
  </si>
  <si>
    <t>01010702</t>
  </si>
  <si>
    <t>01010703</t>
  </si>
  <si>
    <t>01010704</t>
  </si>
  <si>
    <t>01010705</t>
  </si>
  <si>
    <t>01010706</t>
  </si>
  <si>
    <t>01010707</t>
  </si>
  <si>
    <t>01010708</t>
  </si>
  <si>
    <t>2018</t>
  </si>
  <si>
    <t>2017</t>
  </si>
  <si>
    <t>47,4 ha Medelyno gyvenamojo rajono infrastruktūros išvystymas. I etapas</t>
  </si>
  <si>
    <t>„Aitvaro“ gimnazijos (Paryžiaus Komunos g. 18) aprūpinimas gamtos, technologijų ir kitų laboratorijų įranga</t>
  </si>
  <si>
    <t>„Ąžuolyno“ gimnazijos (Paryžiaus Komunos g. 16) aprūpinimas gamtos, technologijų ir kitų laboratorijų įranga</t>
  </si>
  <si>
    <t xml:space="preserve">Lifto įrengimas Martyno Mažvydo progimnazijoje </t>
  </si>
  <si>
    <t>Gedminų progimnazijos modernizavimas:</t>
  </si>
  <si>
    <t>2. Projekto „Naujų erdvių kūrimas Gedminų progimnazijoje“ įgyvendinimas</t>
  </si>
  <si>
    <t>Bendrojo ugdymo mokyklos pastato statyba šiaurinėje miesto dalyje</t>
  </si>
  <si>
    <t>Ikimokyklinio ugdymo mokyklų pastatų modernizavimas ir plėtra:</t>
  </si>
  <si>
    <t>D.Šakinienė</t>
  </si>
  <si>
    <t xml:space="preserve">Klaipėdos lopšelio-darželio „Puriena“ pastato Naikupės g. 27 rekonstravimas, pristatant priestatą </t>
  </si>
  <si>
    <t>Naujos ikimokyklinio ugdymo įstaigos statyba šiaurinėje miesto dalyje</t>
  </si>
  <si>
    <t xml:space="preserve">Klaipėdos karalienės Luizės jaunimo centro (Puodžių g.) modernizavimas, plėtojant neformaliojo ugdymosi galimybes </t>
  </si>
  <si>
    <t>Miesto stadionų atnaujinimas:</t>
  </si>
  <si>
    <t>Futbolo aikštės dangos įrengimas prie Klaipėdos „Pajūrio“ pagrindinės mokyklos</t>
  </si>
  <si>
    <t xml:space="preserve">Sporto bazių modernizavimas ir plėtra:
</t>
  </si>
  <si>
    <t>Klaipėdos  daugiafunkcio sveikatingumo centro statyba</t>
  </si>
  <si>
    <t>G. Dovidaitis</t>
  </si>
  <si>
    <t xml:space="preserve">Irklavimo bazės (Gluosnių skg. 8) modernizavimas </t>
  </si>
  <si>
    <t>Naujos sporto salės statyba</t>
  </si>
  <si>
    <t>Teikiamų socialinių paslaugų infrastruktūros tobulinimas siekiant atitikti keliamus reikalavimus:</t>
  </si>
  <si>
    <t>L. Katinienė</t>
  </si>
  <si>
    <t xml:space="preserve">Laikino apnakvindinimo namų steigimas </t>
  </si>
  <si>
    <t>Laikino apgyvendinimo namų infrastruktūros modernizavimas (Šilutės pl. 8, nakvynės namai)</t>
  </si>
  <si>
    <t>Socialinio būsto fondo plėtra:</t>
  </si>
  <si>
    <t>Klaipėdos universitetinės ligoninės dezinfekcijos sterilizacijos proceso modernizavimas Liepojos g. 39</t>
  </si>
  <si>
    <t>Pastato Taikos pr. 76 modernizavimas (pastato lauko sienų apšiltinimas, laiptinių remontas)</t>
  </si>
  <si>
    <t xml:space="preserve">08 programa. Kultūros plėtros programa </t>
  </si>
  <si>
    <t>10 programa. Ugdymo proceso užtikrinimo programa</t>
  </si>
  <si>
    <t>01020402</t>
  </si>
  <si>
    <t>01020403</t>
  </si>
  <si>
    <t>01020404</t>
  </si>
  <si>
    <t>01020407</t>
  </si>
  <si>
    <t>02010101</t>
  </si>
  <si>
    <t>02010102</t>
  </si>
  <si>
    <t>02010103</t>
  </si>
  <si>
    <t>02010104</t>
  </si>
  <si>
    <t>02010105</t>
  </si>
  <si>
    <t>02010106</t>
  </si>
  <si>
    <t>02010107</t>
  </si>
  <si>
    <t>02010108</t>
  </si>
  <si>
    <t>02010109</t>
  </si>
  <si>
    <t>02010201</t>
  </si>
  <si>
    <t>02010202</t>
  </si>
  <si>
    <t>02010203</t>
  </si>
  <si>
    <t>02010301</t>
  </si>
  <si>
    <t>02010302</t>
  </si>
  <si>
    <t>02010303</t>
  </si>
  <si>
    <t>010301</t>
  </si>
  <si>
    <t>01030203</t>
  </si>
  <si>
    <t>01030207</t>
  </si>
  <si>
    <t>01030102</t>
  </si>
  <si>
    <t>01030107</t>
  </si>
  <si>
    <t>01030108</t>
  </si>
  <si>
    <t>01040102</t>
  </si>
  <si>
    <t>07 programa. Miesto infrastruktūros objektų priežiūros ir modernizavimo programa</t>
  </si>
  <si>
    <t>11 programa. Kūno kultūros ir sporto plėtros programa</t>
  </si>
  <si>
    <t>12 programa. Socialinės atskirties mažinimo programa</t>
  </si>
  <si>
    <t>13 programa. Sveikatos apsaugos programa</t>
  </si>
  <si>
    <t>010101</t>
  </si>
  <si>
    <t>Miesto aikščių, skverų ir kitų bendro naudojimo teritorijų atnaujinimas ir priežiūra:</t>
  </si>
  <si>
    <t>Klaipėdos miesto  2014–2020 m. integruotų investicijų programos projektų įgyvendinimas:</t>
  </si>
  <si>
    <t>Centrinės miesto dalies gatvių tinklo modernizavimas:</t>
  </si>
  <si>
    <t>Šiaurinės miesto dalies gatvių tinklo modernizavimas:</t>
  </si>
  <si>
    <t>010102</t>
  </si>
  <si>
    <t>Šiaurės ir pietų transporto koridorių gatvių tinklo modernizavimas:</t>
  </si>
  <si>
    <t>010103</t>
  </si>
  <si>
    <t>Pajūrio rekreacinių teritorijų gatvių tinklo modernizavimas:</t>
  </si>
  <si>
    <t>Rytų ir vakarų krypties gatvių tinklo modernizavimas:</t>
  </si>
  <si>
    <t>Eismo srautų reguliavimo ir saugumo priemonių įgyvendinimas:</t>
  </si>
  <si>
    <t>2014</t>
  </si>
  <si>
    <t>Klaipėdos miesto paplūdimių sutvarkymo priemonių 2016–2019 metų plano įgyvendinimas</t>
  </si>
  <si>
    <t>D. Daugė</t>
  </si>
  <si>
    <t>LKAB „Klaipėdos Smeltė“ 2013 m. balandžio 26 d. partnerystės sutartis  Nr. J9-470</t>
  </si>
  <si>
    <t>J.Rimkienė</t>
  </si>
  <si>
    <t>T.Žorniakienė</t>
  </si>
  <si>
    <t>2013</t>
  </si>
  <si>
    <t>R.Mockus</t>
  </si>
  <si>
    <t>L. Jūrevičienė</t>
  </si>
  <si>
    <t>N. Vedeikienė</t>
  </si>
  <si>
    <t>J. Rimkienė</t>
  </si>
  <si>
    <t>Pasirašoma kas met nauja sutartis einamiems metams</t>
  </si>
  <si>
    <t xml:space="preserve">Miesto tvarkymo ir Aplinkos kokybės skyriai, BĮ "Klaipėdos paplūdimiai" </t>
  </si>
  <si>
    <t>010205</t>
  </si>
  <si>
    <t>R. Dekerytė</t>
  </si>
  <si>
    <t>Sutartis nepasirašyta/CPVA agentūra</t>
  </si>
  <si>
    <t>D. Stankevičienė</t>
  </si>
  <si>
    <t>Sutartis nepasirašyta</t>
  </si>
  <si>
    <t>R. Dekėrytė</t>
  </si>
  <si>
    <t>E. Čerbienė</t>
  </si>
  <si>
    <t>J. Dumbauskaitė</t>
  </si>
  <si>
    <t>J. Vorobjova</t>
  </si>
  <si>
    <t>2015</t>
  </si>
  <si>
    <t>2021</t>
  </si>
  <si>
    <t>V. Švedas</t>
  </si>
  <si>
    <t>I. Gustaitienė</t>
  </si>
  <si>
    <t>R. Stasiulis</t>
  </si>
  <si>
    <t>A. Tikunovienė</t>
  </si>
  <si>
    <t>V. Lendraitienė</t>
  </si>
  <si>
    <t>2022</t>
  </si>
  <si>
    <t>V. Varnaitė</t>
  </si>
  <si>
    <t>2023</t>
  </si>
  <si>
    <t>A. Orentienė</t>
  </si>
  <si>
    <t>Nepasirašyta</t>
  </si>
  <si>
    <t>D. Šakinienė</t>
  </si>
  <si>
    <t>V.Švedas</t>
  </si>
  <si>
    <t>D.Šakinienė, A. Tikunovienė</t>
  </si>
  <si>
    <t>V. Gembutienė</t>
  </si>
  <si>
    <t>Kt</t>
  </si>
  <si>
    <r>
      <rPr>
        <b/>
        <sz val="12"/>
        <rFont val="Times New Roman"/>
        <family val="1"/>
        <charset val="186"/>
      </rPr>
      <t xml:space="preserve">INVESTICINIŲ </t>
    </r>
    <r>
      <rPr>
        <b/>
        <sz val="12"/>
        <color theme="1"/>
        <rFont val="Times New Roman"/>
        <family val="1"/>
        <charset val="186"/>
      </rPr>
      <t xml:space="preserve"> PROJEKTŲ SĄRAŠAS</t>
    </r>
  </si>
  <si>
    <t>Fachverkinės architektūros pastatų komplekso (Bažnyčių g. 4 / Daržų g. 10, Bažnyčių g. 6, Vežėjų g. 4, Aukštoji g. 1 / Didžioji Vandens g. 2) tvarkyba</t>
  </si>
  <si>
    <t xml:space="preserve">Senyvo amžiaus asmenų globos paslaugų plėtra rekonstruojant pastatą, esantį Melnragės gyvenamąjame rajone, Vaivos g. 23 </t>
  </si>
  <si>
    <t xml:space="preserve">Komunalinių atliekų tvarkymo infrastruktūros plėtra Klaipėdos miesto, Skuodo ir Kretingos rajonų bei Neringos savivaldybėse </t>
  </si>
  <si>
    <t>Pamario gatvės rekonstravimas (I ir II etapai)</t>
  </si>
  <si>
    <t>Iš viso investiciniams projektams įgyvendinti:</t>
  </si>
  <si>
    <t>II etapas. Pamario g. (2500 m) rekonstravimas</t>
  </si>
  <si>
    <t>Kultūros paveldo pastato (Priešpilio g. 2) rekonstravimas</t>
  </si>
  <si>
    <t>Bangų g. ir Bangų g., Tiltų g., Galinio Pylimo g., Taikos pr. sankryžos rekonstravimas</t>
  </si>
  <si>
    <t>Tilžės g. nuo Šilutės pl. iki geležinkelio pervažos rekonstravimas, pertvarkant žiedinę Mokyklos g. ir Šilutės pl. sankryžą</t>
  </si>
  <si>
    <t xml:space="preserve">I etapas. Tilžės g. nuo Šilutės pl. iki geležinkelio pervažos rekonstravimas </t>
  </si>
  <si>
    <t>Neformaliojo švietimo įstaigų pastatų rekonstravimas:</t>
  </si>
  <si>
    <t>Nakvynės namų pastato (Viršutinė g. 21) rekonstravimas</t>
  </si>
  <si>
    <t xml:space="preserve">VšĮ Klaipėdos universitetinės ligoninės dalies pastato Liepojos g. 39 rekonstravimas </t>
  </si>
  <si>
    <t>Projekto „Klaipėdos  regiono turizmo informacinės  infrastruktūros sistemos sukūrimas ir įdiegimas“ įgyvendinimas</t>
  </si>
  <si>
    <t>Sakurų parko įrengimas teritorijoje tarp Žvejų rūmų, Taikos pr., Naikupės g. ir įvažiuojamojo kelio į Žvejų rūmus</t>
  </si>
  <si>
    <t>Projekto „Klaipėdos miesto bendrojo plano kraštovaizdžio dalies keitimas ir Melnragės parko įrengimas“ įgyvendinimas</t>
  </si>
  <si>
    <t>Projekto „Paviršinių nuotekų sistemų tvarkymas Klaipėdos mieste“ įgyvendinimas (projektą vykdo AB „Klaipėdos vanduo“)</t>
  </si>
  <si>
    <r>
      <rPr>
        <b/>
        <sz val="10"/>
        <color theme="1"/>
        <rFont val="Times New Roman"/>
        <family val="1"/>
        <charset val="186"/>
      </rPr>
      <t>Bastionų gatvės tiesimas:</t>
    </r>
    <r>
      <rPr>
        <sz val="10"/>
        <color theme="1"/>
        <rFont val="Times New Roman"/>
        <family val="1"/>
        <charset val="186"/>
      </rPr>
      <t xml:space="preserve"> I etapo Bastionų g. nuo Danės g. iki Danės upės ir nuo Danės upės iki Gluosnių g. tiesimas ir II etapo Bastionų g. nuo Gluosnių g. iki Bangų g. tiesimas</t>
    </r>
  </si>
  <si>
    <t xml:space="preserve">Naujo įvažiuojamojo kelio (Priešpilio g.) į piliavietę ir Kruizinių laivų terminalą tiesimas </t>
  </si>
  <si>
    <t>Dubliuojančios gatvės nuo Šiltnamių g. iki Klaipėdos g. su pėsčiųjų ir dviračių taku ir įvažomis į Liepojos g. įrengimas</t>
  </si>
  <si>
    <t>Privažiuojamojo kelio nuo Naikupės g. iki Taikos pr. 66A sklypo pradžios rekonstravimas</t>
  </si>
  <si>
    <t>I etapas. Pamario g. sankryžos su Prano Lideikio g. rekonstravimas</t>
  </si>
  <si>
    <t>D2 kategorijos gatvės (akligatvio) tarp sklypų Antrosios Melnragės g. 6 ir Antrosios Melnragės g. 10 tiesimas</t>
  </si>
  <si>
    <t xml:space="preserve">Jūrininkų prospekto ruožo nuo Šilutės pl. iki Minijos g. rekonstravimas </t>
  </si>
  <si>
    <t>Bendri Klaipėdos valstybinio jūrų uosto direkcijos ir miesto projektai:</t>
  </si>
  <si>
    <t>Pėsčiųjų ir dviračių takų Minijos g. nuo Baltijos pr., Pilies g., Naujojoje Uosto g. rišlumo didinimas</t>
  </si>
  <si>
    <t>Klaipėdos miesto gatvių pėsčiųjų perėjų kryptinis apšvietimas (I etapas)</t>
  </si>
  <si>
    <t>Dalyvavimas projekte „Uostamiesčiai: darnaus judumo principų integravimas (PORT Cities: Integrating Sustainability, PORTIS)“</t>
  </si>
  <si>
    <t>Teritorijos šalia pastato Taikos pr. 76 sutvarkymas ir privažiuojamųjų kelių rekonstravimas, pritaikant neįgaliesiems</t>
  </si>
  <si>
    <t>Kalvystės muziejaus pastatų (Šaltkalvių g. 2; 2A) energinio efektyvumo didinimas</t>
  </si>
  <si>
    <t>„Gilijos“ pradinės mokyklos (Taikos pr. 68) pastato energinio efektyvumo didinimas</t>
  </si>
  <si>
    <t xml:space="preserve">Prano Mašioto progimnazijos stadiono dangos atnaujinimas </t>
  </si>
  <si>
    <t>Energinio efektyvumo didinimas lopšeliuose-darželiuose (2017 m. –  „Svirpliukas“, „Žiogelis“, „Vėrinėlis“,  „Saulutės“ m.-d., 2018 m. – „Radastėlė“, „Bangelė“, „Putinėlis“, „Žilvitis“, „Boružėlė“)</t>
  </si>
  <si>
    <t>Jeronimo Kačinsko muzikos mokyklos (Statybininkų pr. 5) pastato energinio efektyvumo didinimas</t>
  </si>
  <si>
    <t>Klaipėdos laisvalaikio centro pastato (Šermukšnių g. 11, klubas „Saulutė“) energinio efektyvumo didinimas</t>
  </si>
  <si>
    <t xml:space="preserve">Administracinės paskirties pastato J. Karoso g. 12 rekonstravimas į gydymo paskirties pastatą </t>
  </si>
  <si>
    <t>Viešosios įstaigos Klaipėdos universitetinės ligoninės centrinio korpuso operacinės rekonstravimas Liepojos g. 41</t>
  </si>
  <si>
    <t>Savivaldybės socialinio būsto fondo gyvenamųjų namų statyba žemės sklypuose Irklų g. 1 ir Rambyno g. 14A</t>
  </si>
  <si>
    <t>Projekto „Klaipėdos miesto savivaldybės viešosios bibliotekos „Kauno atžalyno“ filialas – naujos galimybės mažiems ir dideliems“ įgyvendinimas</t>
  </si>
  <si>
    <r>
      <rPr>
        <b/>
        <sz val="10"/>
        <color theme="1"/>
        <rFont val="Times New Roman"/>
        <family val="1"/>
        <charset val="186"/>
      </rPr>
      <t xml:space="preserve">4 </t>
    </r>
    <r>
      <rPr>
        <sz val="10"/>
        <color theme="1"/>
        <rFont val="Times New Roman"/>
        <family val="1"/>
        <charset val="186"/>
      </rPr>
      <t>– Urbanistinės plėtros departamento asignavimų valdytojas</t>
    </r>
  </si>
  <si>
    <r>
      <rPr>
        <b/>
        <sz val="10"/>
        <color theme="1"/>
        <rFont val="Times New Roman"/>
        <family val="1"/>
        <charset val="186"/>
      </rPr>
      <t>5</t>
    </r>
    <r>
      <rPr>
        <sz val="10"/>
        <color theme="1"/>
        <rFont val="Times New Roman"/>
        <family val="1"/>
        <charset val="186"/>
      </rPr>
      <t xml:space="preserve"> – Investicijų ir ekonomikos departamento asignavimų valdytojas</t>
    </r>
  </si>
  <si>
    <r>
      <rPr>
        <b/>
        <sz val="10"/>
        <color theme="1"/>
        <rFont val="Times New Roman"/>
        <family val="1"/>
        <charset val="186"/>
      </rPr>
      <t xml:space="preserve">6 </t>
    </r>
    <r>
      <rPr>
        <sz val="10"/>
        <color theme="1"/>
        <rFont val="Times New Roman"/>
        <family val="1"/>
        <charset val="186"/>
      </rPr>
      <t>– Miesto ūkio departamento asignavimų valdytojas</t>
    </r>
  </si>
  <si>
    <t>010206</t>
  </si>
  <si>
    <t>Projekto „Turizmo informacinės infrastruktūros sukūrimas ir pritaikymas neįgaliųjų poreikiams pietvakarinėje Klaipėdos regiono dalyje“ įgyvendinimas</t>
  </si>
  <si>
    <t>Ekspozicijos projektavimas ir įrengimas piliavietės šiaurinėje kurtinoje</t>
  </si>
  <si>
    <t>_______________________________</t>
  </si>
  <si>
    <t xml:space="preserve">Tauralaukio gyvenvietės gatvių rekonstravimas </t>
  </si>
  <si>
    <t>Lyginamasis variantas</t>
  </si>
  <si>
    <t xml:space="preserve">Eur </t>
  </si>
  <si>
    <t>Paaiškinimas dėl siūlomo keitimo</t>
  </si>
  <si>
    <t>Tauralaukio progimnazijos pastato (Klaipėdos g. 31) rekonstravimas siekiant išplėsti ugdymui skirtas patalpas</t>
  </si>
  <si>
    <t>01010710</t>
  </si>
  <si>
    <t>Buvusios AB „Klaipėdos energija“ teritorijos dalies  konversija,  sudarant sąlygas vystyti komercines, rekreacines veiklas</t>
  </si>
  <si>
    <t xml:space="preserve">2017 m. gegužės mėn. pateiktas prašymas LR Vidaus reikalų ministerijai dėl Klaipėdos miesto integruotos teritorijų vystymo programos pakeitimų, įtraukiant  naują priemonę. Bendra projekto vertė 1.874.590 Eur, iš jų ES lėšos - 1.593.402, VB - 140.594, SB - 140.594. Įgyvendinimo pradžia  - 2019 m. </t>
  </si>
  <si>
    <t>`</t>
  </si>
  <si>
    <r>
      <t xml:space="preserve">Atgimimo aikštės sutvarkymas, didinant patrauklumą investicijoms, skatinant lankytojų srautus </t>
    </r>
    <r>
      <rPr>
        <strike/>
        <sz val="10"/>
        <rFont val="Times New Roman"/>
        <family val="1"/>
        <charset val="186"/>
      </rPr>
      <t>(dangų keitimas, mažosios architektūros objektų įrengimas, želdynų sutvarkymas, automobilių stovėjimo vietų įrengimas)</t>
    </r>
  </si>
  <si>
    <r>
      <rPr>
        <strike/>
        <sz val="10"/>
        <rFont val="Times New Roman"/>
        <family val="1"/>
        <charset val="186"/>
      </rPr>
      <t>Danės upės krantinių rekonstravimas  (nuo Biržos tilto), skatinant verslumą (turizmą, smulkiąją žvejybą ir pan.), ir prieigų sutvarkymas (Danės skveras su fontanais) (dangų keitimas, mažosios architektūros objektų įrengimas, želdynų sutvarkymas ir t. t.)</t>
    </r>
    <r>
      <rPr>
        <b/>
        <strike/>
        <sz val="10"/>
        <rFont val="Times New Roman"/>
        <family val="1"/>
        <charset val="186"/>
      </rPr>
      <t xml:space="preserve"> </t>
    </r>
    <r>
      <rPr>
        <b/>
        <sz val="10"/>
        <rFont val="Times New Roman"/>
        <family val="1"/>
        <charset val="186"/>
      </rPr>
      <t>Danės upės krantinių rekonstrukcija ir prieigų (Danės skveras su fontanais) sutvarkymas</t>
    </r>
  </si>
  <si>
    <r>
      <t xml:space="preserve">Pėsčiųjų tako sutvarkymas palei Taikos pr. nuo Sausio 15-osios iki Kauno g., paverčiant viešąja erdve, pritaikyta gyventojams bei smulkiajam ir vidutiniam verslui </t>
    </r>
    <r>
      <rPr>
        <strike/>
        <sz val="10"/>
        <rFont val="Times New Roman"/>
        <family val="1"/>
        <charset val="186"/>
      </rPr>
      <t>(įrengiant, sutvarkant želdynus, dviračių takus, mažosios architektūros elementus, įrengiant privažiuojamąjį kelią)</t>
    </r>
  </si>
  <si>
    <r>
      <t>Malūno parko teritorijos sutvarkymas, gerinant gamtinę aplinką ir skatinant lankytojų srautus</t>
    </r>
    <r>
      <rPr>
        <strike/>
        <sz val="10"/>
        <rFont val="Times New Roman"/>
        <family val="1"/>
        <charset val="186"/>
      </rPr>
      <t xml:space="preserve"> (atnaujinamos dangos, sutvarkomi želdiniai, įrengiama mažoji architektūra)</t>
    </r>
  </si>
  <si>
    <r>
      <t>Turgaus aikštės su prieigomis sutvarkymas, pritaikant verslo, turizmo, bendruomenės poreikiams</t>
    </r>
    <r>
      <rPr>
        <strike/>
        <sz val="10"/>
        <rFont val="Times New Roman"/>
        <family val="1"/>
        <charset val="186"/>
      </rPr>
      <t xml:space="preserve"> (aikštės ir į aikštę einančių gatvių (Šaltkalvių, Aukštoji, Skerdėjų) sutvarkymas, taikant universalaus dizaino principus)</t>
    </r>
  </si>
  <si>
    <r>
      <t xml:space="preserve">Viešosios erdvės prie buvusio „Vaidilos“ kino teatro konversija </t>
    </r>
    <r>
      <rPr>
        <strike/>
        <sz val="10"/>
        <rFont val="Times New Roman"/>
        <family val="1"/>
        <charset val="186"/>
      </rPr>
      <t>(dangų keitimas, mažosios architektūros elementų įrengimas, baseino sutvarkymas, poilsio aikštelių ir žaliųjų plotų įrengimas ir kt.)</t>
    </r>
  </si>
  <si>
    <r>
      <rPr>
        <strike/>
        <sz val="10"/>
        <rFont val="Times New Roman"/>
        <family val="1"/>
        <charset val="186"/>
      </rPr>
      <t>Kompleksinis kiemų tvarkymas (automobilių stovėjimo vietų, vaikų žaidimų aikštelių ir pan. įrengimas), prioritetą teikiant renovaciją atliekantiems (atlikusiems) namam</t>
    </r>
    <r>
      <rPr>
        <sz val="10"/>
        <rFont val="Times New Roman"/>
        <family val="1"/>
        <charset val="204"/>
      </rPr>
      <t xml:space="preserve">s  </t>
    </r>
    <r>
      <rPr>
        <b/>
        <sz val="10"/>
        <rFont val="Times New Roman"/>
        <family val="1"/>
        <charset val="186"/>
      </rPr>
      <t>Kompleksinis tikslinės teritorijos daugiabučių namų kiemų tvarkymas</t>
    </r>
  </si>
  <si>
    <t xml:space="preserve">Atgimimo aikštės sutvarkymas, didinant patrauklumą investicijoms, skatinant lankytojų srautus </t>
  </si>
  <si>
    <t>Danės upės krantinių rekonstrukcija ir prieigų (Danės skveras su fontanais) sutvarkymas</t>
  </si>
  <si>
    <t xml:space="preserve">Pėsčiųjų tako sutvarkymas palei Taikos pr. nuo Sausio 15-osios iki Kauno g., paverčiant viešąja erdve, pritaikyta gyventojams bei smulkiajam ir vidutiniam verslui </t>
  </si>
  <si>
    <t>Malūno parko teritorijos sutvarkymas, gerinant gamtinę aplinką ir skatinant lankytojų srautus</t>
  </si>
  <si>
    <t xml:space="preserve">Viešosios erdvės prie buvusio „Vaidilos“ kino teatro konversija </t>
  </si>
  <si>
    <t>Kompleksinis tikslinės teritorijos daugiabučių namų kiemų tvarkymas</t>
  </si>
  <si>
    <t>Tauralaukio gyvenvietės gatvių rekonstravimas</t>
  </si>
  <si>
    <t>01020408</t>
  </si>
  <si>
    <t>Klaipėdos muzikinio teatro, Danės g. 19, pastato rekonstravimo sklypo tvarkyba</t>
  </si>
  <si>
    <t>Projektas įtrauktas pagal 2017-06-17 pasirašytą Detaliojo plano sprendinių įgyvendinimo sutartį, kurioje numatyta, kad Klaipėdos miesto savivaldybė užtikrins finansavimą Muzikinio teatro pastato rekonstravimo sklypo tvarkybos darbams laisvoje valstybinėje žemėje</t>
  </si>
  <si>
    <t xml:space="preserve">Ikimokyklinio ir priešmokyklinio ugdymo skyriaus  infrastruktūros  modernizavimas Tauralaukio progimnazijoje                   </t>
  </si>
  <si>
    <r>
      <t xml:space="preserve">Modernių ugdymosi erdvių sukūrimas progimnazijose („Smeltės“, Liudviko Stulpino, </t>
    </r>
    <r>
      <rPr>
        <b/>
        <sz val="10"/>
        <color rgb="FFFF0000"/>
        <rFont val="Times New Roman"/>
        <family val="1"/>
        <charset val="186"/>
      </rPr>
      <t>„Sendvario“, „Gedminų“</t>
    </r>
    <r>
      <rPr>
        <sz val="10"/>
        <color theme="1"/>
        <rFont val="Times New Roman"/>
        <family val="1"/>
        <charset val="186"/>
      </rPr>
      <t xml:space="preserve"> </t>
    </r>
    <r>
      <rPr>
        <strike/>
        <sz val="10"/>
        <color theme="1"/>
        <rFont val="Times New Roman"/>
        <family val="1"/>
        <charset val="186"/>
      </rPr>
      <t>Simono Dacho, Martyno Mažvydo</t>
    </r>
    <r>
      <rPr>
        <sz val="10"/>
        <color theme="1"/>
        <rFont val="Times New Roman"/>
        <family val="1"/>
        <charset val="186"/>
      </rPr>
      <t xml:space="preserve">,  </t>
    </r>
    <r>
      <rPr>
        <strike/>
        <sz val="10"/>
        <color theme="1"/>
        <rFont val="Times New Roman"/>
        <family val="1"/>
        <charset val="186"/>
      </rPr>
      <t>„Versmės“</t>
    </r>
    <r>
      <rPr>
        <sz val="10"/>
        <color theme="1"/>
        <rFont val="Times New Roman"/>
        <family val="1"/>
        <charset val="186"/>
      </rPr>
      <t>) ir gimnazijose (</t>
    </r>
    <r>
      <rPr>
        <b/>
        <sz val="10"/>
        <color rgb="FFFF0000"/>
        <rFont val="Times New Roman"/>
        <family val="1"/>
        <charset val="186"/>
      </rPr>
      <t>„Verdenės“, „Vėtrungės“, „Varpo“</t>
    </r>
    <r>
      <rPr>
        <strike/>
        <sz val="10"/>
        <color theme="1"/>
        <rFont val="Times New Roman"/>
        <family val="1"/>
        <charset val="186"/>
      </rPr>
      <t>„Aukuro“</t>
    </r>
    <r>
      <rPr>
        <sz val="10"/>
        <color theme="1"/>
        <rFont val="Times New Roman"/>
        <family val="1"/>
        <charset val="186"/>
      </rPr>
      <t>)</t>
    </r>
  </si>
  <si>
    <r>
      <rPr>
        <strike/>
        <sz val="10"/>
        <rFont val="Times New Roman"/>
        <family val="1"/>
        <charset val="186"/>
      </rPr>
      <t xml:space="preserve">1. </t>
    </r>
    <r>
      <rPr>
        <sz val="10"/>
        <rFont val="Times New Roman"/>
        <family val="1"/>
        <charset val="186"/>
      </rPr>
      <t>Projekto „Bendrojo ugdymo mokyklų (progimnazijų, pagrindinių mokyklų) modernizavimas ir šiuolaikinių mokymosi erdvių kūrimas“ įgyvendinimas</t>
    </r>
  </si>
  <si>
    <t>02010110</t>
  </si>
  <si>
    <t>02010111</t>
  </si>
  <si>
    <t>02010112</t>
  </si>
  <si>
    <t xml:space="preserve">Klaipėdos „Versmės“ progimnazijos sporto aikštyno atnaujinimas </t>
  </si>
  <si>
    <t>2</t>
  </si>
  <si>
    <t xml:space="preserve">Futbolo mokyklos ir baseino pastatų konversija, I etapas </t>
  </si>
  <si>
    <t xml:space="preserve">Futbolo mokyklos ir baseino pastatų konversija, II etapas </t>
  </si>
  <si>
    <r>
      <t>Futbolo mokyklos ir baseino pastatų konversija:</t>
    </r>
    <r>
      <rPr>
        <sz val="10"/>
        <color rgb="FFFF0000"/>
        <rFont val="Times New Roman"/>
        <family val="1"/>
        <charset val="186"/>
      </rPr>
      <t>:</t>
    </r>
    <r>
      <rPr>
        <b/>
        <sz val="10"/>
        <rFont val="Times New Roman"/>
        <family val="1"/>
        <charset val="186"/>
      </rPr>
      <t xml:space="preserve"> </t>
    </r>
    <r>
      <rPr>
        <strike/>
        <sz val="10"/>
        <rFont val="Times New Roman"/>
        <family val="1"/>
        <charset val="186"/>
      </rPr>
      <t xml:space="preserve">(taikant modernias technologijas ir atsinaujinančius energijos šaltinius), įkuriant daugiafunkcį paslaugų kompleksą, skirtą įvairių amžiaus grupių kvartalo gyventojams ir sporto bendruomenei (Paryžiaus Komunos g. 16A) </t>
    </r>
    <r>
      <rPr>
        <b/>
        <sz val="10"/>
        <rFont val="Times New Roman"/>
        <family val="1"/>
        <charset val="186"/>
      </rPr>
      <t xml:space="preserve"> </t>
    </r>
  </si>
  <si>
    <t xml:space="preserve">Futbolo mokyklos ir baseino pastatų konversija </t>
  </si>
  <si>
    <t>0103020201</t>
  </si>
  <si>
    <t>0103020202</t>
  </si>
  <si>
    <t>Klaipėdos sunkiosios atletikos centro statyba</t>
  </si>
  <si>
    <t>01030208</t>
  </si>
  <si>
    <t>02010113</t>
  </si>
  <si>
    <t>„Žaliakalnio“ gimnazijos pastato, Galinio Pylimo/Sausio -15 osios g. 17/1, Klaipėdoje, rekonstrukcija</t>
  </si>
  <si>
    <t>Reikalinga įtraukti naują projektą, nes Savivaldybės administracija yra pateikusi paraišką 2018-2020 m. Valstybės kapitalo investicijų programai</t>
  </si>
  <si>
    <t xml:space="preserve">Reikalinga įtraukti naujus projektus, nes 2017-06-14 LR Švietimo ir mokslo ministro įsakymu Nr. V-480 skirtos lėšos pagal Švietimo įstaigų modernizavimo programą - po 80 tūkst. € Klaipėdos Vytauto Didžiojo gimnazijos ir Prano Mašioto progimnazijos modernizavimui. Planuojama sutvarkyti Vytauto Didžiojo gimnazijos stadioną ir pakeisti langus Prano Mašioto progimnazijos pastate. </t>
  </si>
  <si>
    <t>Reikia įtraukti naują projektą, nes numatytas finansavimas šio sporto aikštyno atnaujinimui pagal LR Švietimo ir mokslo ministerijos Švietimo įstaigų sporto aikštynų atnaujinimo programą (2017-05-26 ŠMM įsakymas Nr. V-427). Savivaldybės finansinio prisidėjimo dalis 2017 m. sudarytų 58 tūkst. € ir 2018 m. – 100,35 tūkst. €.</t>
  </si>
  <si>
    <t xml:space="preserve">Didinama projekto vertė, nes reikalingos papildomos lėšos 48 tūkst. € nenumatytiems darbams - žmonių su negalia poreikių pritaikymui - pandusams, tualetams, iškvietimo sistemoms, vėdinimo automatikos, asfalto viršutinio sluoksnio įrengimui  </t>
  </si>
  <si>
    <t>Siūloma projektą dalyti į du, atsižvelgiant į Regioninės plėtros departamento prie Vidaus reikalų ministerijos Klaipėdos apskrities skyriaus teikiamas pastabas  vertinant projektinius pasiūlymus, bei į inicijuotus Klaipėdos miesto integruotos teritorijų vystymo programos, patvirtintos Lietuvos Respublikos vidaus reikalų ministro 2016-02-12 įsakymu Nr. 1V-102, pakeitimus</t>
  </si>
  <si>
    <t xml:space="preserve">Reikalinga didinti projekto vertę 205 789 Eur, nes būtina koreguoti techninį projektą  ir atlikti papildomus darbus įrengiant šiaurinę kurtiną </t>
  </si>
  <si>
    <t>Tikslinama projekto vertė, nes darbai nupirkti pigiau nei planuota</t>
  </si>
  <si>
    <t>LR susisiekimo ministro 2017-05-29 įsakymu Nr. 3-248 patvirtintos 687,1 tūkst.Eur tikslinės lėšos projektui "Privažiuojamojo kelio prie II perkėlos nuo kelio Smiltynė–Nida (rajoninis kelias Nr. 2254) rekonstravimas"</t>
  </si>
  <si>
    <t>Klaipėdos Vytauto Didžiojo gimnazijos, S. Daukanto g. 31, modernizavimas (sporto aikštyno atnaujinimas)</t>
  </si>
  <si>
    <t>Klaipėdos Prano Mašioto progimnazijos, Varpų g. 3, modernizavimas  (langų pakeitimas)</t>
  </si>
  <si>
    <t>Klaipėdos Simono Dacho progimnazijos, Kuršių a. 2/3, modernizavimas (sporto salės atnaujinimas)</t>
  </si>
  <si>
    <t>02010114</t>
  </si>
  <si>
    <t>Reikalinga įtraukti projektą, nes  Savivaldybės administracija ruošiasi teikti paraišką dalyvavimui Švietimo įstaigų modernizavimo programoje</t>
  </si>
  <si>
    <t xml:space="preserve">Koreguojama, nes įrašomos projekto I ir II etapų vertės </t>
  </si>
  <si>
    <t xml:space="preserve">Bendra projekto finansinė vertė didėja, nes įvykus viešųjų pirkimų konkursui,  buvo pasiūlyta didesnė kaina nei planuota. </t>
  </si>
  <si>
    <t>Reikalinga patikslinti projekto finansinę vertę ir finansavimo šaltinius, nes projektas nebus finansuojamas iš ES struktūrinių fondų lėšų.</t>
  </si>
  <si>
    <t>Projekto vertė didėja, nes didinamos darbų apimtys, numatant papildomai įrengti II-ąją ekspozicijų salę.</t>
  </si>
  <si>
    <t xml:space="preserve">Projekto pavadinimas ir finansavimo apimtys pakeistos, atsižvelgiant į priemonės Nr. 09.1.3-CPVA-R-705 Apraše nurodytus reikalavimus ir suderinus su Centrine projektų valdymo agentūra (CPVA)
</t>
  </si>
  <si>
    <t>Projektų kiekis,  pavadinimas ir finansavimo apimtys pakeisti, atsižvelgiant į priemonės Nr. 09.1.3-CPVA-R-724 „Mokyklų tinklo efektyvumo didinimas“ finansavimo ir administravimo taisyklių apraše nurodytus reikalavimus. Anksčiau patvirtintos mokyklos (Aitvaro, Ąžuolyno, S. Dacho, M. Mažvydo ir „Versmės“ progimnazijos bei Aukuro gimnazija) nebeatitinka  projektų finansavimo sąlygų, t. y. pastatai, kuriose jos veikia, neturi C ar aukštesnės energetinio efektyvumo klasės.</t>
  </si>
  <si>
    <t>Didinama projekto finansavimo apimtis, nes rengiant techninį projektą buvo pareikalauta įrengti žmonėms su negalia pritaikytus tualetus, ko nebuvo įvertinta planuojant lėšas.</t>
  </si>
  <si>
    <t>Reikalinga įtraukti naują projektą, nes Savivaldybės administracija yra pateikusi paraišką 2018-2020 m. Valstybės investicijų programai</t>
  </si>
  <si>
    <t>Reikalinga patikslinti projekto finansavimo apimtį atsižvelgus į LR sveikatos ministro 2017-05-25 įsakymu Nr. V-590 patvirtintų Valstybės kapitalo investicijų 2017 m. sąrašą.</t>
  </si>
  <si>
    <t>Reikalinga mažinti projekto vertę, nes techninio projekto parengimo paslauga nupirkta pigiau nei planuota.</t>
  </si>
  <si>
    <t>Klaipėdos Simono Dacho progimnazijos Kuršių a. 2/3 modernizavimas (sporto salės atnaujinimas)</t>
  </si>
  <si>
    <t>„Žaliakalnio“ gimnazijos pastato Galinio Pylimo g. 17  / Sausio 15-osios g. 1, Klaipėdoje, rekonstrukcija</t>
  </si>
  <si>
    <t xml:space="preserve">Klaipėdos miesto savivaldybės 2018–2020 metų 
strateginio veiklos plano
1 priedas
</t>
  </si>
  <si>
    <t>01020204</t>
  </si>
  <si>
    <t>01020205</t>
  </si>
  <si>
    <t>01030204</t>
  </si>
  <si>
    <t xml:space="preserve">Dviračių ir pėsčiųjų tako nuo Paryžiaus Komunos g. iki Jono kalnelio tiltelio įrengimas </t>
  </si>
  <si>
    <t>01030301</t>
  </si>
  <si>
    <t xml:space="preserve">Dviračių ir pėsčiųjų tako Danės upės slėnio teritorijoje nuo Klaipėdos g. tilto iki miesto ribos įrengimas </t>
  </si>
  <si>
    <t>01030302</t>
  </si>
  <si>
    <t>01030303</t>
  </si>
  <si>
    <t>Pėsčiųjų ir dviračių takų Minijos g. nuo Baltijos pr., Pilies g., Naujojoje Uosto g. įrengimas</t>
  </si>
  <si>
    <t>01030304</t>
  </si>
  <si>
    <t>Kūlių Vartų g. ir Bangų g., Tiltų g., Galinio Pylimo g., Taikos pr. sankryžos rekonstravimas</t>
  </si>
  <si>
    <t>01010304</t>
  </si>
  <si>
    <t>Taikos pr. nuo Sausios 15-osios g. iki Kauno g. rekonstravimas</t>
  </si>
  <si>
    <t>Baltijos pr. ir Šilutės pl. žiedinės sankryžos rekonstravimas</t>
  </si>
  <si>
    <t>01010602</t>
  </si>
  <si>
    <t>Viešojo transporto paslaugų organizavimas:</t>
  </si>
  <si>
    <t>010201</t>
  </si>
  <si>
    <t>01020105</t>
  </si>
  <si>
    <t>Viešojo transporto (autobusų ir maršrutinių taksi) integravimo sistemos įrangos įsigijimas ir atnaujinimas</t>
  </si>
  <si>
    <t>Naujų ekologiškų viešojo transporto ir  alternatyvaus judėjimo projektų įgyvendinimas</t>
  </si>
  <si>
    <t>01030401</t>
  </si>
  <si>
    <t>01030402</t>
  </si>
  <si>
    <t>Elektra varomo viešojo transporto naujų galimybių plėtra (DEPO), ELENA</t>
  </si>
  <si>
    <t>01030403</t>
  </si>
  <si>
    <t>Elektromobilių įkrovimo stotelių įrengimas  Klaipėdos mieste</t>
  </si>
  <si>
    <t>01030404</t>
  </si>
  <si>
    <t>01030405</t>
  </si>
  <si>
    <t>01010106</t>
  </si>
  <si>
    <t>01010107</t>
  </si>
  <si>
    <t>01010108</t>
  </si>
  <si>
    <t>01010109</t>
  </si>
  <si>
    <t>01010113</t>
  </si>
  <si>
    <t>Monika</t>
  </si>
  <si>
    <t>M. Enciūtė</t>
  </si>
  <si>
    <t>I. Dulkytė</t>
  </si>
  <si>
    <t xml:space="preserve">Turgaus aikštės su prieigomis sutvarkymas, pritaikant verslo, bendruomenės poreikiams </t>
  </si>
  <si>
    <t>J. Poimanskienė</t>
  </si>
  <si>
    <t>M. Lygnugarienė</t>
  </si>
  <si>
    <t>R. Mockus</t>
  </si>
  <si>
    <t>Jurgita J.</t>
  </si>
  <si>
    <t>V. Pronskuvienė</t>
  </si>
  <si>
    <t xml:space="preserve">Klaipėdos miesto gatvių pėsčiųjų perėjų kryptinis apšvietimas </t>
  </si>
  <si>
    <t>Klaipėdos Tauralaukio progimnazijos pastato (Klaipėdos g. 31) rekonstravimas siekiant išplėsti ugdymui skirtas patalpas</t>
  </si>
  <si>
    <t>02010115</t>
  </si>
  <si>
    <t>Keleivinio transporto stotelių su įvažomis Klaipėdos miesto gatvėse projektavimas ir įrengimas (I etapas; II etapas)</t>
  </si>
  <si>
    <t>2008</t>
  </si>
  <si>
    <t>Pėsčiųjų tako tarp Gedminų g. ir Taikos pr. (nuo Nr. 99) rekonstravimas ir keleivių išlaipinimo aikštelių įrengimas (Debreceno mikrorajonas)</t>
  </si>
  <si>
    <t>Energinio efektyvumo didinimas lopšeliuose-darželiuose (2018 m. – „Radastėlė“, „Bangelė“, „Putinėlis“, „Žilvitis“, „Boružėlė“)</t>
  </si>
  <si>
    <t>02010116</t>
  </si>
  <si>
    <t xml:space="preserve">Modernių ugdymosi erdvių sukūrimas Klaipėdos miesto progimnazijose ir gimnazijose („Smeltės“, Liudviko Stulpino, „Sendvario“, „Gedminų“, „Verdenės“ progimnazijose ir  „Vėtrungės“, „Varpo“ gimnazijose) </t>
  </si>
  <si>
    <t>Gedminų progimnazijos modernizavimas (projekto „Bendrojo ugdymo mokyklų (progimnazijų, pagrindinių mokyklų) modernizavimas ir šiuolaikinių mokymosi erdvių kūrimas“ įgyvendinimas)</t>
  </si>
  <si>
    <t>N. Lendraitis</t>
  </si>
  <si>
    <t>J. Jasilionienė</t>
  </si>
  <si>
    <t>E. Dolebienė</t>
  </si>
  <si>
    <t xml:space="preserve">Modernaus bendruomenės centro-bibliotekos statyba pietinėje miesto dalyje  </t>
  </si>
  <si>
    <t>V. Kovaitis</t>
  </si>
  <si>
    <t>01030205</t>
  </si>
  <si>
    <t>01030206</t>
  </si>
  <si>
    <t>Senamiesčio grindinio atnaujinimas ir universalaus dizaino pritaikymas</t>
  </si>
  <si>
    <t>Sporto aikštynų atnaujinimas (modernizavimas)</t>
  </si>
  <si>
    <t>D. Gerasimovienė</t>
  </si>
  <si>
    <t>Automobilių stovėjimo aikštelės teritorijoje  Bangų g., Klaipėdoje, įrengimas</t>
  </si>
  <si>
    <t>Pamario gatvės rekonstravimas</t>
  </si>
  <si>
    <t>Klaipėdos regiono turizmo informacinės infrastruktūros sistemos sukūrimas ir įdiegimas</t>
  </si>
  <si>
    <t>Turizmo informacinės infrastruktūros sukūrimas ir pritaikymas neįgaliųjų poreikiams pietvakarinėje Klaipėdos regiono dalyje</t>
  </si>
  <si>
    <t>Klaipėdos miesto bendrojo plano kraštovaizdžio dalies keitimas ir Melnragės parko įrengimas</t>
  </si>
  <si>
    <t>Pėsčiųjų ir dviračių tilto tarp Tauralaukio ir Žolynų kvartalo įrengimas (su galimybe restauruoti Klaipėdos geležinkelio stoties demontuotą pėsčiųjų tiltą (unikalus kodas Kultūros vertybių registre Nr. 32423)</t>
  </si>
  <si>
    <t>Šilutės plento ruožo nuo Tilžės g. iki geležinkelio pervažos (iki Kauno g.) rekonstrukcija</t>
  </si>
  <si>
    <r>
      <t>Kombinuotų kelionių jungčių (</t>
    </r>
    <r>
      <rPr>
        <i/>
        <sz val="10"/>
        <rFont val="Times New Roman"/>
        <family val="1"/>
        <charset val="186"/>
      </rPr>
      <t>PARK&amp;RIDE</t>
    </r>
    <r>
      <rPr>
        <sz val="10"/>
        <rFont val="Times New Roman"/>
        <family val="1"/>
        <charset val="186"/>
      </rPr>
      <t>) įrengimas (šiaurinėje miesto dalyje)</t>
    </r>
  </si>
  <si>
    <t>Bendruomenės centro-bibliotekos (Molo g. 60) pastato kapitalinis remontas</t>
  </si>
  <si>
    <t xml:space="preserve">Klaipėdos Prano Mašioto progimnazijos pastato Varpų g. 3 rekonstravimas </t>
  </si>
  <si>
    <t>Klaipėdos lopšelio-darželio „Svirpliukas“ (Liepų g. 43A) pastato energinio efektyvumo didinimas</t>
  </si>
  <si>
    <t>Klaipėdos lopšelio-darželio „Žiogelis“ pastato Kauno g. 27 modernizavimas</t>
  </si>
  <si>
    <r>
      <t xml:space="preserve">Klaipėdos „Ąžuolyno“ gimnazijos modernizavimas </t>
    </r>
    <r>
      <rPr>
        <b/>
        <sz val="10"/>
        <rFont val="Times New Roman"/>
        <family val="1"/>
        <charset val="186"/>
      </rPr>
      <t/>
    </r>
  </si>
  <si>
    <t>Šiaurinio rago teritorijoje esančios automobilių aikštelės įrengimas (70 stovėjimo vietų)</t>
  </si>
  <si>
    <t>A. Kabalinienė</t>
  </si>
  <si>
    <t xml:space="preserve">Senyvo amžiaus asmenų globos paslaugų plėtra rekonstruojant pastatą, esantį Melnragės gyvenamajame rajone, Vaivos g. 23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</si>
</sst>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6" x14ac:knownFonts="1">
    <font>
      <sz val="11"/>
      <color theme="1"/>
      <name val="Calibri"/>
      <family val="2"/>
      <charset val="186"/>
      <scheme val="minor"/>
    </font>
    <font>
      <sz val="10"/>
      <color theme="1"/>
      <name val="Times New Roman"/>
      <family val="1"/>
      <charset val="186"/>
    </font>
    <font>
      <b/>
      <sz val="10"/>
      <color theme="1"/>
      <name val="Times New Roman"/>
      <family val="1"/>
      <charset val="186"/>
    </font>
    <font>
      <sz val="10"/>
      <name val="Times New Roman"/>
      <family val="1"/>
      <charset val="186"/>
    </font>
    <font>
      <sz val="10"/>
      <color rgb="FFFF0000"/>
      <name val="Times New Roman"/>
      <family val="1"/>
      <charset val="186"/>
    </font>
    <font>
      <sz val="10"/>
      <color rgb="FF000000"/>
      <name val="Times New Roman"/>
      <family val="1"/>
      <charset val="186"/>
    </font>
    <font>
      <sz val="10"/>
      <color theme="1"/>
      <name val="Calibri"/>
      <family val="2"/>
      <charset val="186"/>
      <scheme val="minor"/>
    </font>
    <font>
      <i/>
      <sz val="10"/>
      <name val="Times New Roman"/>
      <family val="1"/>
      <charset val="186"/>
    </font>
    <font>
      <sz val="9"/>
      <color indexed="81"/>
      <name val="Tahoma"/>
      <family val="2"/>
      <charset val="186"/>
    </font>
    <font>
      <b/>
      <sz val="9"/>
      <color indexed="81"/>
      <name val="Tahoma"/>
      <family val="2"/>
      <charset val="186"/>
    </font>
    <font>
      <sz val="11"/>
      <color theme="1"/>
      <name val="Times New Roman"/>
      <family val="1"/>
      <charset val="186"/>
    </font>
    <font>
      <b/>
      <sz val="10"/>
      <name val="Times New Roman"/>
      <family val="1"/>
      <charset val="186"/>
    </font>
    <font>
      <b/>
      <sz val="12"/>
      <color theme="1"/>
      <name val="Times New Roman"/>
      <family val="1"/>
      <charset val="186"/>
    </font>
    <font>
      <sz val="10"/>
      <name val="Times New Roman"/>
      <family val="1"/>
      <charset val="204"/>
    </font>
    <font>
      <b/>
      <sz val="10"/>
      <name val="Times New Roman"/>
      <family val="1"/>
      <charset val="204"/>
    </font>
    <font>
      <b/>
      <sz val="12"/>
      <name val="Times New Roman"/>
      <family val="1"/>
      <charset val="186"/>
    </font>
    <font>
      <b/>
      <i/>
      <sz val="12"/>
      <color theme="1"/>
      <name val="Times New Roman"/>
      <family val="1"/>
      <charset val="186"/>
    </font>
    <font>
      <strike/>
      <sz val="10"/>
      <color rgb="FFFF0000"/>
      <name val="Times New Roman"/>
      <family val="1"/>
      <charset val="186"/>
    </font>
    <font>
      <strike/>
      <sz val="10"/>
      <color theme="1"/>
      <name val="Times New Roman"/>
      <family val="1"/>
      <charset val="186"/>
    </font>
    <font>
      <b/>
      <sz val="10"/>
      <color rgb="FFFF0000"/>
      <name val="Times New Roman"/>
      <family val="1"/>
      <charset val="186"/>
    </font>
    <font>
      <strike/>
      <sz val="10"/>
      <name val="Times New Roman"/>
      <family val="1"/>
      <charset val="186"/>
    </font>
    <font>
      <b/>
      <strike/>
      <sz val="10"/>
      <name val="Times New Roman"/>
      <family val="1"/>
      <charset val="186"/>
    </font>
    <font>
      <b/>
      <strike/>
      <sz val="10"/>
      <color theme="1"/>
      <name val="Times New Roman"/>
      <family val="1"/>
      <charset val="186"/>
    </font>
    <font>
      <strike/>
      <sz val="11"/>
      <color theme="1"/>
      <name val="Times New Roman"/>
      <family val="1"/>
      <charset val="186"/>
    </font>
    <font>
      <sz val="8"/>
      <color theme="1"/>
      <name val="Times New Roman"/>
      <family val="1"/>
      <charset val="186"/>
    </font>
    <font>
      <sz val="11"/>
      <name val="Times New Roman"/>
      <family val="1"/>
      <charset val="186"/>
    </font>
  </fonts>
  <fills count="8">
    <fill>
      <patternFill patternType="none"/>
    </fill>
    <fill>
      <patternFill patternType="gray125"/>
    </fill>
    <fill>
      <patternFill patternType="solid">
        <fgColor rgb="FFFFCCFF"/>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64"/>
      </patternFill>
    </fill>
    <fill>
      <patternFill patternType="solid">
        <fgColor theme="4" tint="0.79998168889431442"/>
        <bgColor indexed="64"/>
      </patternFill>
    </fill>
    <fill>
      <patternFill patternType="solid">
        <fgColor rgb="FFFFFF0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hair">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s>
  <cellStyleXfs count="1">
    <xf numFmtId="0" fontId="0" fillId="0" borderId="0"/>
  </cellStyleXfs>
  <cellXfs count="624">
    <xf numFmtId="0" fontId="0" fillId="0" borderId="0" xfId="0"/>
    <xf numFmtId="0" fontId="1" fillId="0" borderId="1" xfId="0" applyFont="1" applyBorder="1" applyAlignment="1">
      <alignment vertical="center" wrapText="1"/>
    </xf>
    <xf numFmtId="0" fontId="1" fillId="0" borderId="6" xfId="0" applyFont="1" applyBorder="1" applyAlignment="1">
      <alignment vertical="center" wrapText="1"/>
    </xf>
    <xf numFmtId="4" fontId="1" fillId="0" borderId="1" xfId="0" applyNumberFormat="1" applyFont="1" applyBorder="1" applyAlignment="1">
      <alignment horizontal="center" vertical="top" wrapText="1"/>
    </xf>
    <xf numFmtId="0" fontId="1" fillId="0" borderId="1" xfId="0" applyFont="1" applyBorder="1" applyAlignment="1">
      <alignment horizontal="left" vertical="top" wrapText="1"/>
    </xf>
    <xf numFmtId="4" fontId="1" fillId="0" borderId="5" xfId="0" applyNumberFormat="1" applyFont="1" applyBorder="1" applyAlignment="1">
      <alignment horizontal="center" vertical="top" wrapText="1"/>
    </xf>
    <xf numFmtId="4" fontId="1" fillId="0" borderId="1" xfId="0" applyNumberFormat="1" applyFont="1" applyBorder="1" applyAlignment="1">
      <alignment horizontal="center" vertical="center" wrapText="1"/>
    </xf>
    <xf numFmtId="0" fontId="1" fillId="0" borderId="0" xfId="0" applyFont="1"/>
    <xf numFmtId="0" fontId="1" fillId="0" borderId="0" xfId="0" applyFont="1" applyAlignment="1">
      <alignment horizontal="center" wrapText="1"/>
    </xf>
    <xf numFmtId="0" fontId="1" fillId="0" borderId="0" xfId="0" applyFont="1" applyAlignment="1">
      <alignment horizontal="right"/>
    </xf>
    <xf numFmtId="0" fontId="2" fillId="0" borderId="1" xfId="0" applyFont="1" applyBorder="1" applyAlignment="1">
      <alignment horizontal="center" vertical="center" wrapText="1"/>
    </xf>
    <xf numFmtId="49" fontId="1" fillId="3" borderId="4" xfId="0" applyNumberFormat="1" applyFont="1" applyFill="1" applyBorder="1" applyAlignment="1">
      <alignment vertical="center" wrapText="1"/>
    </xf>
    <xf numFmtId="49" fontId="1" fillId="3" borderId="1" xfId="0" applyNumberFormat="1" applyFont="1" applyFill="1" applyBorder="1" applyAlignment="1">
      <alignment horizontal="left" vertical="top" wrapText="1"/>
    </xf>
    <xf numFmtId="4" fontId="1" fillId="0" borderId="1" xfId="0" applyNumberFormat="1" applyFont="1" applyBorder="1" applyAlignment="1">
      <alignment horizontal="left" vertical="top" wrapText="1"/>
    </xf>
    <xf numFmtId="4" fontId="1" fillId="0" borderId="1" xfId="0" applyNumberFormat="1" applyFont="1" applyFill="1" applyBorder="1" applyAlignment="1">
      <alignment horizontal="left" vertical="top" wrapText="1"/>
    </xf>
    <xf numFmtId="4" fontId="1" fillId="0" borderId="1" xfId="0" applyNumberFormat="1" applyFont="1" applyBorder="1" applyAlignment="1">
      <alignment horizontal="center" vertical="top"/>
    </xf>
    <xf numFmtId="49" fontId="1" fillId="0" borderId="0" xfId="0" applyNumberFormat="1" applyFont="1"/>
    <xf numFmtId="49" fontId="2" fillId="0" borderId="0" xfId="0" applyNumberFormat="1" applyFont="1" applyAlignment="1">
      <alignment horizontal="right" vertical="top"/>
    </xf>
    <xf numFmtId="49" fontId="4" fillId="0" borderId="0" xfId="0" applyNumberFormat="1" applyFont="1"/>
    <xf numFmtId="49" fontId="1" fillId="0" borderId="1" xfId="0" applyNumberFormat="1" applyFont="1" applyBorder="1" applyAlignment="1">
      <alignment vertical="center" wrapText="1"/>
    </xf>
    <xf numFmtId="49" fontId="1" fillId="0" borderId="5" xfId="0" applyNumberFormat="1" applyFont="1" applyBorder="1" applyAlignment="1">
      <alignment horizontal="left" vertical="top" wrapText="1"/>
    </xf>
    <xf numFmtId="49" fontId="1" fillId="0" borderId="0" xfId="0" applyNumberFormat="1" applyFont="1" applyAlignment="1">
      <alignment horizontal="center" wrapText="1"/>
    </xf>
    <xf numFmtId="49" fontId="1" fillId="0" borderId="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0" borderId="6" xfId="0" applyNumberFormat="1" applyFont="1" applyBorder="1" applyAlignment="1">
      <alignment horizontal="center" vertical="top" wrapText="1"/>
    </xf>
    <xf numFmtId="49" fontId="1" fillId="0" borderId="1" xfId="0" applyNumberFormat="1" applyFont="1" applyBorder="1" applyAlignment="1">
      <alignment horizontal="center" vertical="top" wrapText="1"/>
    </xf>
    <xf numFmtId="49" fontId="5" fillId="0" borderId="1" xfId="0" applyNumberFormat="1" applyFont="1" applyBorder="1" applyAlignment="1">
      <alignment horizontal="center" vertical="center" textRotation="90" wrapText="1"/>
    </xf>
    <xf numFmtId="49" fontId="1" fillId="0" borderId="1" xfId="0" applyNumberFormat="1" applyFont="1" applyBorder="1" applyAlignment="1">
      <alignment horizontal="center" vertical="top"/>
    </xf>
    <xf numFmtId="49" fontId="1" fillId="0" borderId="1" xfId="0" applyNumberFormat="1" applyFont="1" applyBorder="1"/>
    <xf numFmtId="49" fontId="1" fillId="0" borderId="4" xfId="0" applyNumberFormat="1" applyFont="1" applyBorder="1" applyAlignment="1">
      <alignment horizontal="center" vertical="center" wrapText="1"/>
    </xf>
    <xf numFmtId="4" fontId="1" fillId="0" borderId="4" xfId="0" applyNumberFormat="1" applyFont="1" applyBorder="1" applyAlignment="1">
      <alignment vertical="top" wrapText="1"/>
    </xf>
    <xf numFmtId="4" fontId="2" fillId="0" borderId="1" xfId="0" applyNumberFormat="1" applyFont="1" applyBorder="1" applyAlignment="1">
      <alignment vertical="top" wrapText="1"/>
    </xf>
    <xf numFmtId="4" fontId="1" fillId="0" borderId="1" xfId="0" applyNumberFormat="1" applyFont="1" applyBorder="1" applyAlignment="1">
      <alignment vertical="top" wrapText="1"/>
    </xf>
    <xf numFmtId="4" fontId="1" fillId="0" borderId="6" xfId="0" applyNumberFormat="1" applyFont="1" applyBorder="1" applyAlignment="1">
      <alignment vertical="top" wrapText="1"/>
    </xf>
    <xf numFmtId="4" fontId="1" fillId="0" borderId="5" xfId="0" applyNumberFormat="1" applyFont="1" applyBorder="1" applyAlignment="1">
      <alignment vertical="top" wrapText="1"/>
    </xf>
    <xf numFmtId="49" fontId="1" fillId="0" borderId="5" xfId="0" applyNumberFormat="1" applyFont="1" applyBorder="1" applyAlignment="1">
      <alignment horizontal="center" vertical="top" wrapText="1"/>
    </xf>
    <xf numFmtId="49" fontId="1" fillId="3" borderId="1" xfId="0" applyNumberFormat="1" applyFont="1" applyFill="1" applyBorder="1" applyAlignment="1">
      <alignment horizontal="center" vertical="top" wrapText="1"/>
    </xf>
    <xf numFmtId="49" fontId="1" fillId="3" borderId="7" xfId="0" applyNumberFormat="1" applyFont="1" applyFill="1" applyBorder="1" applyAlignment="1">
      <alignment horizontal="center" vertical="top" wrapText="1"/>
    </xf>
    <xf numFmtId="49" fontId="1" fillId="0" borderId="4" xfId="0" applyNumberFormat="1" applyFont="1" applyBorder="1" applyAlignment="1">
      <alignment horizontal="center" vertical="top" wrapText="1"/>
    </xf>
    <xf numFmtId="49" fontId="1" fillId="0" borderId="6" xfId="0" applyNumberFormat="1" applyFont="1" applyBorder="1" applyAlignment="1">
      <alignment horizontal="center" vertical="top"/>
    </xf>
    <xf numFmtId="4" fontId="1" fillId="0" borderId="6" xfId="0" applyNumberFormat="1" applyFont="1" applyBorder="1" applyAlignment="1">
      <alignment horizontal="center" vertical="top"/>
    </xf>
    <xf numFmtId="4" fontId="1" fillId="0" borderId="11" xfId="0" applyNumberFormat="1" applyFont="1" applyBorder="1" applyAlignment="1">
      <alignment vertical="top" wrapText="1"/>
    </xf>
    <xf numFmtId="49" fontId="1" fillId="0" borderId="11" xfId="0" applyNumberFormat="1" applyFont="1" applyBorder="1" applyAlignment="1">
      <alignment horizontal="center" vertical="center" wrapText="1"/>
    </xf>
    <xf numFmtId="4" fontId="3" fillId="0" borderId="1" xfId="0" applyNumberFormat="1" applyFont="1" applyFill="1" applyBorder="1" applyAlignment="1">
      <alignment vertical="top" wrapText="1"/>
    </xf>
    <xf numFmtId="49" fontId="3" fillId="0" borderId="1" xfId="0" applyNumberFormat="1" applyFont="1" applyFill="1" applyBorder="1" applyAlignment="1">
      <alignment horizontal="center" vertical="center" wrapText="1"/>
    </xf>
    <xf numFmtId="4" fontId="3" fillId="0" borderId="7" xfId="0" applyNumberFormat="1" applyFont="1" applyFill="1" applyBorder="1" applyAlignment="1">
      <alignment vertical="top" wrapText="1"/>
    </xf>
    <xf numFmtId="49" fontId="3" fillId="0" borderId="7" xfId="0" applyNumberFormat="1" applyFont="1" applyFill="1" applyBorder="1" applyAlignment="1">
      <alignment vertical="center" wrapText="1"/>
    </xf>
    <xf numFmtId="0" fontId="3" fillId="3" borderId="12" xfId="0" applyFont="1" applyFill="1" applyBorder="1" applyAlignment="1">
      <alignment horizontal="left" vertical="top" wrapText="1"/>
    </xf>
    <xf numFmtId="0" fontId="3" fillId="3" borderId="4" xfId="0" applyFont="1" applyFill="1" applyBorder="1" applyAlignment="1">
      <alignment horizontal="left" vertical="top" wrapText="1"/>
    </xf>
    <xf numFmtId="0" fontId="3" fillId="3" borderId="7" xfId="0" applyFont="1" applyFill="1" applyBorder="1" applyAlignment="1">
      <alignment horizontal="left" vertical="top" wrapText="1"/>
    </xf>
    <xf numFmtId="49" fontId="1" fillId="3" borderId="7" xfId="0" applyNumberFormat="1" applyFont="1" applyFill="1" applyBorder="1" applyAlignment="1">
      <alignment horizontal="left" vertical="top" wrapText="1"/>
    </xf>
    <xf numFmtId="0" fontId="3" fillId="3" borderId="1" xfId="0" applyFont="1" applyFill="1" applyBorder="1" applyAlignment="1">
      <alignment horizontal="left" vertical="top" wrapText="1"/>
    </xf>
    <xf numFmtId="3" fontId="3" fillId="3" borderId="1" xfId="0" applyNumberFormat="1" applyFont="1" applyFill="1" applyBorder="1" applyAlignment="1">
      <alignment horizontal="left" vertical="top" wrapText="1"/>
    </xf>
    <xf numFmtId="4" fontId="1" fillId="0" borderId="4" xfId="0" applyNumberFormat="1" applyFont="1" applyBorder="1" applyAlignment="1">
      <alignment horizontal="center" vertical="top" wrapText="1"/>
    </xf>
    <xf numFmtId="4" fontId="1" fillId="0" borderId="6" xfId="0" applyNumberFormat="1" applyFont="1" applyBorder="1" applyAlignment="1">
      <alignment horizontal="center" vertical="top" wrapText="1"/>
    </xf>
    <xf numFmtId="4" fontId="1" fillId="0" borderId="11" xfId="0" applyNumberFormat="1" applyFont="1" applyBorder="1" applyAlignment="1">
      <alignment horizontal="center" vertical="top" wrapText="1"/>
    </xf>
    <xf numFmtId="49"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4" xfId="0" applyNumberFormat="1" applyFont="1" applyBorder="1" applyAlignment="1">
      <alignment horizontal="center" vertical="top"/>
    </xf>
    <xf numFmtId="0" fontId="10" fillId="0" borderId="0" xfId="0" applyFont="1" applyAlignment="1">
      <alignment vertical="top"/>
    </xf>
    <xf numFmtId="49" fontId="2" fillId="0" borderId="1" xfId="0" applyNumberFormat="1" applyFont="1" applyBorder="1" applyAlignment="1">
      <alignment horizontal="center" vertical="top" wrapText="1"/>
    </xf>
    <xf numFmtId="3" fontId="11" fillId="3" borderId="1" xfId="0" applyNumberFormat="1" applyFont="1" applyFill="1" applyBorder="1" applyAlignment="1">
      <alignment horizontal="left" vertical="top" wrapText="1"/>
    </xf>
    <xf numFmtId="3" fontId="3" fillId="3" borderId="1" xfId="0" applyNumberFormat="1" applyFont="1" applyFill="1" applyBorder="1" applyAlignment="1">
      <alignment vertical="top" wrapText="1"/>
    </xf>
    <xf numFmtId="3" fontId="11" fillId="3" borderId="1" xfId="0" applyNumberFormat="1" applyFont="1" applyFill="1" applyBorder="1" applyAlignment="1">
      <alignment vertical="top" wrapText="1"/>
    </xf>
    <xf numFmtId="3" fontId="3" fillId="0" borderId="1" xfId="0" applyNumberFormat="1" applyFont="1" applyFill="1" applyBorder="1" applyAlignment="1">
      <alignment vertical="top" wrapText="1"/>
    </xf>
    <xf numFmtId="3" fontId="11" fillId="5" borderId="1" xfId="0" applyNumberFormat="1" applyFont="1" applyFill="1" applyBorder="1" applyAlignment="1">
      <alignment vertical="top" wrapText="1"/>
    </xf>
    <xf numFmtId="3" fontId="11" fillId="0" borderId="1" xfId="0" applyNumberFormat="1" applyFont="1" applyBorder="1" applyAlignment="1">
      <alignment vertical="top" wrapText="1"/>
    </xf>
    <xf numFmtId="0" fontId="1" fillId="0" borderId="1" xfId="0" applyFont="1" applyBorder="1" applyAlignment="1">
      <alignment horizontal="center" vertical="top" wrapText="1"/>
    </xf>
    <xf numFmtId="0" fontId="2" fillId="0" borderId="1" xfId="0" applyFont="1" applyBorder="1" applyAlignment="1">
      <alignment horizontal="center" vertical="top" wrapText="1"/>
    </xf>
    <xf numFmtId="3" fontId="3" fillId="5" borderId="1" xfId="0" applyNumberFormat="1" applyFont="1" applyFill="1" applyBorder="1" applyAlignment="1">
      <alignment vertical="top" wrapText="1"/>
    </xf>
    <xf numFmtId="0" fontId="1" fillId="2" borderId="0" xfId="0" applyFont="1" applyFill="1" applyBorder="1" applyAlignment="1">
      <alignment vertical="center" wrapText="1"/>
    </xf>
    <xf numFmtId="0" fontId="1" fillId="0" borderId="0" xfId="0" applyFont="1" applyFill="1"/>
    <xf numFmtId="49" fontId="1" fillId="0" borderId="1" xfId="0" applyNumberFormat="1" applyFont="1" applyFill="1" applyBorder="1"/>
    <xf numFmtId="0" fontId="1" fillId="0" borderId="1" xfId="0" applyFont="1" applyFill="1" applyBorder="1" applyAlignment="1">
      <alignment vertical="center" wrapText="1"/>
    </xf>
    <xf numFmtId="0" fontId="2" fillId="0" borderId="1" xfId="0" applyFont="1" applyFill="1" applyBorder="1" applyAlignment="1">
      <alignment vertical="center" wrapText="1"/>
    </xf>
    <xf numFmtId="49" fontId="2" fillId="0" borderId="1" xfId="0" applyNumberFormat="1" applyFont="1" applyBorder="1" applyAlignment="1">
      <alignment horizontal="center" vertical="top"/>
    </xf>
    <xf numFmtId="49" fontId="2" fillId="0" borderId="6" xfId="0" applyNumberFormat="1" applyFont="1" applyBorder="1" applyAlignment="1">
      <alignment horizontal="center" vertical="top" wrapText="1"/>
    </xf>
    <xf numFmtId="4" fontId="2" fillId="0" borderId="1" xfId="0" applyNumberFormat="1" applyFont="1" applyFill="1" applyBorder="1" applyAlignment="1">
      <alignment vertical="center" wrapText="1"/>
    </xf>
    <xf numFmtId="4" fontId="2" fillId="0" borderId="1" xfId="0" applyNumberFormat="1" applyFont="1" applyFill="1" applyBorder="1" applyAlignment="1">
      <alignment wrapText="1"/>
    </xf>
    <xf numFmtId="49" fontId="2" fillId="3" borderId="10" xfId="0" applyNumberFormat="1" applyFont="1" applyFill="1" applyBorder="1" applyAlignment="1">
      <alignment horizontal="center" vertical="top" wrapText="1"/>
    </xf>
    <xf numFmtId="49" fontId="2" fillId="3" borderId="1" xfId="0" applyNumberFormat="1" applyFont="1" applyFill="1" applyBorder="1" applyAlignment="1">
      <alignment horizontal="center" vertical="top" wrapText="1"/>
    </xf>
    <xf numFmtId="4" fontId="2" fillId="3" borderId="1" xfId="0" applyNumberFormat="1" applyFont="1" applyFill="1" applyBorder="1" applyAlignment="1">
      <alignment vertical="top" wrapText="1"/>
    </xf>
    <xf numFmtId="49" fontId="2" fillId="0" borderId="5" xfId="0" applyNumberFormat="1" applyFont="1" applyBorder="1" applyAlignment="1">
      <alignment horizontal="center" vertical="top" wrapText="1"/>
    </xf>
    <xf numFmtId="4" fontId="11" fillId="3" borderId="1" xfId="0" applyNumberFormat="1" applyFont="1" applyFill="1" applyBorder="1" applyAlignment="1">
      <alignment vertical="top" wrapText="1"/>
    </xf>
    <xf numFmtId="4" fontId="11" fillId="0" borderId="1" xfId="0" applyNumberFormat="1" applyFont="1" applyFill="1" applyBorder="1" applyAlignment="1">
      <alignment vertical="top" wrapText="1"/>
    </xf>
    <xf numFmtId="49" fontId="1" fillId="0" borderId="13" xfId="0" applyNumberFormat="1" applyFont="1" applyBorder="1" applyAlignment="1">
      <alignment horizontal="center" vertical="center" wrapText="1"/>
    </xf>
    <xf numFmtId="49" fontId="3" fillId="0" borderId="11" xfId="0" applyNumberFormat="1" applyFont="1" applyBorder="1" applyAlignment="1">
      <alignment horizontal="center" vertical="top" wrapText="1"/>
    </xf>
    <xf numFmtId="0" fontId="12" fillId="0" borderId="0" xfId="0" applyFont="1" applyAlignment="1">
      <alignment horizontal="center" wrapText="1"/>
    </xf>
    <xf numFmtId="0" fontId="13" fillId="3" borderId="1" xfId="0" applyFont="1" applyFill="1" applyBorder="1" applyAlignment="1">
      <alignment horizontal="left" vertical="top" wrapText="1"/>
    </xf>
    <xf numFmtId="49" fontId="14" fillId="0" borderId="1" xfId="0" applyNumberFormat="1" applyFont="1" applyBorder="1" applyAlignment="1">
      <alignment horizontal="center" vertical="top"/>
    </xf>
    <xf numFmtId="49" fontId="13" fillId="0" borderId="1" xfId="0" applyNumberFormat="1" applyFont="1" applyBorder="1" applyAlignment="1">
      <alignment horizontal="center" vertical="top"/>
    </xf>
    <xf numFmtId="49" fontId="2" fillId="0" borderId="8"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wrapText="1"/>
    </xf>
    <xf numFmtId="49" fontId="1" fillId="0" borderId="5" xfId="0" applyNumberFormat="1" applyFont="1" applyFill="1" applyBorder="1" applyAlignment="1">
      <alignment horizontal="center" vertical="top"/>
    </xf>
    <xf numFmtId="4" fontId="1" fillId="0" borderId="5" xfId="0" applyNumberFormat="1" applyFont="1" applyFill="1" applyBorder="1" applyAlignment="1">
      <alignment horizontal="center" vertical="top"/>
    </xf>
    <xf numFmtId="49" fontId="3" fillId="0" borderId="1" xfId="0" applyNumberFormat="1" applyFont="1" applyFill="1" applyBorder="1" applyAlignment="1">
      <alignment horizontal="center" vertical="top"/>
    </xf>
    <xf numFmtId="49" fontId="3" fillId="0" borderId="1" xfId="0" applyNumberFormat="1" applyFont="1" applyFill="1" applyBorder="1" applyAlignment="1">
      <alignment horizontal="center" vertical="top" wrapText="1"/>
    </xf>
    <xf numFmtId="4" fontId="3" fillId="0" borderId="1" xfId="0" applyNumberFormat="1" applyFont="1" applyFill="1" applyBorder="1" applyAlignment="1">
      <alignment horizontal="center" vertical="top"/>
    </xf>
    <xf numFmtId="4" fontId="1" fillId="0" borderId="0" xfId="0" applyNumberFormat="1" applyFont="1"/>
    <xf numFmtId="49" fontId="2" fillId="0" borderId="6" xfId="0" applyNumberFormat="1" applyFont="1" applyFill="1" applyBorder="1" applyAlignment="1">
      <alignment horizontal="center" vertical="top" wrapText="1"/>
    </xf>
    <xf numFmtId="49" fontId="1" fillId="0" borderId="4"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49" fontId="2" fillId="0" borderId="1" xfId="0" applyNumberFormat="1" applyFont="1" applyFill="1" applyBorder="1" applyAlignment="1">
      <alignment horizontal="center" vertical="top" wrapText="1"/>
    </xf>
    <xf numFmtId="49" fontId="2" fillId="0" borderId="7"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xf>
    <xf numFmtId="4" fontId="1" fillId="0" borderId="7" xfId="0" applyNumberFormat="1" applyFont="1" applyFill="1" applyBorder="1" applyAlignment="1">
      <alignment horizontal="center" vertical="top"/>
    </xf>
    <xf numFmtId="49" fontId="1" fillId="0" borderId="1" xfId="0" applyNumberFormat="1" applyFont="1" applyBorder="1" applyAlignment="1">
      <alignment wrapText="1"/>
    </xf>
    <xf numFmtId="49" fontId="2" fillId="0" borderId="1" xfId="0" applyNumberFormat="1" applyFont="1" applyFill="1" applyBorder="1" applyAlignment="1">
      <alignment horizontal="center" vertical="top"/>
    </xf>
    <xf numFmtId="49" fontId="1" fillId="0" borderId="1" xfId="0" applyNumberFormat="1" applyFont="1" applyBorder="1" applyAlignment="1">
      <alignment vertical="center"/>
    </xf>
    <xf numFmtId="4" fontId="1" fillId="0" borderId="1" xfId="0" applyNumberFormat="1" applyFont="1" applyFill="1" applyBorder="1" applyAlignment="1">
      <alignment horizontal="center" vertical="top"/>
    </xf>
    <xf numFmtId="49" fontId="1" fillId="0" borderId="1" xfId="0" applyNumberFormat="1" applyFont="1" applyFill="1" applyBorder="1" applyAlignment="1">
      <alignment horizontal="center" vertical="top"/>
    </xf>
    <xf numFmtId="49" fontId="1" fillId="0" borderId="1" xfId="0" applyNumberFormat="1" applyFont="1" applyBorder="1" applyAlignment="1">
      <alignment horizontal="left" vertical="center"/>
    </xf>
    <xf numFmtId="49" fontId="1" fillId="3" borderId="2"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top" wrapText="1"/>
    </xf>
    <xf numFmtId="4" fontId="1" fillId="3" borderId="2" xfId="0" applyNumberFormat="1" applyFont="1" applyFill="1" applyBorder="1" applyAlignment="1">
      <alignment horizontal="center" vertical="top" wrapText="1"/>
    </xf>
    <xf numFmtId="4" fontId="2" fillId="3" borderId="2" xfId="0" applyNumberFormat="1" applyFont="1" applyFill="1" applyBorder="1" applyAlignment="1"/>
    <xf numFmtId="49" fontId="2" fillId="3" borderId="2" xfId="0" applyNumberFormat="1" applyFont="1" applyFill="1" applyBorder="1" applyAlignment="1">
      <alignment horizontal="center" vertical="center" wrapText="1"/>
    </xf>
    <xf numFmtId="49" fontId="2" fillId="3" borderId="2" xfId="0" applyNumberFormat="1" applyFont="1" applyFill="1" applyBorder="1" applyAlignment="1">
      <alignment horizontal="center" vertical="top" wrapText="1"/>
    </xf>
    <xf numFmtId="4" fontId="2" fillId="3" borderId="2" xfId="0" applyNumberFormat="1" applyFont="1" applyFill="1" applyBorder="1" applyAlignment="1">
      <alignment horizontal="center" vertical="top" wrapText="1"/>
    </xf>
    <xf numFmtId="49" fontId="3" fillId="0" borderId="4" xfId="0" applyNumberFormat="1" applyFont="1" applyBorder="1" applyAlignment="1">
      <alignment horizontal="center" vertical="top" wrapText="1"/>
    </xf>
    <xf numFmtId="49" fontId="3" fillId="0" borderId="5" xfId="0" applyNumberFormat="1" applyFont="1" applyBorder="1" applyAlignment="1">
      <alignment horizontal="center" vertical="top" wrapText="1"/>
    </xf>
    <xf numFmtId="49" fontId="11" fillId="0" borderId="1" xfId="0" applyNumberFormat="1" applyFont="1" applyFill="1" applyBorder="1" applyAlignment="1">
      <alignment horizontal="center" vertical="top" wrapText="1"/>
    </xf>
    <xf numFmtId="49" fontId="11" fillId="0" borderId="10" xfId="0" applyNumberFormat="1" applyFont="1" applyFill="1" applyBorder="1" applyAlignment="1">
      <alignment horizontal="center" vertical="top" wrapText="1"/>
    </xf>
    <xf numFmtId="49" fontId="3" fillId="3" borderId="2" xfId="0" applyNumberFormat="1" applyFont="1" applyFill="1" applyBorder="1" applyAlignment="1">
      <alignment horizontal="center" vertical="top" wrapText="1"/>
    </xf>
    <xf numFmtId="49" fontId="3" fillId="3" borderId="2" xfId="0" applyNumberFormat="1" applyFont="1" applyFill="1" applyBorder="1" applyAlignment="1">
      <alignment horizontal="center" vertical="top"/>
    </xf>
    <xf numFmtId="4" fontId="3" fillId="3" borderId="2" xfId="0" applyNumberFormat="1" applyFont="1" applyFill="1" applyBorder="1" applyAlignment="1">
      <alignment horizontal="center" vertical="top"/>
    </xf>
    <xf numFmtId="0" fontId="2" fillId="0" borderId="10" xfId="0" applyFont="1" applyFill="1" applyBorder="1" applyAlignment="1">
      <alignment horizontal="left" vertical="top" wrapText="1"/>
    </xf>
    <xf numFmtId="49" fontId="2" fillId="3" borderId="2" xfId="0" applyNumberFormat="1" applyFont="1" applyFill="1" applyBorder="1"/>
    <xf numFmtId="49" fontId="1" fillId="3" borderId="2" xfId="0" applyNumberFormat="1" applyFont="1" applyFill="1" applyBorder="1" applyAlignment="1">
      <alignment vertical="top"/>
    </xf>
    <xf numFmtId="0" fontId="1" fillId="3" borderId="2" xfId="0" applyFont="1" applyFill="1" applyBorder="1" applyAlignment="1">
      <alignment vertical="top"/>
    </xf>
    <xf numFmtId="4" fontId="1" fillId="0" borderId="1" xfId="0" applyNumberFormat="1" applyFont="1" applyBorder="1" applyAlignment="1">
      <alignment vertical="top"/>
    </xf>
    <xf numFmtId="49" fontId="13" fillId="0" borderId="1" xfId="0" applyNumberFormat="1" applyFont="1" applyBorder="1" applyAlignment="1">
      <alignment horizontal="center" vertical="top" wrapText="1"/>
    </xf>
    <xf numFmtId="49" fontId="1" fillId="0" borderId="1" xfId="0" applyNumberFormat="1" applyFont="1" applyBorder="1" applyAlignment="1">
      <alignment vertical="top" wrapText="1"/>
    </xf>
    <xf numFmtId="4" fontId="1" fillId="0" borderId="1" xfId="0" applyNumberFormat="1" applyFont="1" applyBorder="1" applyAlignment="1">
      <alignment horizontal="center" vertical="top" wrapText="1" readingOrder="1"/>
    </xf>
    <xf numFmtId="49" fontId="1" fillId="0" borderId="1" xfId="0" applyNumberFormat="1" applyFont="1" applyBorder="1" applyAlignment="1">
      <alignment horizontal="center" vertical="top" wrapText="1" readingOrder="1"/>
    </xf>
    <xf numFmtId="0" fontId="1" fillId="0" borderId="1" xfId="0" applyFont="1" applyBorder="1" applyAlignment="1">
      <alignment horizontal="center" vertical="top" textRotation="90" wrapText="1"/>
    </xf>
    <xf numFmtId="2" fontId="1" fillId="0" borderId="1" xfId="0" applyNumberFormat="1" applyFont="1" applyBorder="1" applyAlignment="1">
      <alignment horizontal="center" vertical="top" wrapText="1"/>
    </xf>
    <xf numFmtId="0" fontId="10" fillId="0" borderId="1" xfId="0" applyFont="1" applyBorder="1" applyAlignment="1">
      <alignment vertical="top"/>
    </xf>
    <xf numFmtId="4" fontId="2" fillId="6" borderId="1" xfId="0" applyNumberFormat="1" applyFont="1" applyFill="1" applyBorder="1" applyAlignment="1">
      <alignment horizontal="center" vertical="top" wrapText="1"/>
    </xf>
    <xf numFmtId="0" fontId="1" fillId="3" borderId="1" xfId="0" applyFont="1" applyFill="1" applyBorder="1" applyAlignment="1">
      <alignment vertical="center" wrapText="1"/>
    </xf>
    <xf numFmtId="2" fontId="1" fillId="0" borderId="1" xfId="0" applyNumberFormat="1" applyFont="1" applyBorder="1" applyAlignment="1">
      <alignment horizontal="center" vertical="top"/>
    </xf>
    <xf numFmtId="0" fontId="1" fillId="3" borderId="6" xfId="0" applyFont="1" applyFill="1" applyBorder="1" applyAlignment="1">
      <alignment vertical="center" wrapText="1"/>
    </xf>
    <xf numFmtId="49" fontId="1" fillId="3" borderId="6" xfId="0" applyNumberFormat="1" applyFont="1" applyFill="1" applyBorder="1" applyAlignment="1">
      <alignment horizontal="center" vertical="center" wrapText="1"/>
    </xf>
    <xf numFmtId="4" fontId="1" fillId="3" borderId="6"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top"/>
    </xf>
    <xf numFmtId="4" fontId="1" fillId="3" borderId="1" xfId="0" applyNumberFormat="1" applyFont="1" applyFill="1" applyBorder="1" applyAlignment="1">
      <alignment horizontal="center" vertical="top" wrapText="1"/>
    </xf>
    <xf numFmtId="4" fontId="1" fillId="3" borderId="4" xfId="0" applyNumberFormat="1" applyFont="1" applyFill="1" applyBorder="1" applyAlignment="1">
      <alignment horizontal="center" vertical="top" wrapText="1"/>
    </xf>
    <xf numFmtId="49" fontId="1" fillId="3" borderId="12" xfId="0" applyNumberFormat="1" applyFont="1" applyFill="1" applyBorder="1" applyAlignment="1">
      <alignment horizontal="center" vertical="top" wrapText="1"/>
    </xf>
    <xf numFmtId="4" fontId="1" fillId="3" borderId="5" xfId="0" applyNumberFormat="1" applyFont="1" applyFill="1" applyBorder="1" applyAlignment="1">
      <alignment horizontal="center" vertical="top" wrapText="1"/>
    </xf>
    <xf numFmtId="49" fontId="1" fillId="3" borderId="7" xfId="0" applyNumberFormat="1" applyFont="1" applyFill="1" applyBorder="1" applyAlignment="1">
      <alignment horizontal="center" vertical="center" wrapText="1"/>
    </xf>
    <xf numFmtId="49" fontId="2" fillId="0" borderId="4" xfId="0" applyNumberFormat="1" applyFont="1" applyBorder="1" applyAlignment="1">
      <alignment horizontal="center" vertical="top" wrapText="1"/>
    </xf>
    <xf numFmtId="49" fontId="2" fillId="3" borderId="7" xfId="0" applyNumberFormat="1" applyFont="1" applyFill="1" applyBorder="1" applyAlignment="1">
      <alignment horizontal="center" vertical="top" wrapText="1"/>
    </xf>
    <xf numFmtId="4" fontId="1" fillId="3" borderId="5" xfId="0" applyNumberFormat="1" applyFont="1" applyFill="1" applyBorder="1" applyAlignment="1">
      <alignment vertical="top" wrapText="1"/>
    </xf>
    <xf numFmtId="49" fontId="2" fillId="3" borderId="5"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center" wrapText="1"/>
    </xf>
    <xf numFmtId="164" fontId="2" fillId="4" borderId="4" xfId="0" applyNumberFormat="1" applyFont="1" applyFill="1" applyBorder="1" applyAlignment="1">
      <alignment horizontal="center" vertical="top" wrapText="1"/>
    </xf>
    <xf numFmtId="49" fontId="2" fillId="3" borderId="6" xfId="0" applyNumberFormat="1" applyFont="1" applyFill="1" applyBorder="1" applyAlignment="1">
      <alignment horizontal="center" vertical="top" wrapText="1"/>
    </xf>
    <xf numFmtId="4" fontId="3" fillId="3" borderId="5" xfId="0" applyNumberFormat="1" applyFont="1" applyFill="1" applyBorder="1" applyAlignment="1">
      <alignment vertical="top" wrapText="1"/>
    </xf>
    <xf numFmtId="49" fontId="11" fillId="3" borderId="5" xfId="0" applyNumberFormat="1" applyFont="1" applyFill="1" applyBorder="1" applyAlignment="1">
      <alignment horizontal="center" vertical="top" wrapText="1"/>
    </xf>
    <xf numFmtId="49" fontId="3" fillId="3" borderId="5"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0" borderId="5" xfId="0" applyNumberFormat="1" applyFont="1" applyBorder="1" applyAlignment="1">
      <alignment vertical="top" wrapText="1"/>
    </xf>
    <xf numFmtId="49" fontId="11" fillId="0" borderId="5" xfId="0" applyNumberFormat="1" applyFont="1" applyBorder="1" applyAlignment="1">
      <alignment horizontal="center" vertical="top" wrapText="1"/>
    </xf>
    <xf numFmtId="4" fontId="3" fillId="0" borderId="1" xfId="0" applyNumberFormat="1" applyFont="1" applyBorder="1" applyAlignment="1">
      <alignment horizontal="center" vertical="top" wrapText="1"/>
    </xf>
    <xf numFmtId="49" fontId="3" fillId="3" borderId="2" xfId="0" applyNumberFormat="1" applyFont="1" applyFill="1" applyBorder="1" applyAlignment="1">
      <alignment horizontal="center" vertical="center" wrapText="1"/>
    </xf>
    <xf numFmtId="4" fontId="3" fillId="3" borderId="2"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xf>
    <xf numFmtId="49" fontId="11" fillId="3" borderId="2" xfId="0" applyNumberFormat="1" applyFont="1" applyFill="1" applyBorder="1" applyAlignment="1">
      <alignment horizontal="center" vertical="center" wrapText="1"/>
    </xf>
    <xf numFmtId="49" fontId="11" fillId="3" borderId="2" xfId="0" applyNumberFormat="1" applyFont="1" applyFill="1" applyBorder="1" applyAlignment="1">
      <alignment horizontal="center" vertical="top"/>
    </xf>
    <xf numFmtId="4" fontId="11" fillId="3" borderId="2" xfId="0" applyNumberFormat="1" applyFont="1" applyFill="1" applyBorder="1" applyAlignment="1">
      <alignment horizontal="center" vertical="top"/>
    </xf>
    <xf numFmtId="49" fontId="1" fillId="2" borderId="0" xfId="0" applyNumberFormat="1" applyFont="1" applyFill="1" applyBorder="1"/>
    <xf numFmtId="49" fontId="1" fillId="0" borderId="0" xfId="0" applyNumberFormat="1" applyFont="1" applyAlignment="1">
      <alignment vertical="top"/>
    </xf>
    <xf numFmtId="0" fontId="12" fillId="0" borderId="0" xfId="0" applyFont="1" applyAlignment="1">
      <alignment horizontal="center" vertical="top" wrapText="1"/>
    </xf>
    <xf numFmtId="4" fontId="2" fillId="0" borderId="10" xfId="0" applyNumberFormat="1" applyFont="1" applyFill="1" applyBorder="1" applyAlignment="1">
      <alignment vertical="top"/>
    </xf>
    <xf numFmtId="49" fontId="2" fillId="0" borderId="11" xfId="0" applyNumberFormat="1" applyFont="1" applyBorder="1" applyAlignment="1">
      <alignment horizontal="center" vertical="top" wrapText="1"/>
    </xf>
    <xf numFmtId="49" fontId="11" fillId="3" borderId="10" xfId="0" applyNumberFormat="1" applyFont="1" applyFill="1" applyBorder="1" applyAlignment="1">
      <alignment horizontal="center" vertical="top" wrapText="1"/>
    </xf>
    <xf numFmtId="49" fontId="11" fillId="0" borderId="7" xfId="0" applyNumberFormat="1" applyFont="1" applyFill="1" applyBorder="1" applyAlignment="1">
      <alignment horizontal="center" vertical="top" wrapText="1"/>
    </xf>
    <xf numFmtId="0" fontId="1" fillId="2" borderId="0" xfId="0" applyFont="1" applyFill="1" applyBorder="1" applyAlignment="1">
      <alignment vertical="top" wrapText="1"/>
    </xf>
    <xf numFmtId="0" fontId="1" fillId="0" borderId="1" xfId="0" applyFont="1" applyFill="1" applyBorder="1" applyAlignment="1">
      <alignment vertical="top" wrapText="1"/>
    </xf>
    <xf numFmtId="49" fontId="2" fillId="3" borderId="2" xfId="0" applyNumberFormat="1" applyFont="1" applyFill="1" applyBorder="1" applyAlignment="1">
      <alignment vertical="top"/>
    </xf>
    <xf numFmtId="0" fontId="3" fillId="0" borderId="6" xfId="0" applyFont="1" applyBorder="1" applyAlignment="1">
      <alignment vertical="center" wrapText="1"/>
    </xf>
    <xf numFmtId="49" fontId="11" fillId="0" borderId="6" xfId="0" applyNumberFormat="1" applyFont="1" applyBorder="1" applyAlignment="1">
      <alignment horizontal="center" vertical="top" wrapText="1"/>
    </xf>
    <xf numFmtId="49" fontId="3" fillId="0" borderId="6" xfId="0" applyNumberFormat="1" applyFont="1" applyBorder="1" applyAlignment="1">
      <alignment horizontal="center" vertical="center" wrapText="1"/>
    </xf>
    <xf numFmtId="4" fontId="3" fillId="3" borderId="8" xfId="0" applyNumberFormat="1" applyFont="1" applyFill="1" applyBorder="1" applyAlignment="1">
      <alignment horizontal="center" vertical="top" wrapText="1"/>
    </xf>
    <xf numFmtId="49" fontId="2" fillId="4" borderId="16" xfId="0" applyNumberFormat="1" applyFont="1" applyFill="1" applyBorder="1" applyAlignment="1">
      <alignment horizontal="right" vertical="top" wrapText="1"/>
    </xf>
    <xf numFmtId="49" fontId="2" fillId="4" borderId="15" xfId="0" applyNumberFormat="1" applyFont="1" applyFill="1" applyBorder="1" applyAlignment="1">
      <alignment horizontal="right" vertical="top" wrapText="1"/>
    </xf>
    <xf numFmtId="49" fontId="2" fillId="4" borderId="17" xfId="0" applyNumberFormat="1" applyFont="1" applyFill="1" applyBorder="1" applyAlignment="1">
      <alignment horizontal="right" vertical="top" wrapText="1"/>
    </xf>
    <xf numFmtId="49" fontId="2" fillId="4" borderId="2" xfId="0" applyNumberFormat="1" applyFont="1" applyFill="1" applyBorder="1" applyAlignment="1">
      <alignment horizontal="right" vertical="top" wrapText="1"/>
    </xf>
    <xf numFmtId="49" fontId="2" fillId="6" borderId="2" xfId="0" applyNumberFormat="1" applyFont="1" applyFill="1" applyBorder="1" applyAlignment="1">
      <alignment horizontal="right" vertical="top" wrapText="1"/>
    </xf>
    <xf numFmtId="49" fontId="2" fillId="6" borderId="3" xfId="0" applyNumberFormat="1" applyFont="1" applyFill="1" applyBorder="1" applyAlignment="1">
      <alignment horizontal="right" vertical="top" wrapText="1"/>
    </xf>
    <xf numFmtId="4" fontId="2" fillId="6" borderId="1" xfId="0" applyNumberFormat="1" applyFont="1" applyFill="1" applyBorder="1" applyAlignment="1">
      <alignment horizontal="center" vertical="center" wrapText="1"/>
    </xf>
    <xf numFmtId="4" fontId="2" fillId="6" borderId="1" xfId="0" applyNumberFormat="1" applyFont="1" applyFill="1" applyBorder="1" applyAlignment="1">
      <alignment vertical="center" wrapText="1"/>
    </xf>
    <xf numFmtId="4" fontId="1" fillId="6" borderId="1" xfId="0" applyNumberFormat="1" applyFont="1" applyFill="1" applyBorder="1" applyAlignment="1">
      <alignment horizontal="center" vertical="top" wrapText="1"/>
    </xf>
    <xf numFmtId="164" fontId="2" fillId="6" borderId="1" xfId="0" applyNumberFormat="1" applyFont="1" applyFill="1" applyBorder="1" applyAlignment="1">
      <alignment horizontal="center" vertical="top" wrapText="1"/>
    </xf>
    <xf numFmtId="4" fontId="3" fillId="0" borderId="5" xfId="0" applyNumberFormat="1" applyFont="1" applyBorder="1" applyAlignment="1">
      <alignment horizontal="center" vertical="top"/>
    </xf>
    <xf numFmtId="49" fontId="1" fillId="3" borderId="4" xfId="0" applyNumberFormat="1" applyFont="1" applyFill="1" applyBorder="1" applyAlignment="1">
      <alignment horizontal="left" vertical="top" wrapText="1"/>
    </xf>
    <xf numFmtId="49" fontId="5" fillId="0" borderId="1" xfId="0" applyNumberFormat="1" applyFont="1" applyBorder="1" applyAlignment="1">
      <alignment horizontal="center" vertical="center" wrapText="1"/>
    </xf>
    <xf numFmtId="4" fontId="3" fillId="0" borderId="1" xfId="0" applyNumberFormat="1" applyFont="1" applyBorder="1" applyAlignment="1">
      <alignment horizontal="center" vertical="top" wrapText="1" readingOrder="1"/>
    </xf>
    <xf numFmtId="49" fontId="1" fillId="0" borderId="23" xfId="0" applyNumberFormat="1" applyFont="1" applyBorder="1" applyAlignment="1">
      <alignment vertical="center" wrapText="1"/>
    </xf>
    <xf numFmtId="0" fontId="2" fillId="3" borderId="22" xfId="0" applyFont="1" applyFill="1" applyBorder="1" applyAlignment="1">
      <alignment horizontal="center" vertical="center" wrapText="1"/>
    </xf>
    <xf numFmtId="49" fontId="1" fillId="3" borderId="26" xfId="0" applyNumberFormat="1" applyFont="1" applyFill="1" applyBorder="1" applyAlignment="1">
      <alignment vertical="center" wrapText="1"/>
    </xf>
    <xf numFmtId="4" fontId="1" fillId="3" borderId="22" xfId="0" applyNumberFormat="1" applyFont="1" applyFill="1" applyBorder="1" applyAlignment="1">
      <alignment horizontal="center" vertical="center" wrapText="1"/>
    </xf>
    <xf numFmtId="49" fontId="2" fillId="4" borderId="24" xfId="0" applyNumberFormat="1" applyFont="1" applyFill="1" applyBorder="1" applyAlignment="1">
      <alignment horizontal="right" vertical="top" wrapText="1"/>
    </xf>
    <xf numFmtId="4" fontId="2" fillId="6" borderId="22" xfId="0" applyNumberFormat="1" applyFont="1" applyFill="1" applyBorder="1" applyAlignment="1">
      <alignment horizontal="center" vertical="center" wrapText="1"/>
    </xf>
    <xf numFmtId="4" fontId="1" fillId="0" borderId="28" xfId="0" applyNumberFormat="1" applyFont="1" applyBorder="1" applyAlignment="1">
      <alignment horizontal="center" vertical="top" wrapText="1"/>
    </xf>
    <xf numFmtId="4" fontId="1" fillId="0" borderId="22" xfId="0" applyNumberFormat="1" applyFont="1" applyBorder="1" applyAlignment="1">
      <alignment horizontal="center" vertical="top" wrapText="1"/>
    </xf>
    <xf numFmtId="4" fontId="1" fillId="3" borderId="28" xfId="0" applyNumberFormat="1" applyFont="1" applyFill="1" applyBorder="1" applyAlignment="1">
      <alignment horizontal="center" vertical="top" wrapText="1"/>
    </xf>
    <xf numFmtId="4" fontId="2" fillId="6" borderId="22" xfId="0" applyNumberFormat="1" applyFont="1" applyFill="1" applyBorder="1" applyAlignment="1">
      <alignment vertical="center" wrapText="1"/>
    </xf>
    <xf numFmtId="49" fontId="1" fillId="3" borderId="23" xfId="0" applyNumberFormat="1" applyFont="1" applyFill="1" applyBorder="1" applyAlignment="1">
      <alignment horizontal="left" vertical="top" wrapText="1"/>
    </xf>
    <xf numFmtId="4" fontId="1" fillId="0" borderId="22" xfId="0" applyNumberFormat="1" applyFont="1" applyBorder="1" applyAlignment="1">
      <alignment horizontal="center" vertical="top"/>
    </xf>
    <xf numFmtId="4" fontId="1" fillId="0" borderId="28" xfId="0" applyNumberFormat="1" applyFont="1" applyBorder="1" applyAlignment="1">
      <alignment horizontal="center" vertical="top"/>
    </xf>
    <xf numFmtId="4" fontId="1" fillId="0" borderId="30" xfId="0" applyNumberFormat="1" applyFont="1" applyFill="1" applyBorder="1" applyAlignment="1">
      <alignment horizontal="center" vertical="top"/>
    </xf>
    <xf numFmtId="49" fontId="1" fillId="0" borderId="21" xfId="0" applyNumberFormat="1" applyFont="1" applyBorder="1" applyAlignment="1">
      <alignment horizontal="left" vertical="top" wrapText="1"/>
    </xf>
    <xf numFmtId="4" fontId="1" fillId="0" borderId="30" xfId="0" applyNumberFormat="1" applyFont="1" applyBorder="1" applyAlignment="1">
      <alignment horizontal="center" vertical="top" wrapText="1"/>
    </xf>
    <xf numFmtId="49" fontId="2" fillId="6" borderId="24" xfId="0" applyNumberFormat="1" applyFont="1" applyFill="1" applyBorder="1" applyAlignment="1">
      <alignment horizontal="right" vertical="top" wrapText="1"/>
    </xf>
    <xf numFmtId="49" fontId="2" fillId="0" borderId="23" xfId="0" applyNumberFormat="1" applyFont="1" applyFill="1" applyBorder="1" applyAlignment="1">
      <alignment vertical="center" wrapText="1"/>
    </xf>
    <xf numFmtId="4" fontId="2" fillId="0" borderId="25" xfId="0" applyNumberFormat="1" applyFont="1" applyFill="1" applyBorder="1" applyAlignment="1"/>
    <xf numFmtId="49" fontId="1" fillId="3" borderId="26" xfId="0" applyNumberFormat="1" applyFont="1" applyFill="1" applyBorder="1" applyAlignment="1">
      <alignment horizontal="center" vertical="top" wrapText="1"/>
    </xf>
    <xf numFmtId="49" fontId="1" fillId="3" borderId="21" xfId="0" applyNumberFormat="1" applyFont="1" applyFill="1" applyBorder="1" applyAlignment="1">
      <alignment horizontal="center" vertical="top" wrapText="1"/>
    </xf>
    <xf numFmtId="49" fontId="1" fillId="3" borderId="23" xfId="0" applyNumberFormat="1" applyFont="1" applyFill="1" applyBorder="1" applyAlignment="1">
      <alignment horizontal="center" vertical="top" wrapText="1"/>
    </xf>
    <xf numFmtId="4" fontId="1" fillId="3" borderId="22" xfId="0" applyNumberFormat="1" applyFont="1" applyFill="1" applyBorder="1" applyAlignment="1">
      <alignment horizontal="center" vertical="top" wrapText="1"/>
    </xf>
    <xf numFmtId="49" fontId="2" fillId="3" borderId="24" xfId="0" applyNumberFormat="1" applyFont="1" applyFill="1" applyBorder="1" applyAlignment="1">
      <alignment horizontal="center" vertical="top" wrapText="1"/>
    </xf>
    <xf numFmtId="4" fontId="1" fillId="3" borderId="25" xfId="0" applyNumberFormat="1" applyFont="1" applyFill="1" applyBorder="1" applyAlignment="1">
      <alignment horizontal="center" vertical="top" wrapText="1"/>
    </xf>
    <xf numFmtId="4" fontId="1" fillId="3" borderId="31" xfId="0" applyNumberFormat="1" applyFont="1" applyFill="1" applyBorder="1" applyAlignment="1">
      <alignment horizontal="center" vertical="top" wrapText="1"/>
    </xf>
    <xf numFmtId="49" fontId="2" fillId="3" borderId="23" xfId="0" applyNumberFormat="1" applyFont="1" applyFill="1" applyBorder="1" applyAlignment="1">
      <alignment horizontal="center" vertical="top" wrapText="1"/>
    </xf>
    <xf numFmtId="4" fontId="2" fillId="3" borderId="25" xfId="0" applyNumberFormat="1" applyFont="1" applyFill="1" applyBorder="1" applyAlignment="1">
      <alignment horizontal="center" vertical="top" wrapText="1"/>
    </xf>
    <xf numFmtId="49" fontId="1" fillId="3" borderId="32" xfId="0" applyNumberFormat="1" applyFont="1" applyFill="1" applyBorder="1" applyAlignment="1">
      <alignment horizontal="center" vertical="top" wrapText="1"/>
    </xf>
    <xf numFmtId="4" fontId="1" fillId="0" borderId="33" xfId="0" applyNumberFormat="1" applyFont="1" applyBorder="1" applyAlignment="1">
      <alignment horizontal="center" vertical="top" wrapText="1"/>
    </xf>
    <xf numFmtId="4" fontId="1" fillId="3" borderId="30" xfId="0" applyNumberFormat="1" applyFont="1" applyFill="1" applyBorder="1" applyAlignment="1">
      <alignment horizontal="center" vertical="top" wrapText="1"/>
    </xf>
    <xf numFmtId="4" fontId="3" fillId="3" borderId="30" xfId="0" applyNumberFormat="1" applyFont="1" applyFill="1" applyBorder="1" applyAlignment="1">
      <alignment horizontal="center" vertical="top" wrapText="1"/>
    </xf>
    <xf numFmtId="4" fontId="3" fillId="3" borderId="25" xfId="0" applyNumberFormat="1" applyFont="1" applyFill="1" applyBorder="1" applyAlignment="1">
      <alignment horizontal="center" vertical="top" wrapText="1"/>
    </xf>
    <xf numFmtId="4" fontId="3" fillId="0" borderId="22" xfId="0" applyNumberFormat="1" applyFont="1" applyBorder="1" applyAlignment="1">
      <alignment horizontal="center" vertical="top"/>
    </xf>
    <xf numFmtId="4" fontId="3" fillId="3" borderId="22" xfId="0" applyNumberFormat="1" applyFont="1" applyFill="1" applyBorder="1" applyAlignment="1">
      <alignment horizontal="center" vertical="top"/>
    </xf>
    <xf numFmtId="4" fontId="11" fillId="3" borderId="25" xfId="0" applyNumberFormat="1" applyFont="1" applyFill="1" applyBorder="1" applyAlignment="1">
      <alignment horizontal="center" vertical="top"/>
    </xf>
    <xf numFmtId="4" fontId="3" fillId="0" borderId="25" xfId="0" applyNumberFormat="1" applyFont="1" applyBorder="1" applyAlignment="1">
      <alignment horizontal="center" vertical="top"/>
    </xf>
    <xf numFmtId="4" fontId="3" fillId="0" borderId="22" xfId="0" applyNumberFormat="1" applyFont="1" applyFill="1" applyBorder="1" applyAlignment="1">
      <alignment horizontal="center" vertical="top"/>
    </xf>
    <xf numFmtId="49" fontId="2" fillId="2" borderId="35" xfId="0" applyNumberFormat="1" applyFont="1" applyFill="1" applyBorder="1" applyAlignment="1">
      <alignment vertical="top"/>
    </xf>
    <xf numFmtId="0" fontId="1" fillId="2" borderId="36" xfId="0" applyFont="1" applyFill="1" applyBorder="1" applyAlignment="1">
      <alignment vertical="center" wrapText="1"/>
    </xf>
    <xf numFmtId="49" fontId="2" fillId="0" borderId="23" xfId="0" applyNumberFormat="1" applyFont="1" applyFill="1" applyBorder="1" applyAlignment="1">
      <alignment vertical="top"/>
    </xf>
    <xf numFmtId="0" fontId="1" fillId="0" borderId="22" xfId="0" applyFont="1" applyFill="1" applyBorder="1" applyAlignment="1">
      <alignment vertical="center" wrapText="1"/>
    </xf>
    <xf numFmtId="4" fontId="1" fillId="0" borderId="22" xfId="0" applyNumberFormat="1" applyFont="1" applyFill="1" applyBorder="1" applyAlignment="1">
      <alignment horizontal="center" vertical="top" wrapText="1"/>
    </xf>
    <xf numFmtId="4" fontId="1" fillId="0" borderId="34" xfId="0" applyNumberFormat="1" applyFont="1" applyFill="1" applyBorder="1" applyAlignment="1">
      <alignment horizontal="center" vertical="top"/>
    </xf>
    <xf numFmtId="4" fontId="1" fillId="0" borderId="22" xfId="0" applyNumberFormat="1" applyFont="1" applyFill="1" applyBorder="1" applyAlignment="1">
      <alignment horizontal="center" vertical="top"/>
    </xf>
    <xf numFmtId="0" fontId="1" fillId="0" borderId="25" xfId="0" applyFont="1" applyFill="1" applyBorder="1" applyAlignment="1">
      <alignment vertical="top"/>
    </xf>
    <xf numFmtId="49" fontId="1" fillId="0" borderId="23" xfId="0" applyNumberFormat="1" applyFont="1" applyBorder="1" applyAlignment="1">
      <alignment horizontal="center" vertical="top"/>
    </xf>
    <xf numFmtId="49" fontId="1" fillId="0" borderId="23" xfId="0" applyNumberFormat="1" applyFont="1" applyBorder="1" applyAlignment="1">
      <alignment vertical="top"/>
    </xf>
    <xf numFmtId="4" fontId="1" fillId="0" borderId="22" xfId="0" applyNumberFormat="1" applyFont="1" applyBorder="1" applyAlignment="1">
      <alignment vertical="top"/>
    </xf>
    <xf numFmtId="49" fontId="1" fillId="0" borderId="23" xfId="0" applyNumberFormat="1" applyFont="1" applyBorder="1" applyAlignment="1">
      <alignment horizontal="center" vertical="top" wrapText="1"/>
    </xf>
    <xf numFmtId="49" fontId="1" fillId="0" borderId="26" xfId="0" applyNumberFormat="1" applyFont="1" applyBorder="1" applyAlignment="1">
      <alignment horizontal="center" vertical="top" wrapText="1"/>
    </xf>
    <xf numFmtId="49" fontId="1" fillId="0" borderId="32" xfId="0" applyNumberFormat="1" applyFont="1" applyBorder="1" applyAlignment="1">
      <alignment horizontal="center" vertical="top" wrapText="1"/>
    </xf>
    <xf numFmtId="49" fontId="1" fillId="0" borderId="21" xfId="0" applyNumberFormat="1" applyFont="1" applyBorder="1" applyAlignment="1">
      <alignment horizontal="center" vertical="top" wrapText="1"/>
    </xf>
    <xf numFmtId="49" fontId="2" fillId="0" borderId="23" xfId="0" applyNumberFormat="1" applyFont="1" applyBorder="1" applyAlignment="1">
      <alignment horizontal="center" vertical="top" wrapText="1"/>
    </xf>
    <xf numFmtId="0" fontId="1" fillId="0" borderId="22" xfId="0" applyFont="1" applyBorder="1" applyAlignment="1">
      <alignment horizontal="center" vertical="top" wrapText="1"/>
    </xf>
    <xf numFmtId="164" fontId="2" fillId="6" borderId="22" xfId="0" applyNumberFormat="1" applyFont="1" applyFill="1" applyBorder="1" applyAlignment="1">
      <alignment horizontal="center" vertical="top" wrapText="1"/>
    </xf>
    <xf numFmtId="0" fontId="10" fillId="0" borderId="22" xfId="0" applyFont="1" applyBorder="1" applyAlignment="1">
      <alignment vertical="top"/>
    </xf>
    <xf numFmtId="49" fontId="2" fillId="4" borderId="37" xfId="0" applyNumberFormat="1" applyFont="1" applyFill="1" applyBorder="1" applyAlignment="1">
      <alignment horizontal="right" vertical="top" wrapText="1"/>
    </xf>
    <xf numFmtId="164" fontId="2" fillId="4" borderId="31" xfId="0" applyNumberFormat="1" applyFont="1" applyFill="1" applyBorder="1" applyAlignment="1">
      <alignment horizontal="center" vertical="top" wrapText="1"/>
    </xf>
    <xf numFmtId="4" fontId="2" fillId="7" borderId="40" xfId="0" applyNumberFormat="1" applyFont="1" applyFill="1" applyBorder="1" applyAlignment="1">
      <alignment horizontal="center" vertical="center" wrapText="1"/>
    </xf>
    <xf numFmtId="4" fontId="2" fillId="7" borderId="41" xfId="0" applyNumberFormat="1" applyFont="1" applyFill="1" applyBorder="1" applyAlignment="1">
      <alignment horizontal="center" vertical="center" wrapText="1"/>
    </xf>
    <xf numFmtId="4" fontId="3" fillId="3" borderId="4" xfId="0" applyNumberFormat="1" applyFont="1" applyFill="1" applyBorder="1" applyAlignment="1">
      <alignment horizontal="center" vertical="top"/>
    </xf>
    <xf numFmtId="4" fontId="4" fillId="0" borderId="1" xfId="0" applyNumberFormat="1" applyFont="1" applyBorder="1" applyAlignment="1">
      <alignment horizontal="center" vertical="top" wrapText="1"/>
    </xf>
    <xf numFmtId="0" fontId="4" fillId="0" borderId="1" xfId="0" applyFont="1" applyBorder="1" applyAlignment="1">
      <alignment horizontal="left" vertical="top" wrapText="1"/>
    </xf>
    <xf numFmtId="49" fontId="1" fillId="3" borderId="26"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0" borderId="5" xfId="0" applyNumberFormat="1" applyFont="1" applyBorder="1" applyAlignment="1">
      <alignment horizontal="left" vertical="top" wrapText="1"/>
    </xf>
    <xf numFmtId="49" fontId="1" fillId="0" borderId="5" xfId="0" applyNumberFormat="1" applyFont="1" applyBorder="1" applyAlignment="1">
      <alignment horizontal="center" vertical="top"/>
    </xf>
    <xf numFmtId="0" fontId="12" fillId="0" borderId="0" xfId="0" applyFont="1" applyFill="1" applyAlignment="1">
      <alignment horizontal="center" wrapText="1"/>
    </xf>
    <xf numFmtId="49" fontId="1" fillId="0" borderId="0" xfId="0" applyNumberFormat="1" applyFont="1" applyFill="1"/>
    <xf numFmtId="0" fontId="12" fillId="0" borderId="0" xfId="0" applyFont="1" applyFill="1" applyAlignment="1">
      <alignment horizontal="center" vertical="top" wrapText="1"/>
    </xf>
    <xf numFmtId="49" fontId="2" fillId="0" borderId="0" xfId="0" applyNumberFormat="1" applyFont="1" applyFill="1" applyAlignment="1">
      <alignment horizontal="right" vertical="top"/>
    </xf>
    <xf numFmtId="49" fontId="1" fillId="0" borderId="0" xfId="0" applyNumberFormat="1" applyFont="1" applyFill="1" applyAlignment="1">
      <alignment horizontal="center" wrapText="1"/>
    </xf>
    <xf numFmtId="0" fontId="1" fillId="0" borderId="0" xfId="0" applyFont="1" applyFill="1" applyAlignment="1">
      <alignment horizontal="center" wrapText="1"/>
    </xf>
    <xf numFmtId="49" fontId="4" fillId="0" borderId="0" xfId="0" applyNumberFormat="1" applyFont="1" applyFill="1"/>
    <xf numFmtId="49" fontId="1" fillId="0" borderId="0" xfId="0" applyNumberFormat="1" applyFont="1" applyFill="1" applyAlignment="1">
      <alignment vertical="top"/>
    </xf>
    <xf numFmtId="0" fontId="1" fillId="0" borderId="0" xfId="0" applyFont="1" applyFill="1" applyAlignment="1">
      <alignment horizontal="right"/>
    </xf>
    <xf numFmtId="0" fontId="2" fillId="3" borderId="43" xfId="0" applyFont="1" applyFill="1" applyBorder="1" applyAlignment="1">
      <alignment horizontal="center" vertical="center" wrapText="1"/>
    </xf>
    <xf numFmtId="0" fontId="2" fillId="3" borderId="44" xfId="0" applyFont="1" applyFill="1" applyBorder="1" applyAlignment="1"/>
    <xf numFmtId="4" fontId="1" fillId="3" borderId="43" xfId="0" applyNumberFormat="1" applyFont="1" applyFill="1" applyBorder="1" applyAlignment="1">
      <alignment horizontal="center" vertical="center" wrapText="1"/>
    </xf>
    <xf numFmtId="4" fontId="2" fillId="3" borderId="43" xfId="0" applyNumberFormat="1" applyFont="1" applyFill="1" applyBorder="1" applyAlignment="1">
      <alignment horizontal="center" vertical="center" wrapText="1"/>
    </xf>
    <xf numFmtId="4" fontId="1" fillId="3" borderId="45" xfId="0" applyNumberFormat="1" applyFont="1" applyFill="1" applyBorder="1" applyAlignment="1">
      <alignment horizontal="center" vertical="top" wrapText="1"/>
    </xf>
    <xf numFmtId="0" fontId="3" fillId="0" borderId="4" xfId="0" applyFont="1" applyBorder="1" applyAlignment="1">
      <alignment vertical="center" wrapText="1"/>
    </xf>
    <xf numFmtId="49" fontId="11" fillId="0" borderId="4" xfId="0" applyNumberFormat="1" applyFont="1" applyBorder="1" applyAlignment="1">
      <alignment horizontal="center" vertical="top" wrapText="1"/>
    </xf>
    <xf numFmtId="49" fontId="3" fillId="0" borderId="4" xfId="0" applyNumberFormat="1" applyFont="1" applyBorder="1" applyAlignment="1">
      <alignment horizontal="center" vertical="center" wrapText="1"/>
    </xf>
    <xf numFmtId="4" fontId="3" fillId="0" borderId="4" xfId="0" applyNumberFormat="1" applyFont="1" applyBorder="1" applyAlignment="1">
      <alignment horizontal="center" vertical="top" wrapText="1"/>
    </xf>
    <xf numFmtId="4" fontId="4" fillId="0" borderId="4" xfId="0" applyNumberFormat="1" applyFont="1" applyBorder="1" applyAlignment="1">
      <alignment horizontal="center" vertical="top" wrapText="1"/>
    </xf>
    <xf numFmtId="4" fontId="1" fillId="0" borderId="31" xfId="0" applyNumberFormat="1" applyFont="1" applyBorder="1" applyAlignment="1">
      <alignment horizontal="center" vertical="top" wrapText="1"/>
    </xf>
    <xf numFmtId="4" fontId="1" fillId="3" borderId="46" xfId="0" applyNumberFormat="1" applyFont="1" applyFill="1" applyBorder="1" applyAlignment="1">
      <alignment horizontal="center" vertical="top" wrapText="1"/>
    </xf>
    <xf numFmtId="49" fontId="2" fillId="3" borderId="4" xfId="0" applyNumberFormat="1" applyFont="1" applyFill="1" applyBorder="1" applyAlignment="1">
      <alignment horizontal="center" vertical="top" wrapText="1"/>
    </xf>
    <xf numFmtId="49" fontId="1" fillId="3" borderId="4" xfId="0" applyNumberFormat="1" applyFont="1" applyFill="1" applyBorder="1" applyAlignment="1">
      <alignment horizontal="center" vertical="center" wrapText="1"/>
    </xf>
    <xf numFmtId="49" fontId="17" fillId="0" borderId="1" xfId="0" applyNumberFormat="1" applyFont="1" applyBorder="1" applyAlignment="1">
      <alignment horizontal="center" vertical="top" wrapText="1"/>
    </xf>
    <xf numFmtId="49" fontId="1" fillId="3" borderId="32" xfId="0" applyNumberFormat="1" applyFont="1" applyFill="1" applyBorder="1" applyAlignment="1">
      <alignment vertical="center" wrapText="1"/>
    </xf>
    <xf numFmtId="49" fontId="1" fillId="3" borderId="7" xfId="0" applyNumberFormat="1" applyFont="1" applyFill="1" applyBorder="1" applyAlignment="1">
      <alignment vertical="center" wrapText="1"/>
    </xf>
    <xf numFmtId="4" fontId="1" fillId="0" borderId="8" xfId="0" applyNumberFormat="1" applyFont="1" applyBorder="1" applyAlignment="1">
      <alignment horizontal="center" vertical="top" wrapText="1"/>
    </xf>
    <xf numFmtId="4" fontId="2" fillId="3" borderId="43" xfId="0" applyNumberFormat="1" applyFont="1" applyFill="1" applyBorder="1" applyAlignment="1">
      <alignment vertical="center" wrapText="1"/>
    </xf>
    <xf numFmtId="4" fontId="1" fillId="3" borderId="43" xfId="0" applyNumberFormat="1" applyFont="1" applyFill="1" applyBorder="1" applyAlignment="1">
      <alignment horizontal="center" vertical="top" wrapText="1"/>
    </xf>
    <xf numFmtId="4" fontId="1" fillId="3" borderId="43" xfId="0" applyNumberFormat="1" applyFont="1" applyFill="1" applyBorder="1" applyAlignment="1">
      <alignment horizontal="center" vertical="top"/>
    </xf>
    <xf numFmtId="4" fontId="1" fillId="3" borderId="45" xfId="0" applyNumberFormat="1" applyFont="1" applyFill="1" applyBorder="1" applyAlignment="1">
      <alignment horizontal="center" vertical="top"/>
    </xf>
    <xf numFmtId="4" fontId="1" fillId="3" borderId="47" xfId="0" applyNumberFormat="1" applyFont="1" applyFill="1" applyBorder="1" applyAlignment="1">
      <alignment horizontal="center" vertical="top"/>
    </xf>
    <xf numFmtId="4" fontId="1" fillId="3" borderId="47" xfId="0" applyNumberFormat="1" applyFont="1" applyFill="1" applyBorder="1" applyAlignment="1">
      <alignment horizontal="center" vertical="top" wrapText="1"/>
    </xf>
    <xf numFmtId="4" fontId="2" fillId="3" borderId="44" xfId="0" applyNumberFormat="1" applyFont="1" applyFill="1" applyBorder="1" applyAlignment="1"/>
    <xf numFmtId="4" fontId="2" fillId="3" borderId="43" xfId="0" applyNumberFormat="1" applyFont="1" applyFill="1" applyBorder="1" applyAlignment="1"/>
    <xf numFmtId="4" fontId="2" fillId="3" borderId="43" xfId="0" applyNumberFormat="1" applyFont="1" applyFill="1" applyBorder="1" applyAlignment="1">
      <alignment horizontal="center" vertical="top" wrapText="1"/>
    </xf>
    <xf numFmtId="4" fontId="1" fillId="3" borderId="48" xfId="0" applyNumberFormat="1" applyFont="1" applyFill="1" applyBorder="1" applyAlignment="1">
      <alignment horizontal="center" vertical="top" wrapText="1"/>
    </xf>
    <xf numFmtId="4" fontId="3" fillId="3" borderId="47" xfId="0" applyNumberFormat="1" applyFont="1" applyFill="1" applyBorder="1" applyAlignment="1">
      <alignment horizontal="center" vertical="top" wrapText="1"/>
    </xf>
    <xf numFmtId="4" fontId="3" fillId="3" borderId="43" xfId="0" applyNumberFormat="1" applyFont="1" applyFill="1" applyBorder="1" applyAlignment="1">
      <alignment horizontal="center" vertical="top"/>
    </xf>
    <xf numFmtId="0" fontId="1" fillId="3" borderId="44" xfId="0" applyFont="1" applyFill="1" applyBorder="1" applyAlignment="1">
      <alignment vertical="center" wrapText="1"/>
    </xf>
    <xf numFmtId="0" fontId="1" fillId="3" borderId="43" xfId="0" applyFont="1" applyFill="1" applyBorder="1" applyAlignment="1">
      <alignment vertical="center" wrapText="1"/>
    </xf>
    <xf numFmtId="4" fontId="1" fillId="3" borderId="34" xfId="0" applyNumberFormat="1" applyFont="1" applyFill="1" applyBorder="1" applyAlignment="1">
      <alignment horizontal="center" vertical="top"/>
    </xf>
    <xf numFmtId="4" fontId="1" fillId="3" borderId="22" xfId="0" applyNumberFormat="1" applyFont="1" applyFill="1" applyBorder="1" applyAlignment="1">
      <alignment horizontal="center" vertical="top"/>
    </xf>
    <xf numFmtId="0" fontId="1" fillId="3" borderId="25" xfId="0" applyFont="1" applyFill="1" applyBorder="1" applyAlignment="1">
      <alignment vertical="top"/>
    </xf>
    <xf numFmtId="49" fontId="1" fillId="0" borderId="26" xfId="0" applyNumberFormat="1" applyFont="1" applyBorder="1" applyAlignment="1">
      <alignment horizontal="center" vertical="top"/>
    </xf>
    <xf numFmtId="49" fontId="2" fillId="0" borderId="4" xfId="0" applyNumberFormat="1" applyFont="1" applyBorder="1" applyAlignment="1">
      <alignment horizontal="center" vertical="top"/>
    </xf>
    <xf numFmtId="49" fontId="1" fillId="0" borderId="4" xfId="0" applyNumberFormat="1" applyFont="1" applyBorder="1" applyAlignment="1">
      <alignment horizontal="center" vertical="top"/>
    </xf>
    <xf numFmtId="4" fontId="1" fillId="3" borderId="31" xfId="0" applyNumberFormat="1" applyFont="1" applyFill="1" applyBorder="1" applyAlignment="1">
      <alignment horizontal="center" vertical="top"/>
    </xf>
    <xf numFmtId="49" fontId="1" fillId="0" borderId="21" xfId="0" applyNumberFormat="1" applyFont="1" applyBorder="1" applyAlignment="1">
      <alignment horizontal="center" vertical="top"/>
    </xf>
    <xf numFmtId="49" fontId="2" fillId="0" borderId="5" xfId="0" applyNumberFormat="1" applyFont="1" applyBorder="1" applyAlignment="1">
      <alignment horizontal="center" vertical="top"/>
    </xf>
    <xf numFmtId="4" fontId="1" fillId="3" borderId="30" xfId="0" applyNumberFormat="1" applyFont="1" applyFill="1" applyBorder="1" applyAlignment="1">
      <alignment horizontal="center" vertical="top"/>
    </xf>
    <xf numFmtId="0" fontId="18" fillId="0" borderId="1" xfId="0" applyFont="1" applyBorder="1" applyAlignment="1">
      <alignment horizontal="left" vertical="top" wrapText="1"/>
    </xf>
    <xf numFmtId="4" fontId="18" fillId="0" borderId="1" xfId="0" applyNumberFormat="1" applyFont="1" applyBorder="1" applyAlignment="1">
      <alignment horizontal="center" vertical="top" wrapText="1"/>
    </xf>
    <xf numFmtId="0" fontId="19" fillId="0" borderId="1" xfId="0" applyFont="1" applyBorder="1" applyAlignment="1">
      <alignment horizontal="center" vertical="top" wrapText="1"/>
    </xf>
    <xf numFmtId="0" fontId="4" fillId="0" borderId="1" xfId="0" applyFont="1" applyBorder="1" applyAlignment="1">
      <alignment horizontal="center" vertical="top" wrapText="1"/>
    </xf>
    <xf numFmtId="4" fontId="1" fillId="3" borderId="22" xfId="0" applyNumberFormat="1" applyFont="1" applyFill="1" applyBorder="1" applyAlignment="1">
      <alignment horizontal="left" vertical="top" wrapText="1"/>
    </xf>
    <xf numFmtId="0" fontId="1" fillId="3" borderId="22" xfId="0" applyFont="1" applyFill="1" applyBorder="1" applyAlignment="1">
      <alignment horizontal="center" vertical="top" wrapText="1"/>
    </xf>
    <xf numFmtId="0" fontId="10" fillId="3" borderId="22" xfId="0" applyFont="1" applyFill="1" applyBorder="1" applyAlignment="1">
      <alignment vertical="top"/>
    </xf>
    <xf numFmtId="164" fontId="2" fillId="3" borderId="31" xfId="0" applyNumberFormat="1" applyFont="1" applyFill="1" applyBorder="1" applyAlignment="1">
      <alignment horizontal="center" vertical="top" wrapText="1"/>
    </xf>
    <xf numFmtId="4" fontId="2" fillId="3" borderId="41" xfId="0" applyNumberFormat="1" applyFont="1" applyFill="1" applyBorder="1" applyAlignment="1">
      <alignment horizontal="center" vertical="center" wrapText="1"/>
    </xf>
    <xf numFmtId="0" fontId="1" fillId="3" borderId="0" xfId="0" applyFont="1" applyFill="1"/>
    <xf numFmtId="0" fontId="19" fillId="3" borderId="5" xfId="0" applyFont="1" applyFill="1" applyBorder="1" applyAlignment="1">
      <alignment horizontal="center" vertical="top" wrapText="1"/>
    </xf>
    <xf numFmtId="0" fontId="4" fillId="3" borderId="5" xfId="0" applyFont="1" applyFill="1" applyBorder="1" applyAlignment="1">
      <alignment horizontal="center" vertical="top" wrapText="1"/>
    </xf>
    <xf numFmtId="4" fontId="2" fillId="0" borderId="5" xfId="0" applyNumberFormat="1" applyFont="1" applyBorder="1" applyAlignment="1">
      <alignment horizontal="center" vertical="top" wrapText="1"/>
    </xf>
    <xf numFmtId="0" fontId="19" fillId="3" borderId="4" xfId="0" applyFont="1" applyFill="1" applyBorder="1" applyAlignment="1">
      <alignment horizontal="center" vertical="top" wrapText="1"/>
    </xf>
    <xf numFmtId="0" fontId="4" fillId="3" borderId="4" xfId="0" applyFont="1" applyFill="1" applyBorder="1" applyAlignment="1">
      <alignment horizontal="center" vertical="top" wrapText="1"/>
    </xf>
    <xf numFmtId="0" fontId="10" fillId="0" borderId="0" xfId="0" applyFont="1" applyBorder="1" applyAlignment="1">
      <alignment vertical="top"/>
    </xf>
    <xf numFmtId="49" fontId="4" fillId="0" borderId="23" xfId="0" applyNumberFormat="1" applyFont="1" applyBorder="1" applyAlignment="1">
      <alignment horizontal="center" vertical="top"/>
    </xf>
    <xf numFmtId="49" fontId="4" fillId="0" borderId="1" xfId="0" applyNumberFormat="1" applyFont="1" applyBorder="1" applyAlignment="1">
      <alignment horizontal="center" vertical="top"/>
    </xf>
    <xf numFmtId="0" fontId="4" fillId="3" borderId="1" xfId="0" applyFont="1" applyFill="1" applyBorder="1" applyAlignment="1">
      <alignment horizontal="left" vertical="top" wrapText="1"/>
    </xf>
    <xf numFmtId="49" fontId="19" fillId="0" borderId="1" xfId="0" applyNumberFormat="1" applyFont="1" applyBorder="1" applyAlignment="1">
      <alignment horizontal="center" vertical="top"/>
    </xf>
    <xf numFmtId="49" fontId="4" fillId="0" borderId="1" xfId="0" applyNumberFormat="1" applyFont="1" applyBorder="1" applyAlignment="1">
      <alignment horizontal="center" vertical="top" wrapText="1"/>
    </xf>
    <xf numFmtId="4" fontId="4" fillId="0" borderId="1" xfId="0" applyNumberFormat="1" applyFont="1" applyFill="1" applyBorder="1" applyAlignment="1">
      <alignment horizontal="center" vertical="top" wrapText="1"/>
    </xf>
    <xf numFmtId="4" fontId="4" fillId="0" borderId="1" xfId="0" applyNumberFormat="1" applyFont="1" applyBorder="1" applyAlignment="1">
      <alignment horizontal="center" vertical="top"/>
    </xf>
    <xf numFmtId="49" fontId="3" fillId="0" borderId="23" xfId="0" applyNumberFormat="1" applyFont="1" applyBorder="1" applyAlignment="1">
      <alignment horizontal="center" vertical="top"/>
    </xf>
    <xf numFmtId="49" fontId="11" fillId="0" borderId="1" xfId="0" applyNumberFormat="1" applyFont="1" applyBorder="1" applyAlignment="1">
      <alignment horizontal="center" vertical="top"/>
    </xf>
    <xf numFmtId="49" fontId="3" fillId="0" borderId="1" xfId="0" applyNumberFormat="1" applyFont="1" applyBorder="1" applyAlignment="1">
      <alignment horizontal="center" vertical="top" wrapText="1"/>
    </xf>
    <xf numFmtId="0" fontId="4" fillId="0" borderId="0" xfId="0" applyFont="1" applyFill="1"/>
    <xf numFmtId="0" fontId="4" fillId="0" borderId="0" xfId="0" applyFont="1" applyFill="1" applyBorder="1"/>
    <xf numFmtId="4" fontId="1" fillId="0" borderId="0" xfId="0" applyNumberFormat="1" applyFont="1" applyFill="1"/>
    <xf numFmtId="0" fontId="10" fillId="0" borderId="0" xfId="0" applyFont="1" applyFill="1" applyAlignment="1">
      <alignment vertical="top"/>
    </xf>
    <xf numFmtId="4" fontId="1" fillId="3" borderId="46" xfId="0" applyNumberFormat="1" applyFont="1" applyFill="1" applyBorder="1" applyAlignment="1">
      <alignment horizontal="center" vertical="top" wrapText="1"/>
    </xf>
    <xf numFmtId="4" fontId="1" fillId="0" borderId="4" xfId="0" applyNumberFormat="1" applyFont="1" applyBorder="1" applyAlignment="1">
      <alignment vertical="top" wrapText="1"/>
    </xf>
    <xf numFmtId="4" fontId="3" fillId="3" borderId="6"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xf>
    <xf numFmtId="4" fontId="3" fillId="3" borderId="4" xfId="0" applyNumberFormat="1" applyFont="1" applyFill="1" applyBorder="1" applyAlignment="1">
      <alignment horizontal="center" vertical="top" wrapText="1"/>
    </xf>
    <xf numFmtId="4" fontId="3" fillId="3" borderId="34" xfId="0" applyNumberFormat="1" applyFont="1" applyFill="1" applyBorder="1" applyAlignment="1">
      <alignment horizontal="center" vertical="top"/>
    </xf>
    <xf numFmtId="4" fontId="3" fillId="3" borderId="22" xfId="0" applyNumberFormat="1" applyFont="1" applyFill="1" applyBorder="1" applyAlignment="1">
      <alignment horizontal="center" vertical="top" wrapText="1"/>
    </xf>
    <xf numFmtId="4" fontId="1" fillId="3" borderId="1" xfId="0" applyNumberFormat="1" applyFont="1" applyFill="1" applyBorder="1" applyAlignment="1">
      <alignment horizontal="center" vertical="top"/>
    </xf>
    <xf numFmtId="4" fontId="1" fillId="3" borderId="43" xfId="0" applyNumberFormat="1" applyFont="1" applyFill="1" applyBorder="1" applyAlignment="1">
      <alignment vertical="top"/>
    </xf>
    <xf numFmtId="0" fontId="2" fillId="3" borderId="44" xfId="0"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3" borderId="4" xfId="0" applyNumberFormat="1" applyFont="1" applyFill="1" applyBorder="1" applyAlignment="1">
      <alignment horizontal="center" vertical="top"/>
    </xf>
    <xf numFmtId="4" fontId="1" fillId="3" borderId="5" xfId="0" applyNumberFormat="1" applyFont="1" applyFill="1" applyBorder="1" applyAlignment="1">
      <alignment horizontal="center" vertical="top"/>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9" fontId="11" fillId="3" borderId="4" xfId="0" applyNumberFormat="1" applyFont="1" applyFill="1" applyBorder="1" applyAlignment="1">
      <alignment horizontal="center" vertical="top" wrapText="1"/>
    </xf>
    <xf numFmtId="49" fontId="3" fillId="3" borderId="12" xfId="0" applyNumberFormat="1" applyFont="1" applyFill="1" applyBorder="1" applyAlignment="1">
      <alignment horizontal="center" vertical="top" wrapText="1"/>
    </xf>
    <xf numFmtId="49" fontId="3" fillId="3" borderId="4" xfId="0" applyNumberFormat="1" applyFont="1" applyFill="1" applyBorder="1" applyAlignment="1">
      <alignment horizontal="center" vertical="top"/>
    </xf>
    <xf numFmtId="49" fontId="3" fillId="3" borderId="5" xfId="0" applyNumberFormat="1" applyFont="1" applyFill="1" applyBorder="1" applyAlignment="1">
      <alignment horizontal="center" vertical="top"/>
    </xf>
    <xf numFmtId="4" fontId="17" fillId="3" borderId="1" xfId="0" applyNumberFormat="1" applyFont="1" applyFill="1" applyBorder="1" applyAlignment="1">
      <alignment horizontal="center" vertical="top" wrapText="1"/>
    </xf>
    <xf numFmtId="4" fontId="17" fillId="3" borderId="1" xfId="0" applyNumberFormat="1" applyFont="1" applyFill="1" applyBorder="1" applyAlignment="1">
      <alignment horizontal="center" vertical="top"/>
    </xf>
    <xf numFmtId="4" fontId="3" fillId="3" borderId="25" xfId="0" applyNumberFormat="1" applyFont="1" applyFill="1" applyBorder="1" applyAlignment="1">
      <alignment horizontal="center" vertical="top"/>
    </xf>
    <xf numFmtId="4" fontId="3" fillId="3" borderId="49" xfId="0" applyNumberFormat="1" applyFont="1" applyFill="1" applyBorder="1" applyAlignment="1">
      <alignment horizontal="center" vertical="top" wrapText="1"/>
    </xf>
    <xf numFmtId="4" fontId="17" fillId="3" borderId="22" xfId="0" applyNumberFormat="1" applyFont="1" applyFill="1" applyBorder="1" applyAlignment="1">
      <alignment horizontal="center" vertical="top"/>
    </xf>
    <xf numFmtId="49" fontId="2" fillId="0" borderId="26" xfId="0" applyNumberFormat="1" applyFont="1" applyBorder="1" applyAlignment="1">
      <alignment horizontal="center" vertical="top" wrapText="1"/>
    </xf>
    <xf numFmtId="49" fontId="2" fillId="0" borderId="21" xfId="0" applyNumberFormat="1" applyFont="1" applyBorder="1" applyAlignment="1">
      <alignment horizontal="center" vertical="top" wrapText="1"/>
    </xf>
    <xf numFmtId="4" fontId="19" fillId="0" borderId="1" xfId="0" applyNumberFormat="1" applyFont="1" applyBorder="1" applyAlignment="1">
      <alignment horizontal="center" vertical="top" wrapText="1" readingOrder="1"/>
    </xf>
    <xf numFmtId="4" fontId="18" fillId="0" borderId="1" xfId="0" applyNumberFormat="1" applyFont="1" applyBorder="1" applyAlignment="1">
      <alignment horizontal="center" vertical="top" wrapText="1" readingOrder="1"/>
    </xf>
    <xf numFmtId="0" fontId="1" fillId="0" borderId="5" xfId="0" applyFont="1" applyBorder="1" applyAlignment="1">
      <alignment horizontal="left" vertical="top" wrapText="1"/>
    </xf>
    <xf numFmtId="49" fontId="1" fillId="0" borderId="5" xfId="0" applyNumberFormat="1" applyFont="1" applyBorder="1" applyAlignment="1">
      <alignment horizontal="center" vertical="top" wrapText="1" readingOrder="1"/>
    </xf>
    <xf numFmtId="0" fontId="1" fillId="0" borderId="4" xfId="0" applyFont="1" applyBorder="1" applyAlignment="1">
      <alignment horizontal="left" vertical="top" wrapText="1"/>
    </xf>
    <xf numFmtId="49" fontId="1" fillId="0" borderId="4" xfId="0" applyNumberFormat="1" applyFont="1" applyBorder="1" applyAlignment="1">
      <alignment horizontal="center" vertical="top" wrapText="1" readingOrder="1"/>
    </xf>
    <xf numFmtId="0" fontId="19" fillId="0" borderId="1" xfId="0" applyFont="1" applyBorder="1" applyAlignment="1">
      <alignment horizontal="left" vertical="top" wrapText="1"/>
    </xf>
    <xf numFmtId="0" fontId="1" fillId="0" borderId="5" xfId="0" applyFont="1" applyBorder="1" applyAlignment="1">
      <alignment horizontal="center" vertical="top" wrapText="1"/>
    </xf>
    <xf numFmtId="0" fontId="19" fillId="0" borderId="5" xfId="0" applyFont="1" applyBorder="1" applyAlignment="1">
      <alignment horizontal="center" vertical="top" wrapText="1"/>
    </xf>
    <xf numFmtId="49" fontId="4" fillId="0" borderId="5" xfId="0" applyNumberFormat="1" applyFont="1" applyBorder="1" applyAlignment="1">
      <alignment horizontal="center" vertical="top" wrapText="1" readingOrder="1"/>
    </xf>
    <xf numFmtId="0" fontId="4" fillId="0" borderId="5" xfId="0" applyFont="1" applyBorder="1" applyAlignment="1">
      <alignment horizontal="center" vertical="top" wrapText="1"/>
    </xf>
    <xf numFmtId="0" fontId="2" fillId="0" borderId="4" xfId="0" applyFont="1" applyBorder="1" applyAlignment="1">
      <alignment horizontal="center" vertical="top" wrapText="1"/>
    </xf>
    <xf numFmtId="0" fontId="1" fillId="0" borderId="4" xfId="0" applyFont="1" applyBorder="1" applyAlignment="1">
      <alignment horizontal="center" vertical="top" wrapText="1"/>
    </xf>
    <xf numFmtId="0" fontId="18" fillId="0" borderId="4" xfId="0" applyFont="1" applyBorder="1" applyAlignment="1">
      <alignment horizontal="left" vertical="top" wrapText="1"/>
    </xf>
    <xf numFmtId="0" fontId="4" fillId="0" borderId="5" xfId="0" applyFont="1" applyBorder="1" applyAlignment="1">
      <alignment horizontal="left" vertical="top" wrapText="1"/>
    </xf>
    <xf numFmtId="0" fontId="1" fillId="0" borderId="0" xfId="0" applyFont="1" applyFill="1" applyBorder="1" applyAlignment="1">
      <alignment horizontal="center" wrapText="1"/>
    </xf>
    <xf numFmtId="49" fontId="18" fillId="0" borderId="23" xfId="0" applyNumberFormat="1" applyFont="1" applyBorder="1" applyAlignment="1">
      <alignment horizontal="center" vertical="top" wrapText="1"/>
    </xf>
    <xf numFmtId="0" fontId="18" fillId="0" borderId="1" xfId="0" applyFont="1" applyBorder="1" applyAlignment="1">
      <alignment horizontal="center" vertical="top" wrapText="1"/>
    </xf>
    <xf numFmtId="0" fontId="22" fillId="0" borderId="1" xfId="0" applyFont="1" applyBorder="1" applyAlignment="1">
      <alignment horizontal="center" vertical="top" wrapText="1"/>
    </xf>
    <xf numFmtId="49" fontId="18" fillId="0" borderId="1" xfId="0" applyNumberFormat="1" applyFont="1" applyBorder="1" applyAlignment="1">
      <alignment horizontal="center" vertical="top" wrapText="1" readingOrder="1"/>
    </xf>
    <xf numFmtId="0" fontId="2" fillId="0" borderId="5" xfId="0" applyFont="1" applyBorder="1" applyAlignment="1">
      <alignment horizontal="center" vertical="top" wrapText="1"/>
    </xf>
    <xf numFmtId="49" fontId="18" fillId="0" borderId="21" xfId="0" applyNumberFormat="1" applyFont="1" applyBorder="1" applyAlignment="1">
      <alignment horizontal="center" vertical="top" wrapText="1"/>
    </xf>
    <xf numFmtId="0" fontId="23" fillId="0" borderId="0" xfId="0" applyFont="1" applyFill="1" applyAlignment="1">
      <alignment vertical="top"/>
    </xf>
    <xf numFmtId="0" fontId="23" fillId="0" borderId="0" xfId="0" applyFont="1" applyAlignment="1">
      <alignment vertical="top"/>
    </xf>
    <xf numFmtId="4" fontId="19" fillId="0" borderId="1" xfId="0" applyNumberFormat="1" applyFont="1" applyFill="1" applyBorder="1" applyAlignment="1">
      <alignment horizontal="center" vertical="top" wrapText="1"/>
    </xf>
    <xf numFmtId="4" fontId="19" fillId="0" borderId="1" xfId="0" applyNumberFormat="1" applyFont="1" applyBorder="1" applyAlignment="1">
      <alignment horizontal="center" vertical="top" wrapText="1"/>
    </xf>
    <xf numFmtId="0" fontId="3" fillId="0" borderId="1" xfId="0" applyFont="1" applyBorder="1" applyAlignment="1">
      <alignment horizontal="left" vertical="top" wrapText="1"/>
    </xf>
    <xf numFmtId="4" fontId="4" fillId="3" borderId="1" xfId="0" applyNumberFormat="1" applyFont="1" applyFill="1" applyBorder="1" applyAlignment="1">
      <alignment horizontal="center" vertical="top" wrapText="1"/>
    </xf>
    <xf numFmtId="0" fontId="1" fillId="0" borderId="2" xfId="0" applyFont="1" applyBorder="1" applyAlignment="1">
      <alignment horizontal="center" vertical="top" wrapText="1"/>
    </xf>
    <xf numFmtId="49" fontId="22" fillId="0" borderId="5" xfId="0" applyNumberFormat="1" applyFont="1" applyBorder="1" applyAlignment="1">
      <alignment horizontal="center" vertical="top" wrapText="1"/>
    </xf>
    <xf numFmtId="49" fontId="19" fillId="0" borderId="4" xfId="0" applyNumberFormat="1" applyFont="1" applyBorder="1" applyAlignment="1">
      <alignment horizontal="center" vertical="top" wrapText="1"/>
    </xf>
    <xf numFmtId="3" fontId="11" fillId="0" borderId="1" xfId="0" applyNumberFormat="1" applyFont="1" applyFill="1" applyBorder="1" applyAlignment="1">
      <alignment vertical="top" wrapText="1"/>
    </xf>
    <xf numFmtId="3" fontId="4" fillId="0" borderId="1" xfId="0" applyNumberFormat="1" applyFont="1" applyFill="1" applyBorder="1" applyAlignment="1">
      <alignment vertical="top" wrapText="1"/>
    </xf>
    <xf numFmtId="0" fontId="4" fillId="0" borderId="2" xfId="0" applyFont="1" applyBorder="1" applyAlignment="1">
      <alignment horizontal="center" vertical="top" wrapText="1"/>
    </xf>
    <xf numFmtId="0" fontId="1" fillId="3" borderId="30" xfId="0" applyFont="1" applyFill="1" applyBorder="1" applyAlignment="1">
      <alignment horizontal="center" vertical="top" wrapText="1"/>
    </xf>
    <xf numFmtId="49" fontId="2" fillId="3" borderId="43" xfId="0" applyNumberFormat="1" applyFont="1" applyFill="1" applyBorder="1" applyAlignment="1">
      <alignment horizontal="left" vertical="top" wrapText="1"/>
    </xf>
    <xf numFmtId="4" fontId="1" fillId="3" borderId="44" xfId="0" applyNumberFormat="1" applyFont="1" applyFill="1" applyBorder="1" applyAlignment="1">
      <alignment vertical="top" wrapText="1"/>
    </xf>
    <xf numFmtId="49" fontId="2" fillId="3" borderId="47" xfId="0" applyNumberFormat="1" applyFont="1" applyFill="1" applyBorder="1" applyAlignment="1">
      <alignment horizontal="left" vertical="top" wrapText="1"/>
    </xf>
    <xf numFmtId="4" fontId="1" fillId="3" borderId="43" xfId="0" applyNumberFormat="1" applyFont="1" applyFill="1" applyBorder="1" applyAlignment="1">
      <alignment vertical="top" wrapText="1"/>
    </xf>
    <xf numFmtId="4" fontId="4" fillId="3" borderId="5" xfId="0" applyNumberFormat="1" applyFont="1" applyFill="1" applyBorder="1" applyAlignment="1">
      <alignment horizontal="center" vertical="top" wrapText="1"/>
    </xf>
    <xf numFmtId="4" fontId="4" fillId="0" borderId="1" xfId="0" applyNumberFormat="1" applyFont="1" applyBorder="1" applyAlignment="1">
      <alignment horizontal="center" vertical="top" wrapText="1" readingOrder="1"/>
    </xf>
    <xf numFmtId="4" fontId="18" fillId="0" borderId="5" xfId="0" applyNumberFormat="1" applyFont="1" applyBorder="1" applyAlignment="1">
      <alignment horizontal="center" vertical="top" wrapText="1"/>
    </xf>
    <xf numFmtId="0" fontId="20" fillId="3" borderId="4" xfId="0" applyFont="1" applyFill="1" applyBorder="1" applyAlignment="1">
      <alignment horizontal="center" vertical="top" wrapText="1"/>
    </xf>
    <xf numFmtId="4" fontId="20" fillId="3" borderId="4" xfId="0" applyNumberFormat="1" applyFont="1" applyFill="1" applyBorder="1" applyAlignment="1">
      <alignment horizontal="center" vertical="top" wrapText="1"/>
    </xf>
    <xf numFmtId="4" fontId="10" fillId="3" borderId="0" xfId="0" applyNumberFormat="1" applyFont="1" applyFill="1" applyAlignment="1">
      <alignment vertical="top"/>
    </xf>
    <xf numFmtId="0" fontId="4" fillId="3" borderId="1" xfId="0" applyFont="1" applyFill="1" applyBorder="1" applyAlignment="1">
      <alignment horizontal="center" vertical="top" wrapText="1"/>
    </xf>
    <xf numFmtId="0" fontId="1" fillId="3" borderId="1" xfId="0" applyFont="1" applyFill="1" applyBorder="1" applyAlignment="1">
      <alignment horizontal="center" vertical="top" wrapText="1"/>
    </xf>
    <xf numFmtId="49" fontId="2" fillId="6" borderId="50" xfId="0" applyNumberFormat="1" applyFont="1" applyFill="1" applyBorder="1" applyAlignment="1">
      <alignment horizontal="right" vertical="top" wrapText="1"/>
    </xf>
    <xf numFmtId="49" fontId="2" fillId="6" borderId="17" xfId="0" applyNumberFormat="1" applyFont="1" applyFill="1" applyBorder="1" applyAlignment="1">
      <alignment horizontal="right" vertical="top" wrapText="1"/>
    </xf>
    <xf numFmtId="49" fontId="2" fillId="6" borderId="16" xfId="0" applyNumberFormat="1" applyFont="1" applyFill="1" applyBorder="1" applyAlignment="1">
      <alignment horizontal="right" vertical="top" wrapText="1"/>
    </xf>
    <xf numFmtId="4" fontId="2" fillId="6" borderId="4" xfId="0" applyNumberFormat="1" applyFont="1" applyFill="1" applyBorder="1" applyAlignment="1">
      <alignment horizontal="center" vertical="top" wrapText="1"/>
    </xf>
    <xf numFmtId="4" fontId="2" fillId="6" borderId="31" xfId="0" applyNumberFormat="1" applyFont="1" applyFill="1" applyBorder="1" applyAlignment="1">
      <alignment horizontal="center" vertical="top" wrapText="1"/>
    </xf>
    <xf numFmtId="4" fontId="2" fillId="6" borderId="22" xfId="0" applyNumberFormat="1" applyFont="1" applyFill="1" applyBorder="1" applyAlignment="1">
      <alignment horizontal="center" vertical="top" wrapText="1"/>
    </xf>
    <xf numFmtId="4" fontId="19" fillId="3" borderId="1" xfId="0" applyNumberFormat="1" applyFont="1" applyFill="1" applyBorder="1" applyAlignment="1">
      <alignment horizontal="center" vertical="top" wrapText="1"/>
    </xf>
    <xf numFmtId="0" fontId="18" fillId="3" borderId="1" xfId="0" applyFont="1" applyFill="1" applyBorder="1" applyAlignment="1">
      <alignment horizontal="center" vertical="top" wrapText="1"/>
    </xf>
    <xf numFmtId="4" fontId="18" fillId="3" borderId="1" xfId="0" applyNumberFormat="1" applyFont="1" applyFill="1" applyBorder="1" applyAlignment="1">
      <alignment horizontal="center" vertical="top" wrapText="1"/>
    </xf>
    <xf numFmtId="0" fontId="2" fillId="0" borderId="7" xfId="0" applyFont="1" applyBorder="1" applyAlignment="1">
      <alignment horizontal="center" vertical="top" wrapText="1"/>
    </xf>
    <xf numFmtId="49" fontId="1" fillId="0" borderId="7" xfId="0" applyNumberFormat="1" applyFont="1" applyBorder="1" applyAlignment="1">
      <alignment horizontal="center" vertical="top" wrapText="1" readingOrder="1"/>
    </xf>
    <xf numFmtId="4" fontId="4" fillId="0" borderId="5" xfId="0" applyNumberFormat="1" applyFont="1" applyBorder="1" applyAlignment="1">
      <alignment horizontal="center" vertical="top" wrapText="1"/>
    </xf>
    <xf numFmtId="4" fontId="4" fillId="3" borderId="4" xfId="0" applyNumberFormat="1" applyFont="1" applyFill="1" applyBorder="1" applyAlignment="1">
      <alignment horizontal="center" vertical="top" wrapText="1"/>
    </xf>
    <xf numFmtId="0" fontId="19" fillId="0" borderId="4" xfId="0" applyFont="1" applyBorder="1" applyAlignment="1">
      <alignment horizontal="center" vertical="top" wrapText="1"/>
    </xf>
    <xf numFmtId="0" fontId="18" fillId="0" borderId="7" xfId="0" applyFont="1" applyBorder="1" applyAlignment="1">
      <alignment horizontal="center" vertical="top" wrapText="1"/>
    </xf>
    <xf numFmtId="0" fontId="18" fillId="3" borderId="7" xfId="0" applyFont="1" applyFill="1" applyBorder="1" applyAlignment="1">
      <alignment horizontal="center"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7" fillId="0" borderId="4" xfId="0" applyNumberFormat="1" applyFont="1" applyBorder="1" applyAlignment="1">
      <alignment horizontal="center" vertical="top" wrapText="1"/>
    </xf>
    <xf numFmtId="4" fontId="17" fillId="0" borderId="7" xfId="0" applyNumberFormat="1" applyFont="1" applyBorder="1" applyAlignment="1">
      <alignment horizontal="center" vertical="top" wrapText="1"/>
    </xf>
    <xf numFmtId="4" fontId="17" fillId="0" borderId="5" xfId="0" applyNumberFormat="1" applyFont="1" applyBorder="1" applyAlignment="1">
      <alignment horizontal="center" vertical="top" wrapText="1"/>
    </xf>
    <xf numFmtId="4" fontId="3" fillId="3" borderId="22" xfId="0" applyNumberFormat="1" applyFont="1" applyFill="1" applyBorder="1" applyAlignment="1">
      <alignment horizontal="left" vertical="top" wrapText="1"/>
    </xf>
    <xf numFmtId="4" fontId="1" fillId="3" borderId="29"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3" fillId="0" borderId="4" xfId="0" applyNumberFormat="1" applyFont="1" applyFill="1" applyBorder="1" applyAlignment="1">
      <alignment vertical="top" wrapText="1"/>
    </xf>
    <xf numFmtId="4" fontId="1" fillId="3" borderId="13" xfId="0" applyNumberFormat="1" applyFont="1" applyFill="1" applyBorder="1" applyAlignment="1">
      <alignment vertical="top" wrapText="1"/>
    </xf>
    <xf numFmtId="4" fontId="17" fillId="3" borderId="5" xfId="0" applyNumberFormat="1" applyFont="1" applyFill="1" applyBorder="1" applyAlignment="1">
      <alignment horizontal="center" vertical="top" wrapText="1"/>
    </xf>
    <xf numFmtId="4" fontId="17" fillId="3" borderId="53" xfId="0" applyNumberFormat="1" applyFont="1" applyFill="1" applyBorder="1" applyAlignment="1">
      <alignment horizontal="center" vertical="top" wrapText="1"/>
    </xf>
    <xf numFmtId="0" fontId="18" fillId="0" borderId="5" xfId="0" applyFont="1" applyBorder="1" applyAlignment="1">
      <alignment horizontal="center" vertical="top" wrapText="1"/>
    </xf>
    <xf numFmtId="3" fontId="20" fillId="3" borderId="5" xfId="0" applyNumberFormat="1" applyFont="1" applyFill="1" applyBorder="1" applyAlignment="1">
      <alignment vertical="top" wrapText="1"/>
    </xf>
    <xf numFmtId="0" fontId="22" fillId="0" borderId="5" xfId="0" applyFont="1" applyBorder="1" applyAlignment="1">
      <alignment horizontal="center" vertical="top" wrapText="1"/>
    </xf>
    <xf numFmtId="0" fontId="18" fillId="0" borderId="5" xfId="0" applyFont="1" applyBorder="1" applyAlignment="1">
      <alignment horizontal="center" vertical="top" textRotation="90" wrapText="1"/>
    </xf>
    <xf numFmtId="4" fontId="18" fillId="0" borderId="30" xfId="0" applyNumberFormat="1" applyFont="1" applyBorder="1" applyAlignment="1">
      <alignment horizontal="center" vertical="top" wrapText="1"/>
    </xf>
    <xf numFmtId="4" fontId="18" fillId="3" borderId="30" xfId="0" applyNumberFormat="1" applyFont="1" applyFill="1" applyBorder="1" applyAlignment="1">
      <alignment horizontal="center" vertical="top" wrapText="1"/>
    </xf>
    <xf numFmtId="4" fontId="3" fillId="3" borderId="1" xfId="0" applyNumberFormat="1" applyFont="1" applyFill="1" applyBorder="1" applyAlignment="1">
      <alignment vertical="top" wrapText="1"/>
    </xf>
    <xf numFmtId="49" fontId="11" fillId="3" borderId="1" xfId="0" applyNumberFormat="1" applyFont="1" applyFill="1" applyBorder="1" applyAlignment="1">
      <alignment horizontal="center" vertical="top" wrapText="1"/>
    </xf>
    <xf numFmtId="49" fontId="1" fillId="0" borderId="23" xfId="0" applyNumberFormat="1" applyFont="1" applyFill="1" applyBorder="1" applyAlignment="1">
      <alignment horizontal="center" vertical="top" wrapText="1"/>
    </xf>
    <xf numFmtId="49" fontId="1" fillId="3" borderId="1" xfId="0" applyNumberFormat="1" applyFont="1" applyFill="1" applyBorder="1" applyAlignment="1">
      <alignment horizontal="center" vertical="top" wrapText="1"/>
    </xf>
    <xf numFmtId="0" fontId="3" fillId="3" borderId="1" xfId="0" applyFont="1" applyFill="1" applyBorder="1" applyAlignment="1">
      <alignment horizontal="left" vertical="top" wrapText="1"/>
    </xf>
    <xf numFmtId="49" fontId="13" fillId="0" borderId="1" xfId="0" applyNumberFormat="1" applyFont="1" applyBorder="1" applyAlignment="1">
      <alignment horizontal="center" vertical="top" wrapText="1"/>
    </xf>
    <xf numFmtId="49" fontId="1" fillId="3" borderId="1" xfId="0" applyNumberFormat="1" applyFont="1" applyFill="1" applyBorder="1" applyAlignment="1">
      <alignment horizontal="center" vertical="top"/>
    </xf>
    <xf numFmtId="49" fontId="1" fillId="3" borderId="21" xfId="0" applyNumberFormat="1" applyFont="1" applyFill="1" applyBorder="1" applyAlignment="1">
      <alignment horizontal="left" vertical="top" wrapText="1"/>
    </xf>
    <xf numFmtId="49" fontId="1" fillId="3" borderId="5" xfId="0" applyNumberFormat="1" applyFont="1" applyFill="1" applyBorder="1" applyAlignment="1">
      <alignment horizontal="left" vertical="top" wrapText="1"/>
    </xf>
    <xf numFmtId="4" fontId="1" fillId="3" borderId="1" xfId="0" applyNumberFormat="1" applyFont="1" applyFill="1" applyBorder="1" applyAlignment="1">
      <alignment horizontal="left" vertical="top" wrapText="1"/>
    </xf>
    <xf numFmtId="49" fontId="2" fillId="3" borderId="1" xfId="0" applyNumberFormat="1" applyFont="1" applyFill="1" applyBorder="1" applyAlignment="1">
      <alignment horizontal="center" vertical="top"/>
    </xf>
    <xf numFmtId="49" fontId="3" fillId="3" borderId="1" xfId="0" applyNumberFormat="1" applyFont="1" applyFill="1" applyBorder="1" applyAlignment="1">
      <alignment horizontal="center" vertical="center" wrapText="1"/>
    </xf>
    <xf numFmtId="49" fontId="1" fillId="3" borderId="24"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top" wrapText="1"/>
    </xf>
    <xf numFmtId="0" fontId="2" fillId="3" borderId="1" xfId="0" applyFont="1" applyFill="1" applyBorder="1" applyAlignment="1">
      <alignment horizontal="center" vertical="top" wrapText="1"/>
    </xf>
    <xf numFmtId="49" fontId="1" fillId="3" borderId="1"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top" wrapText="1"/>
    </xf>
    <xf numFmtId="49" fontId="1" fillId="0" borderId="10" xfId="0" applyNumberFormat="1" applyFont="1" applyFill="1" applyBorder="1" applyAlignment="1">
      <alignment horizontal="center" vertical="top" wrapText="1"/>
    </xf>
    <xf numFmtId="4" fontId="4" fillId="3" borderId="6" xfId="0" applyNumberFormat="1" applyFont="1" applyFill="1" applyBorder="1" applyAlignment="1">
      <alignment horizontal="center" vertical="top" wrapText="1"/>
    </xf>
    <xf numFmtId="49" fontId="1" fillId="3" borderId="26"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0" borderId="5" xfId="0" applyNumberFormat="1" applyFont="1" applyBorder="1" applyAlignment="1">
      <alignment horizontal="left" vertical="top" wrapText="1"/>
    </xf>
    <xf numFmtId="4" fontId="1" fillId="0" borderId="4" xfId="0" applyNumberFormat="1" applyFont="1" applyBorder="1" applyAlignment="1">
      <alignment vertical="top" wrapText="1"/>
    </xf>
    <xf numFmtId="49" fontId="1" fillId="3" borderId="1" xfId="0" applyNumberFormat="1" applyFont="1" applyFill="1" applyBorder="1" applyAlignment="1">
      <alignment vertical="top" wrapText="1"/>
    </xf>
    <xf numFmtId="4" fontId="1" fillId="6" borderId="22" xfId="0" applyNumberFormat="1" applyFont="1" applyFill="1" applyBorder="1" applyAlignment="1">
      <alignment horizontal="center" vertical="top" wrapText="1"/>
    </xf>
    <xf numFmtId="0" fontId="1" fillId="3" borderId="1" xfId="0" applyFont="1" applyFill="1" applyBorder="1" applyAlignment="1">
      <alignment horizontal="left" vertical="top" wrapText="1"/>
    </xf>
    <xf numFmtId="0" fontId="11" fillId="3" borderId="1" xfId="0" applyFont="1" applyFill="1" applyBorder="1" applyAlignment="1">
      <alignment horizontal="center" vertical="top" wrapText="1"/>
    </xf>
    <xf numFmtId="0" fontId="3" fillId="3" borderId="1" xfId="0" applyFont="1" applyFill="1" applyBorder="1" applyAlignment="1">
      <alignment horizontal="center" vertical="top" wrapText="1"/>
    </xf>
    <xf numFmtId="49" fontId="24" fillId="3" borderId="26" xfId="0" applyNumberFormat="1" applyFont="1" applyFill="1" applyBorder="1" applyAlignment="1">
      <alignment horizontal="center" vertical="top" wrapText="1"/>
    </xf>
    <xf numFmtId="49" fontId="3" fillId="3" borderId="23" xfId="0" applyNumberFormat="1" applyFont="1" applyFill="1" applyBorder="1" applyAlignment="1">
      <alignment horizontal="center" vertical="top" wrapText="1"/>
    </xf>
    <xf numFmtId="0" fontId="3" fillId="3" borderId="2" xfId="0" applyFont="1" applyFill="1" applyBorder="1" applyAlignment="1">
      <alignment horizontal="center"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9" fontId="1" fillId="3" borderId="6" xfId="0" applyNumberFormat="1" applyFont="1" applyFill="1" applyBorder="1" applyAlignment="1">
      <alignment horizontal="center" vertical="top" wrapText="1"/>
    </xf>
    <xf numFmtId="49" fontId="3" fillId="3" borderId="6" xfId="0" applyNumberFormat="1" applyFont="1" applyFill="1" applyBorder="1" applyAlignment="1">
      <alignment horizontal="center" vertical="top" wrapText="1"/>
    </xf>
    <xf numFmtId="49" fontId="1" fillId="3" borderId="6" xfId="0" applyNumberFormat="1" applyFont="1" applyFill="1" applyBorder="1" applyAlignment="1">
      <alignment horizontal="center" vertical="top"/>
    </xf>
    <xf numFmtId="4" fontId="1" fillId="3" borderId="6" xfId="0" applyNumberFormat="1" applyFont="1" applyFill="1" applyBorder="1" applyAlignment="1">
      <alignment horizontal="center" vertical="top"/>
    </xf>
    <xf numFmtId="4" fontId="1" fillId="3" borderId="28" xfId="0" applyNumberFormat="1" applyFont="1" applyFill="1" applyBorder="1" applyAlignment="1">
      <alignment horizontal="center" vertical="top"/>
    </xf>
    <xf numFmtId="49" fontId="1" fillId="3" borderId="5" xfId="0" applyNumberFormat="1" applyFont="1" applyFill="1" applyBorder="1" applyAlignment="1">
      <alignment horizontal="center" vertical="top"/>
    </xf>
    <xf numFmtId="49" fontId="3" fillId="3" borderId="4" xfId="0" applyNumberFormat="1" applyFont="1" applyFill="1" applyBorder="1" applyAlignment="1">
      <alignment horizontal="center" vertical="top" wrapText="1"/>
    </xf>
    <xf numFmtId="49" fontId="3" fillId="3" borderId="11" xfId="0" applyNumberFormat="1" applyFont="1" applyFill="1" applyBorder="1" applyAlignment="1">
      <alignment horizontal="center" vertical="top" wrapText="1"/>
    </xf>
    <xf numFmtId="4" fontId="1" fillId="3" borderId="11" xfId="0" applyNumberFormat="1" applyFont="1" applyFill="1" applyBorder="1" applyAlignment="1">
      <alignment horizontal="center" vertical="top" wrapText="1"/>
    </xf>
    <xf numFmtId="4" fontId="1" fillId="3" borderId="7" xfId="0" applyNumberFormat="1" applyFont="1" applyFill="1" applyBorder="1" applyAlignment="1">
      <alignment horizontal="center" vertical="top" wrapText="1"/>
    </xf>
    <xf numFmtId="4" fontId="3" fillId="3" borderId="31" xfId="0" applyNumberFormat="1" applyFont="1" applyFill="1" applyBorder="1" applyAlignment="1">
      <alignment horizontal="center" vertical="top" wrapText="1"/>
    </xf>
    <xf numFmtId="4" fontId="1" fillId="3" borderId="3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xf>
    <xf numFmtId="49" fontId="1" fillId="3" borderId="7" xfId="0" applyNumberFormat="1" applyFont="1" applyFill="1" applyBorder="1" applyAlignment="1">
      <alignment horizontal="center" vertical="top"/>
    </xf>
    <xf numFmtId="4" fontId="1" fillId="3" borderId="7" xfId="0" applyNumberFormat="1" applyFont="1" applyFill="1" applyBorder="1" applyAlignment="1">
      <alignment horizontal="center" vertical="top"/>
    </xf>
    <xf numFmtId="4" fontId="1" fillId="3" borderId="10" xfId="0" applyNumberFormat="1" applyFont="1" applyFill="1" applyBorder="1" applyAlignment="1">
      <alignment horizontal="center" vertical="top" wrapText="1"/>
    </xf>
    <xf numFmtId="4" fontId="1" fillId="3" borderId="3" xfId="0" applyNumberFormat="1" applyFont="1" applyFill="1" applyBorder="1" applyAlignment="1">
      <alignment horizontal="center" vertical="top" wrapText="1"/>
    </xf>
    <xf numFmtId="49" fontId="1" fillId="3" borderId="0" xfId="0" applyNumberFormat="1" applyFont="1" applyFill="1" applyBorder="1" applyAlignment="1">
      <alignment horizontal="center" vertical="top" wrapText="1"/>
    </xf>
    <xf numFmtId="4" fontId="1" fillId="3" borderId="0" xfId="0" applyNumberFormat="1" applyFont="1" applyFill="1" applyBorder="1" applyAlignment="1">
      <alignment horizontal="center" vertical="top" wrapText="1"/>
    </xf>
    <xf numFmtId="49" fontId="1" fillId="3" borderId="3" xfId="0" applyNumberFormat="1" applyFont="1" applyFill="1" applyBorder="1" applyAlignment="1">
      <alignment horizontal="center" vertical="top"/>
    </xf>
    <xf numFmtId="4" fontId="1" fillId="3" borderId="10" xfId="0" applyNumberFormat="1" applyFont="1" applyFill="1" applyBorder="1" applyAlignment="1">
      <alignment horizontal="center" vertical="top"/>
    </xf>
    <xf numFmtId="4" fontId="1" fillId="3" borderId="3" xfId="0" applyNumberFormat="1" applyFont="1" applyFill="1" applyBorder="1" applyAlignment="1">
      <alignment horizontal="center" vertical="top"/>
    </xf>
    <xf numFmtId="0" fontId="3" fillId="3" borderId="0" xfId="0" applyFont="1" applyFill="1"/>
    <xf numFmtId="4" fontId="3" fillId="3" borderId="1" xfId="0" applyNumberFormat="1" applyFont="1" applyFill="1" applyBorder="1" applyAlignment="1">
      <alignment vertical="top"/>
    </xf>
    <xf numFmtId="4" fontId="3" fillId="3" borderId="22" xfId="0" applyNumberFormat="1" applyFont="1" applyFill="1" applyBorder="1" applyAlignment="1">
      <alignment vertical="top"/>
    </xf>
    <xf numFmtId="3" fontId="3" fillId="3" borderId="4" xfId="0" applyNumberFormat="1" applyFont="1" applyFill="1" applyBorder="1" applyAlignment="1">
      <alignment horizontal="left" vertical="top" wrapText="1"/>
    </xf>
    <xf numFmtId="49" fontId="3" fillId="3" borderId="1" xfId="0" applyNumberFormat="1" applyFont="1" applyFill="1" applyBorder="1" applyAlignment="1">
      <alignment horizontal="center" vertical="top" wrapText="1" readingOrder="1"/>
    </xf>
    <xf numFmtId="4" fontId="3" fillId="3" borderId="1" xfId="0" applyNumberFormat="1" applyFont="1" applyFill="1" applyBorder="1" applyAlignment="1">
      <alignment horizontal="center" vertical="top" wrapText="1" readingOrder="1"/>
    </xf>
    <xf numFmtId="0" fontId="3" fillId="3" borderId="2" xfId="0" applyFont="1" applyFill="1" applyBorder="1" applyAlignment="1">
      <alignment horizontal="left" vertical="top" wrapText="1"/>
    </xf>
    <xf numFmtId="49" fontId="3" fillId="3" borderId="2" xfId="0" applyNumberFormat="1" applyFont="1" applyFill="1" applyBorder="1" applyAlignment="1">
      <alignment horizontal="center" vertical="top" wrapText="1" readingOrder="1"/>
    </xf>
    <xf numFmtId="49" fontId="3" fillId="3" borderId="3" xfId="0" applyNumberFormat="1" applyFont="1" applyFill="1" applyBorder="1" applyAlignment="1">
      <alignment horizontal="center" vertical="top" wrapText="1" readingOrder="1"/>
    </xf>
    <xf numFmtId="4" fontId="3" fillId="0" borderId="22" xfId="0" applyNumberFormat="1" applyFont="1" applyBorder="1" applyAlignment="1">
      <alignment horizontal="center" vertical="top" wrapText="1"/>
    </xf>
    <xf numFmtId="0" fontId="11" fillId="3" borderId="4" xfId="0" applyFont="1" applyFill="1" applyBorder="1" applyAlignment="1">
      <alignment horizontal="center" vertical="top" wrapText="1"/>
    </xf>
    <xf numFmtId="49" fontId="3" fillId="3" borderId="4" xfId="0" applyNumberFormat="1" applyFont="1" applyFill="1" applyBorder="1" applyAlignment="1">
      <alignment horizontal="center" vertical="top" wrapText="1" readingOrder="1"/>
    </xf>
    <xf numFmtId="0" fontId="3" fillId="3" borderId="4" xfId="0" applyFont="1" applyFill="1" applyBorder="1" applyAlignment="1">
      <alignment horizontal="center" vertical="top" wrapText="1"/>
    </xf>
    <xf numFmtId="4" fontId="3" fillId="0" borderId="31" xfId="0" applyNumberFormat="1" applyFont="1" applyBorder="1" applyAlignment="1">
      <alignment horizontal="center" vertical="top" wrapText="1"/>
    </xf>
    <xf numFmtId="0" fontId="11" fillId="0" borderId="1" xfId="0" applyFont="1" applyBorder="1" applyAlignment="1">
      <alignment horizontal="center" vertical="top" wrapText="1"/>
    </xf>
    <xf numFmtId="0" fontId="3" fillId="0" borderId="1" xfId="0" applyFont="1" applyBorder="1" applyAlignment="1">
      <alignment horizontal="center" vertical="top" wrapText="1"/>
    </xf>
    <xf numFmtId="0" fontId="3" fillId="0" borderId="1" xfId="0" applyFont="1" applyBorder="1" applyAlignment="1">
      <alignment horizontal="center" vertical="top" textRotation="90" wrapText="1"/>
    </xf>
    <xf numFmtId="2" fontId="3" fillId="3" borderId="1" xfId="0" applyNumberFormat="1" applyFont="1" applyFill="1" applyBorder="1" applyAlignment="1">
      <alignment horizontal="center" vertical="top"/>
    </xf>
    <xf numFmtId="0" fontId="25" fillId="3" borderId="1" xfId="0" applyFont="1" applyFill="1" applyBorder="1" applyAlignment="1">
      <alignment vertical="top"/>
    </xf>
    <xf numFmtId="0" fontId="25" fillId="0" borderId="1" xfId="0" applyFont="1" applyBorder="1" applyAlignment="1">
      <alignment vertical="top"/>
    </xf>
    <xf numFmtId="0" fontId="25" fillId="0" borderId="22" xfId="0" applyFont="1" applyBorder="1" applyAlignment="1">
      <alignment vertical="top"/>
    </xf>
    <xf numFmtId="4" fontId="1" fillId="3" borderId="1" xfId="0" applyNumberFormat="1" applyFont="1" applyFill="1" applyBorder="1" applyAlignment="1">
      <alignment vertical="top" wrapText="1"/>
    </xf>
    <xf numFmtId="49" fontId="1" fillId="0" borderId="0" xfId="0" applyNumberFormat="1" applyFont="1" applyAlignment="1">
      <alignment horizontal="center"/>
    </xf>
    <xf numFmtId="4" fontId="2" fillId="2" borderId="27" xfId="0" applyNumberFormat="1" applyFont="1" applyFill="1" applyBorder="1" applyAlignment="1">
      <alignment vertical="center" wrapText="1"/>
    </xf>
    <xf numFmtId="4" fontId="2" fillId="2" borderId="9" xfId="0" applyNumberFormat="1" applyFont="1" applyFill="1" applyBorder="1" applyAlignment="1">
      <alignment vertical="center" wrapText="1"/>
    </xf>
    <xf numFmtId="4" fontId="2" fillId="0" borderId="9" xfId="0" applyNumberFormat="1" applyFont="1" applyBorder="1" applyAlignment="1"/>
    <xf numFmtId="4" fontId="2" fillId="0" borderId="29" xfId="0" applyNumberFormat="1" applyFont="1" applyBorder="1" applyAlignment="1"/>
    <xf numFmtId="0" fontId="11" fillId="7" borderId="38" xfId="0" applyFont="1" applyFill="1" applyBorder="1" applyAlignment="1">
      <alignment horizontal="right" vertical="center" wrapText="1"/>
    </xf>
    <xf numFmtId="0" fontId="11" fillId="7" borderId="39" xfId="0" applyFont="1" applyFill="1" applyBorder="1" applyAlignment="1">
      <alignment horizontal="right" vertical="center"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0" borderId="5" xfId="0" applyFont="1" applyBorder="1" applyAlignment="1">
      <alignment horizontal="left" vertical="top" wrapText="1"/>
    </xf>
    <xf numFmtId="0" fontId="2" fillId="0" borderId="30" xfId="0" applyFont="1" applyBorder="1" applyAlignment="1">
      <alignment horizontal="left" vertical="top" wrapText="1"/>
    </xf>
    <xf numFmtId="0" fontId="2" fillId="2" borderId="30" xfId="0" applyFont="1" applyFill="1" applyBorder="1" applyAlignment="1">
      <alignment horizontal="left" vertical="top" wrapText="1"/>
    </xf>
    <xf numFmtId="49" fontId="2" fillId="2" borderId="51" xfId="0" applyNumberFormat="1" applyFont="1" applyFill="1" applyBorder="1" applyAlignment="1">
      <alignment horizontal="left" vertical="top" wrapText="1"/>
    </xf>
    <xf numFmtId="49" fontId="2" fillId="2" borderId="14" xfId="0" applyNumberFormat="1" applyFont="1" applyFill="1" applyBorder="1" applyAlignment="1">
      <alignment horizontal="left" vertical="top" wrapText="1"/>
    </xf>
    <xf numFmtId="49" fontId="2" fillId="2" borderId="20" xfId="0" applyNumberFormat="1" applyFont="1" applyFill="1" applyBorder="1" applyAlignment="1">
      <alignment horizontal="left" vertical="top" wrapText="1"/>
    </xf>
    <xf numFmtId="49" fontId="2" fillId="2" borderId="21" xfId="0" applyNumberFormat="1" applyFont="1" applyFill="1" applyBorder="1" applyAlignment="1">
      <alignment horizontal="left" vertical="top" wrapText="1"/>
    </xf>
    <xf numFmtId="49" fontId="2" fillId="2" borderId="5" xfId="0" applyNumberFormat="1" applyFont="1" applyFill="1" applyBorder="1" applyAlignment="1">
      <alignment horizontal="left" vertical="top" wrapText="1"/>
    </xf>
    <xf numFmtId="49" fontId="2" fillId="2" borderId="30" xfId="0" applyNumberFormat="1" applyFont="1" applyFill="1" applyBorder="1" applyAlignment="1">
      <alignment horizontal="left" vertical="top" wrapText="1"/>
    </xf>
    <xf numFmtId="0" fontId="2" fillId="2" borderId="27" xfId="0" applyFont="1" applyFill="1" applyBorder="1" applyAlignment="1">
      <alignment vertical="center" wrapText="1"/>
    </xf>
    <xf numFmtId="0" fontId="2" fillId="2" borderId="9" xfId="0" applyFont="1" applyFill="1" applyBorder="1" applyAlignment="1">
      <alignment vertical="center" wrapText="1"/>
    </xf>
    <xf numFmtId="0" fontId="2" fillId="0" borderId="9" xfId="0" applyFont="1" applyBorder="1" applyAlignment="1"/>
    <xf numFmtId="0" fontId="2" fillId="0" borderId="25" xfId="0" applyFont="1" applyBorder="1" applyAlignment="1"/>
    <xf numFmtId="49" fontId="5" fillId="0" borderId="18" xfId="0" applyNumberFormat="1" applyFont="1" applyBorder="1" applyAlignment="1">
      <alignment horizontal="justify" vertical="center" textRotation="90" wrapText="1"/>
    </xf>
    <xf numFmtId="49" fontId="5" fillId="0" borderId="21" xfId="0" applyNumberFormat="1" applyFont="1" applyBorder="1" applyAlignment="1">
      <alignment horizontal="justify" vertical="center" textRotation="90" wrapText="1"/>
    </xf>
    <xf numFmtId="49" fontId="1" fillId="3" borderId="26" xfId="0" applyNumberFormat="1" applyFont="1" applyFill="1" applyBorder="1" applyAlignment="1">
      <alignment horizontal="left" vertical="top" wrapText="1"/>
    </xf>
    <xf numFmtId="0" fontId="0" fillId="0" borderId="21" xfId="0"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0" borderId="4" xfId="0" applyNumberFormat="1" applyFont="1" applyFill="1" applyBorder="1" applyAlignment="1">
      <alignment horizontal="left" vertical="top" wrapText="1"/>
    </xf>
    <xf numFmtId="4" fontId="1" fillId="0" borderId="5" xfId="0" applyNumberFormat="1" applyFont="1" applyBorder="1" applyAlignment="1">
      <alignment horizontal="left" vertical="top" wrapText="1"/>
    </xf>
    <xf numFmtId="0" fontId="2" fillId="0" borderId="29" xfId="0" applyFont="1" applyBorder="1" applyAlignment="1"/>
    <xf numFmtId="0" fontId="1" fillId="0" borderId="0" xfId="0" applyFont="1" applyAlignment="1">
      <alignment vertical="top" wrapText="1"/>
    </xf>
    <xf numFmtId="0" fontId="5" fillId="0" borderId="14" xfId="0" applyFont="1" applyBorder="1" applyAlignment="1">
      <alignment horizontal="center" vertical="top" wrapText="1"/>
    </xf>
    <xf numFmtId="0" fontId="5" fillId="0" borderId="1" xfId="0" applyFont="1" applyBorder="1" applyAlignment="1">
      <alignment horizontal="center" vertical="top" wrapText="1"/>
    </xf>
    <xf numFmtId="0" fontId="5" fillId="0" borderId="20" xfId="0" applyFont="1" applyBorder="1" applyAlignment="1">
      <alignment horizontal="center" vertical="top" wrapText="1"/>
    </xf>
    <xf numFmtId="0" fontId="5" fillId="0" borderId="22" xfId="0" applyFont="1" applyBorder="1" applyAlignment="1">
      <alignment horizontal="center" vertical="top" wrapText="1"/>
    </xf>
    <xf numFmtId="0" fontId="5" fillId="0" borderId="19" xfId="0" applyFont="1" applyBorder="1" applyAlignment="1">
      <alignment horizontal="center" vertical="center" wrapText="1"/>
    </xf>
    <xf numFmtId="0" fontId="5" fillId="0" borderId="5" xfId="0" applyFont="1" applyBorder="1" applyAlignment="1">
      <alignment horizontal="center" vertical="center" wrapText="1"/>
    </xf>
    <xf numFmtId="49" fontId="5" fillId="0" borderId="14" xfId="0" applyNumberFormat="1" applyFont="1" applyBorder="1" applyAlignment="1">
      <alignment horizontal="center" vertical="center" wrapText="1"/>
    </xf>
    <xf numFmtId="49" fontId="5" fillId="0" borderId="19" xfId="0" applyNumberFormat="1" applyFont="1" applyBorder="1" applyAlignment="1">
      <alignment horizontal="center" vertical="center" textRotation="90" wrapText="1"/>
    </xf>
    <xf numFmtId="49" fontId="1" fillId="0" borderId="5" xfId="0" applyNumberFormat="1" applyFont="1" applyBorder="1" applyAlignment="1">
      <alignment horizontal="center" vertical="center" textRotation="90" wrapText="1"/>
    </xf>
    <xf numFmtId="0" fontId="1" fillId="0" borderId="0" xfId="0" applyFont="1" applyAlignment="1">
      <alignment horizontal="left" vertical="top" wrapText="1"/>
    </xf>
    <xf numFmtId="0" fontId="0" fillId="0" borderId="0" xfId="0" applyAlignment="1">
      <alignment wrapText="1"/>
    </xf>
    <xf numFmtId="0" fontId="1" fillId="0" borderId="0" xfId="0" applyFont="1" applyAlignment="1">
      <alignment wrapText="1"/>
    </xf>
    <xf numFmtId="0" fontId="12" fillId="0" borderId="0" xfId="0" applyFont="1" applyAlignment="1">
      <alignment horizontal="center" wrapText="1"/>
    </xf>
    <xf numFmtId="49" fontId="5" fillId="0" borderId="19" xfId="0" applyNumberFormat="1" applyFont="1" applyBorder="1" applyAlignment="1">
      <alignment horizontal="justify" vertical="center" textRotation="90" wrapText="1"/>
    </xf>
    <xf numFmtId="0" fontId="6" fillId="0" borderId="5" xfId="0" applyFont="1" applyBorder="1" applyAlignment="1">
      <alignment horizontal="justify" vertical="center" textRotation="90" wrapText="1"/>
    </xf>
    <xf numFmtId="0" fontId="0" fillId="0" borderId="5" xfId="0" applyBorder="1" applyAlignment="1">
      <alignment horizontal="center" vertical="center" textRotation="90" wrapText="1"/>
    </xf>
    <xf numFmtId="0" fontId="5" fillId="3" borderId="42" xfId="0" applyFont="1" applyFill="1" applyBorder="1" applyAlignment="1">
      <alignment horizontal="center" vertical="top" wrapText="1"/>
    </xf>
    <xf numFmtId="0" fontId="5" fillId="3" borderId="43" xfId="0" applyFont="1" applyFill="1" applyBorder="1" applyAlignment="1">
      <alignment horizontal="center" vertical="top" wrapText="1"/>
    </xf>
    <xf numFmtId="0" fontId="2" fillId="2" borderId="24" xfId="0" applyFont="1" applyFill="1" applyBorder="1" applyAlignment="1">
      <alignment vertical="center" wrapText="1"/>
    </xf>
    <xf numFmtId="0" fontId="2" fillId="2" borderId="2" xfId="0" applyFont="1" applyFill="1" applyBorder="1" applyAlignment="1">
      <alignment vertical="center" wrapText="1"/>
    </xf>
    <xf numFmtId="0" fontId="2" fillId="0" borderId="2" xfId="0" applyFont="1" applyBorder="1" applyAlignment="1"/>
    <xf numFmtId="0" fontId="16" fillId="0" borderId="0" xfId="0" applyFont="1" applyAlignment="1">
      <alignment horizontal="right" vertical="top" wrapText="1"/>
    </xf>
    <xf numFmtId="0" fontId="0" fillId="0" borderId="0" xfId="0" applyAlignment="1">
      <alignment horizontal="right" vertical="top" wrapText="1"/>
    </xf>
    <xf numFmtId="0" fontId="12" fillId="0" borderId="0" xfId="0" applyFont="1" applyFill="1" applyAlignment="1">
      <alignment horizontal="center" wrapText="1"/>
    </xf>
    <xf numFmtId="0" fontId="1" fillId="0" borderId="0" xfId="0" applyFont="1" applyFill="1" applyAlignment="1">
      <alignment horizontal="left" vertical="top" wrapText="1"/>
    </xf>
    <xf numFmtId="0" fontId="0" fillId="0" borderId="0" xfId="0" applyFill="1" applyAlignment="1">
      <alignment wrapText="1"/>
    </xf>
    <xf numFmtId="0" fontId="1" fillId="0" borderId="0" xfId="0" applyFont="1" applyFill="1" applyAlignment="1">
      <alignment wrapText="1"/>
    </xf>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49" fontId="2" fillId="0" borderId="26" xfId="0" applyNumberFormat="1" applyFont="1" applyBorder="1" applyAlignment="1">
      <alignment horizontal="center" vertical="top" wrapText="1"/>
    </xf>
    <xf numFmtId="49" fontId="2" fillId="0" borderId="21" xfId="0" applyNumberFormat="1" applyFont="1" applyBorder="1" applyAlignment="1">
      <alignment horizontal="center" vertical="top" wrapText="1"/>
    </xf>
    <xf numFmtId="0" fontId="3" fillId="3" borderId="4" xfId="0" applyFont="1" applyFill="1" applyBorder="1" applyAlignment="1">
      <alignment horizontal="left" vertical="top" wrapText="1"/>
    </xf>
    <xf numFmtId="0" fontId="0" fillId="0" borderId="5" xfId="0" applyBorder="1" applyAlignment="1">
      <alignment horizontal="left" vertical="top"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3" fontId="3" fillId="3" borderId="4" xfId="0" applyNumberFormat="1" applyFont="1" applyFill="1" applyBorder="1" applyAlignment="1">
      <alignment horizontal="left" vertical="top" wrapText="1"/>
    </xf>
    <xf numFmtId="3" fontId="3" fillId="3" borderId="5" xfId="0" applyNumberFormat="1" applyFont="1" applyFill="1" applyBorder="1" applyAlignment="1">
      <alignment horizontal="left" vertical="top" wrapText="1"/>
    </xf>
    <xf numFmtId="0" fontId="11" fillId="7" borderId="52" xfId="0" applyFont="1" applyFill="1" applyBorder="1" applyAlignment="1">
      <alignment horizontal="right" vertical="center" wrapText="1"/>
    </xf>
    <xf numFmtId="0" fontId="1" fillId="0" borderId="4" xfId="0" applyFont="1" applyBorder="1" applyAlignment="1">
      <alignment horizontal="left" vertical="top" wrapText="1"/>
    </xf>
    <xf numFmtId="0" fontId="1" fillId="0" borderId="5" xfId="0" applyFont="1" applyBorder="1" applyAlignment="1">
      <alignment horizontal="left" vertical="top" wrapText="1"/>
    </xf>
    <xf numFmtId="4" fontId="1" fillId="3" borderId="46" xfId="0" applyNumberFormat="1" applyFont="1" applyFill="1" applyBorder="1" applyAlignment="1">
      <alignment horizontal="left" vertical="top" wrapText="1"/>
    </xf>
    <xf numFmtId="4" fontId="1" fillId="3" borderId="47" xfId="0" applyNumberFormat="1" applyFont="1" applyFill="1" applyBorder="1" applyAlignment="1">
      <alignment horizontal="left" vertical="top" wrapText="1"/>
    </xf>
    <xf numFmtId="0" fontId="1" fillId="3" borderId="4" xfId="0" applyFont="1" applyFill="1" applyBorder="1" applyAlignment="1">
      <alignment vertical="top" wrapText="1"/>
    </xf>
    <xf numFmtId="0" fontId="0" fillId="3" borderId="5" xfId="0" applyFill="1" applyBorder="1" applyAlignment="1">
      <alignment vertical="top" wrapText="1"/>
    </xf>
    <xf numFmtId="4" fontId="1" fillId="0" borderId="4" xfId="0" applyNumberFormat="1" applyFont="1" applyBorder="1" applyAlignment="1">
      <alignment vertical="top" wrapText="1"/>
    </xf>
    <xf numFmtId="0" fontId="0" fillId="0" borderId="5" xfId="0" applyBorder="1" applyAlignment="1">
      <alignment vertical="top" wrapText="1"/>
    </xf>
    <xf numFmtId="0" fontId="0" fillId="0" borderId="47" xfId="0" applyBorder="1" applyAlignment="1">
      <alignment horizontal="left" vertical="top" wrapText="1"/>
    </xf>
    <xf numFmtId="4" fontId="3" fillId="3" borderId="46" xfId="0" applyNumberFormat="1" applyFont="1" applyFill="1" applyBorder="1" applyAlignment="1">
      <alignment horizontal="left" vertical="top" wrapText="1"/>
    </xf>
    <xf numFmtId="4" fontId="3" fillId="3" borderId="44" xfId="0" applyNumberFormat="1" applyFont="1" applyFill="1" applyBorder="1" applyAlignment="1">
      <alignment horizontal="left" vertical="top" wrapText="1"/>
    </xf>
    <xf numFmtId="4" fontId="3" fillId="3" borderId="47" xfId="0" applyNumberFormat="1" applyFont="1" applyFill="1" applyBorder="1" applyAlignment="1">
      <alignment horizontal="left" vertical="top" wrapText="1"/>
    </xf>
    <xf numFmtId="49" fontId="2" fillId="2" borderId="24" xfId="0" applyNumberFormat="1" applyFont="1" applyFill="1" applyBorder="1" applyAlignment="1">
      <alignment horizontal="left" vertical="top" wrapText="1"/>
    </xf>
    <xf numFmtId="49" fontId="2" fillId="2" borderId="2" xfId="0" applyNumberFormat="1" applyFont="1" applyFill="1" applyBorder="1" applyAlignment="1">
      <alignment horizontal="left" vertical="top" wrapText="1"/>
    </xf>
    <xf numFmtId="49" fontId="2" fillId="2" borderId="25" xfId="0" applyNumberFormat="1" applyFont="1" applyFill="1" applyBorder="1" applyAlignment="1">
      <alignment horizontal="left" vertical="top" wrapText="1"/>
    </xf>
    <xf numFmtId="4" fontId="1" fillId="3" borderId="44" xfId="0" applyNumberFormat="1" applyFont="1" applyFill="1" applyBorder="1" applyAlignment="1">
      <alignment horizontal="left" vertical="top" wrapText="1"/>
    </xf>
    <xf numFmtId="4" fontId="3" fillId="3" borderId="4" xfId="0" applyNumberFormat="1" applyFont="1" applyFill="1" applyBorder="1" applyAlignment="1">
      <alignment vertical="top" wrapText="1"/>
    </xf>
  </cellXfs>
  <cellStyles count="1">
    <cellStyle name="Įprastas" xfId="0" builtinId="0"/>
  </cellStyles>
  <dxfs count="0"/>
  <tableStyles count="0" defaultTableStyle="TableStyleMedium2" defaultPivotStyle="PivotStyleLight16"/>
  <colors>
    <mruColors>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51"/>
  <sheetViews>
    <sheetView tabSelected="1" zoomScaleNormal="100" zoomScaleSheetLayoutView="90" workbookViewId="0">
      <pane xSplit="13" ySplit="10" topLeftCell="N11" activePane="bottomRight" state="frozen"/>
      <selection pane="topRight" activeCell="S1" sqref="S1"/>
      <selection pane="bottomLeft" activeCell="A11" sqref="A11"/>
      <selection pane="bottomRight" activeCell="N11" sqref="N11"/>
    </sheetView>
  </sheetViews>
  <sheetFormatPr defaultColWidth="9.140625" defaultRowHeight="12.75" x14ac:dyDescent="0.2"/>
  <cols>
    <col min="1" max="1" width="9.42578125" style="16" customWidth="1"/>
    <col min="2" max="2" width="3" style="16" hidden="1" customWidth="1"/>
    <col min="3" max="3" width="34.140625" style="7" customWidth="1"/>
    <col min="4" max="4" width="5" style="173" customWidth="1"/>
    <col min="5" max="5" width="12.140625" style="16" customWidth="1"/>
    <col min="6" max="6" width="9.140625" style="16" customWidth="1"/>
    <col min="7" max="7" width="8.5703125" style="16" customWidth="1"/>
    <col min="8" max="8" width="13.7109375" style="7" customWidth="1"/>
    <col min="9" max="9" width="13" style="7" customWidth="1"/>
    <col min="10" max="10" width="12.85546875" style="7" customWidth="1"/>
    <col min="11" max="11" width="11" style="7" customWidth="1"/>
    <col min="12" max="12" width="13.140625" style="7" customWidth="1"/>
    <col min="13" max="13" width="12.140625" style="7" customWidth="1"/>
    <col min="14" max="16384" width="9.140625" style="7"/>
  </cols>
  <sheetData>
    <row r="1" spans="1:13" ht="48.75" customHeight="1" x14ac:dyDescent="0.2">
      <c r="J1" s="568" t="s">
        <v>348</v>
      </c>
      <c r="K1" s="568"/>
      <c r="L1" s="568"/>
      <c r="M1" s="568"/>
    </row>
    <row r="2" spans="1:13" ht="15.75" customHeight="1" x14ac:dyDescent="0.25">
      <c r="A2" s="581" t="s">
        <v>232</v>
      </c>
      <c r="B2" s="581"/>
      <c r="C2" s="581"/>
      <c r="D2" s="581"/>
      <c r="E2" s="581"/>
      <c r="F2" s="581"/>
      <c r="G2" s="581"/>
      <c r="H2" s="581"/>
      <c r="I2" s="581"/>
      <c r="J2" s="581"/>
      <c r="K2" s="581"/>
      <c r="L2" s="581"/>
      <c r="M2" s="581"/>
    </row>
    <row r="3" spans="1:13" ht="12.75" customHeight="1" x14ac:dyDescent="0.25">
      <c r="C3" s="87"/>
      <c r="D3" s="174"/>
      <c r="E3" s="87"/>
      <c r="F3" s="87"/>
      <c r="G3" s="87"/>
      <c r="H3" s="87"/>
      <c r="I3" s="87"/>
      <c r="J3" s="87"/>
      <c r="K3" s="87"/>
    </row>
    <row r="4" spans="1:13" ht="16.5" customHeight="1" x14ac:dyDescent="0.25">
      <c r="B4" s="17" t="s">
        <v>43</v>
      </c>
      <c r="C4" s="578" t="s">
        <v>272</v>
      </c>
      <c r="D4" s="578"/>
      <c r="E4" s="578"/>
      <c r="F4" s="579"/>
      <c r="G4" s="21"/>
      <c r="H4" s="8"/>
      <c r="I4" s="8"/>
      <c r="J4" s="8"/>
      <c r="K4" s="8"/>
    </row>
    <row r="5" spans="1:13" ht="18.75" customHeight="1" x14ac:dyDescent="0.25">
      <c r="A5" s="17"/>
      <c r="B5" s="17" t="s">
        <v>42</v>
      </c>
      <c r="C5" s="578" t="s">
        <v>273</v>
      </c>
      <c r="D5" s="578"/>
      <c r="E5" s="578"/>
      <c r="F5" s="579"/>
      <c r="G5" s="579"/>
      <c r="H5" s="8"/>
      <c r="I5" s="8"/>
      <c r="J5" s="8"/>
      <c r="K5" s="8"/>
    </row>
    <row r="6" spans="1:13" ht="15.75" customHeight="1" x14ac:dyDescent="0.25">
      <c r="A6" s="17"/>
      <c r="B6" s="17" t="s">
        <v>44</v>
      </c>
      <c r="C6" s="578" t="s">
        <v>274</v>
      </c>
      <c r="D6" s="580"/>
      <c r="E6" s="579"/>
      <c r="F6" s="579"/>
      <c r="G6" s="21"/>
      <c r="H6" s="8"/>
      <c r="I6" s="8"/>
      <c r="J6" s="8"/>
      <c r="K6" s="8"/>
    </row>
    <row r="7" spans="1:13" ht="12" customHeight="1" thickBot="1" x14ac:dyDescent="0.25">
      <c r="A7" s="18"/>
      <c r="B7" s="18"/>
      <c r="L7" s="9"/>
      <c r="M7" s="9" t="s">
        <v>25</v>
      </c>
    </row>
    <row r="8" spans="1:13" ht="31.5" customHeight="1" x14ac:dyDescent="0.2">
      <c r="A8" s="559" t="s">
        <v>27</v>
      </c>
      <c r="B8" s="582" t="s">
        <v>58</v>
      </c>
      <c r="C8" s="573" t="s">
        <v>0</v>
      </c>
      <c r="D8" s="576" t="s">
        <v>41</v>
      </c>
      <c r="E8" s="576" t="s">
        <v>57</v>
      </c>
      <c r="F8" s="575" t="s">
        <v>26</v>
      </c>
      <c r="G8" s="575"/>
      <c r="H8" s="569" t="s">
        <v>29</v>
      </c>
      <c r="I8" s="569" t="s">
        <v>1</v>
      </c>
      <c r="J8" s="569" t="s">
        <v>2</v>
      </c>
      <c r="K8" s="569" t="s">
        <v>3</v>
      </c>
      <c r="L8" s="569" t="s">
        <v>4</v>
      </c>
      <c r="M8" s="571" t="s">
        <v>45</v>
      </c>
    </row>
    <row r="9" spans="1:13" ht="37.5" customHeight="1" x14ac:dyDescent="0.2">
      <c r="A9" s="560"/>
      <c r="B9" s="583"/>
      <c r="C9" s="574"/>
      <c r="D9" s="577"/>
      <c r="E9" s="584"/>
      <c r="F9" s="26" t="s">
        <v>5</v>
      </c>
      <c r="G9" s="26" t="s">
        <v>6</v>
      </c>
      <c r="H9" s="570"/>
      <c r="I9" s="570"/>
      <c r="J9" s="570"/>
      <c r="K9" s="570"/>
      <c r="L9" s="570"/>
      <c r="M9" s="572"/>
    </row>
    <row r="10" spans="1:13" x14ac:dyDescent="0.2">
      <c r="A10" s="200"/>
      <c r="B10" s="19"/>
      <c r="C10" s="1"/>
      <c r="D10" s="133"/>
      <c r="E10" s="19"/>
      <c r="F10" s="198"/>
      <c r="G10" s="198"/>
      <c r="H10" s="10" t="s">
        <v>28</v>
      </c>
      <c r="I10" s="10" t="s">
        <v>7</v>
      </c>
      <c r="J10" s="10" t="s">
        <v>8</v>
      </c>
      <c r="K10" s="10" t="s">
        <v>9</v>
      </c>
      <c r="L10" s="10" t="s">
        <v>10</v>
      </c>
      <c r="M10" s="201" t="s">
        <v>231</v>
      </c>
    </row>
    <row r="11" spans="1:13" ht="17.25" customHeight="1" x14ac:dyDescent="0.2">
      <c r="A11" s="555" t="s">
        <v>18</v>
      </c>
      <c r="B11" s="556"/>
      <c r="C11" s="557"/>
      <c r="D11" s="557"/>
      <c r="E11" s="557"/>
      <c r="F11" s="557"/>
      <c r="G11" s="557"/>
      <c r="H11" s="557"/>
      <c r="I11" s="557"/>
      <c r="J11" s="557"/>
      <c r="K11" s="557"/>
      <c r="L11" s="557"/>
      <c r="M11" s="558"/>
    </row>
    <row r="12" spans="1:13" ht="38.25" x14ac:dyDescent="0.2">
      <c r="A12" s="202" t="s">
        <v>349</v>
      </c>
      <c r="B12" s="11"/>
      <c r="C12" s="2" t="s">
        <v>412</v>
      </c>
      <c r="D12" s="76">
        <v>5</v>
      </c>
      <c r="E12" s="184" t="s">
        <v>388</v>
      </c>
      <c r="F12" s="493" t="s">
        <v>122</v>
      </c>
      <c r="G12" s="493" t="s">
        <v>49</v>
      </c>
      <c r="H12" s="144">
        <f>I12+J12+K12+L12+M12</f>
        <v>142914.54</v>
      </c>
      <c r="I12" s="144">
        <v>21437.18</v>
      </c>
      <c r="J12" s="144">
        <v>121477.36</v>
      </c>
      <c r="K12" s="144"/>
      <c r="L12" s="144"/>
      <c r="M12" s="208"/>
    </row>
    <row r="13" spans="1:13" ht="51" x14ac:dyDescent="0.2">
      <c r="A13" s="202" t="s">
        <v>350</v>
      </c>
      <c r="B13" s="11"/>
      <c r="C13" s="182" t="s">
        <v>413</v>
      </c>
      <c r="D13" s="183">
        <v>5</v>
      </c>
      <c r="E13" s="184" t="s">
        <v>388</v>
      </c>
      <c r="F13" s="494" t="s">
        <v>122</v>
      </c>
      <c r="G13" s="494" t="s">
        <v>49</v>
      </c>
      <c r="H13" s="352">
        <f>I13+J13+K13+L13+M13</f>
        <v>69407.839999999997</v>
      </c>
      <c r="I13" s="352">
        <v>10411.18</v>
      </c>
      <c r="J13" s="352">
        <v>58996.66</v>
      </c>
      <c r="K13" s="477"/>
      <c r="L13" s="144"/>
      <c r="M13" s="208"/>
    </row>
    <row r="14" spans="1:13" ht="32.25" customHeight="1" x14ac:dyDescent="0.2">
      <c r="A14" s="202" t="s">
        <v>20</v>
      </c>
      <c r="B14" s="11"/>
      <c r="C14" s="1" t="s">
        <v>19</v>
      </c>
      <c r="D14" s="60">
        <v>5</v>
      </c>
      <c r="E14" s="22" t="s">
        <v>209</v>
      </c>
      <c r="F14" s="462" t="s">
        <v>55</v>
      </c>
      <c r="G14" s="462" t="s">
        <v>122</v>
      </c>
      <c r="H14" s="145">
        <f>I14</f>
        <v>4826435.3100000005</v>
      </c>
      <c r="I14" s="145">
        <v>4826435.3100000005</v>
      </c>
      <c r="J14" s="147"/>
      <c r="K14" s="147"/>
      <c r="L14" s="147"/>
      <c r="M14" s="222"/>
    </row>
    <row r="15" spans="1:13" ht="51.75" customHeight="1" x14ac:dyDescent="0.2">
      <c r="A15" s="202" t="s">
        <v>21</v>
      </c>
      <c r="B15" s="11" t="s">
        <v>208</v>
      </c>
      <c r="C15" s="2" t="s">
        <v>24</v>
      </c>
      <c r="D15" s="76">
        <v>5</v>
      </c>
      <c r="E15" s="23" t="s">
        <v>383</v>
      </c>
      <c r="F15" s="462" t="s">
        <v>55</v>
      </c>
      <c r="G15" s="462" t="s">
        <v>216</v>
      </c>
      <c r="H15" s="144">
        <f t="shared" ref="H15" si="0">I15+J15+K15+L15+M15</f>
        <v>3138260.79</v>
      </c>
      <c r="I15" s="144">
        <v>1867299.01</v>
      </c>
      <c r="J15" s="185">
        <v>1158479.99</v>
      </c>
      <c r="K15" s="144">
        <v>102218.83</v>
      </c>
      <c r="L15" s="144"/>
      <c r="M15" s="208">
        <v>10262.959999999999</v>
      </c>
    </row>
    <row r="16" spans="1:13" ht="18" customHeight="1" x14ac:dyDescent="0.2">
      <c r="A16" s="204"/>
      <c r="B16" s="189"/>
      <c r="C16" s="189"/>
      <c r="D16" s="189"/>
      <c r="E16" s="189"/>
      <c r="F16" s="189"/>
      <c r="G16" s="191" t="s">
        <v>28</v>
      </c>
      <c r="H16" s="193">
        <f t="shared" ref="H16:M16" si="1">SUM(H12:H15)</f>
        <v>8177018.4800000004</v>
      </c>
      <c r="I16" s="193">
        <f t="shared" si="1"/>
        <v>6725582.6800000006</v>
      </c>
      <c r="J16" s="193">
        <f t="shared" si="1"/>
        <v>1338954.01</v>
      </c>
      <c r="K16" s="193">
        <f t="shared" si="1"/>
        <v>102218.83</v>
      </c>
      <c r="L16" s="193">
        <f t="shared" si="1"/>
        <v>0</v>
      </c>
      <c r="M16" s="209">
        <f t="shared" si="1"/>
        <v>10262.959999999999</v>
      </c>
    </row>
    <row r="17" spans="1:13" ht="15" customHeight="1" x14ac:dyDescent="0.2">
      <c r="A17" s="555" t="s">
        <v>30</v>
      </c>
      <c r="B17" s="556"/>
      <c r="C17" s="557"/>
      <c r="D17" s="557"/>
      <c r="E17" s="557"/>
      <c r="F17" s="557"/>
      <c r="G17" s="557"/>
      <c r="H17" s="557"/>
      <c r="I17" s="557"/>
      <c r="J17" s="557"/>
      <c r="K17" s="557"/>
      <c r="L17" s="557"/>
      <c r="M17" s="567"/>
    </row>
    <row r="18" spans="1:13" ht="30.75" customHeight="1" x14ac:dyDescent="0.2">
      <c r="A18" s="210" t="s">
        <v>47</v>
      </c>
      <c r="B18" s="12"/>
      <c r="C18" s="14" t="s">
        <v>39</v>
      </c>
      <c r="D18" s="76">
        <v>5</v>
      </c>
      <c r="E18" s="479" t="s">
        <v>211</v>
      </c>
      <c r="F18" s="465" t="s">
        <v>215</v>
      </c>
      <c r="G18" s="465">
        <v>2019</v>
      </c>
      <c r="H18" s="145">
        <f>I18+J18+K18+L18+M18</f>
        <v>1180000</v>
      </c>
      <c r="I18" s="357">
        <v>1180000</v>
      </c>
      <c r="J18" s="357"/>
      <c r="K18" s="357"/>
      <c r="L18" s="357"/>
      <c r="M18" s="311"/>
    </row>
    <row r="19" spans="1:13" ht="18.75" customHeight="1" x14ac:dyDescent="0.2">
      <c r="A19" s="561" t="s">
        <v>172</v>
      </c>
      <c r="B19" s="563" t="s">
        <v>196</v>
      </c>
      <c r="C19" s="565" t="s">
        <v>247</v>
      </c>
      <c r="D19" s="76">
        <v>4</v>
      </c>
      <c r="E19" s="24"/>
      <c r="F19" s="495" t="s">
        <v>122</v>
      </c>
      <c r="G19" s="495" t="s">
        <v>122</v>
      </c>
      <c r="H19" s="144">
        <f t="shared" ref="H19:H27" si="2">I19+J19+K19+L19+M19</f>
        <v>15000</v>
      </c>
      <c r="I19" s="496">
        <v>15000</v>
      </c>
      <c r="J19" s="496"/>
      <c r="K19" s="496"/>
      <c r="L19" s="496"/>
      <c r="M19" s="497"/>
    </row>
    <row r="20" spans="1:13" ht="24" customHeight="1" x14ac:dyDescent="0.2">
      <c r="A20" s="562"/>
      <c r="B20" s="564"/>
      <c r="C20" s="566"/>
      <c r="D20" s="91">
        <v>6</v>
      </c>
      <c r="E20" s="92" t="s">
        <v>203</v>
      </c>
      <c r="F20" s="498" t="s">
        <v>123</v>
      </c>
      <c r="G20" s="498" t="s">
        <v>49</v>
      </c>
      <c r="H20" s="150">
        <f>I20+J20+K20+L20+M20</f>
        <v>185000</v>
      </c>
      <c r="I20" s="363">
        <f>55000+41300</f>
        <v>96300</v>
      </c>
      <c r="J20" s="363"/>
      <c r="K20" s="363"/>
      <c r="L20" s="363"/>
      <c r="M20" s="319">
        <f>66700+22000</f>
        <v>88700</v>
      </c>
    </row>
    <row r="21" spans="1:13" ht="45" customHeight="1" x14ac:dyDescent="0.2">
      <c r="A21" s="214" t="s">
        <v>351</v>
      </c>
      <c r="B21" s="20"/>
      <c r="C21" s="481" t="s">
        <v>414</v>
      </c>
      <c r="D21" s="76">
        <v>5</v>
      </c>
      <c r="E21" s="120" t="s">
        <v>209</v>
      </c>
      <c r="F21" s="472">
        <v>2016</v>
      </c>
      <c r="G21" s="472">
        <v>2018</v>
      </c>
      <c r="H21" s="145">
        <f t="shared" si="2"/>
        <v>326933.75399999996</v>
      </c>
      <c r="I21" s="162">
        <v>53607.963999999993</v>
      </c>
      <c r="J21" s="162">
        <v>273325.78999999998</v>
      </c>
      <c r="K21" s="162"/>
      <c r="L21" s="162"/>
      <c r="M21" s="231"/>
    </row>
    <row r="22" spans="1:13" s="71" customFormat="1" ht="48" customHeight="1" x14ac:dyDescent="0.2">
      <c r="A22" s="214" t="s">
        <v>405</v>
      </c>
      <c r="B22" s="465"/>
      <c r="C22" s="463" t="s">
        <v>113</v>
      </c>
      <c r="D22" s="469" t="s">
        <v>50</v>
      </c>
      <c r="E22" s="472" t="s">
        <v>223</v>
      </c>
      <c r="F22" s="146" t="s">
        <v>55</v>
      </c>
      <c r="G22" s="146" t="s">
        <v>56</v>
      </c>
      <c r="H22" s="145">
        <f t="shared" si="2"/>
        <v>2346864.9700000002</v>
      </c>
      <c r="I22" s="168">
        <v>1006599.83</v>
      </c>
      <c r="J22" s="168">
        <v>1231595</v>
      </c>
      <c r="K22" s="168">
        <v>108670.14</v>
      </c>
      <c r="L22" s="168"/>
      <c r="M22" s="234"/>
    </row>
    <row r="23" spans="1:13" ht="38.25" x14ac:dyDescent="0.2">
      <c r="A23" s="214" t="s">
        <v>406</v>
      </c>
      <c r="B23" s="27"/>
      <c r="C23" s="52" t="s">
        <v>298</v>
      </c>
      <c r="D23" s="75" t="s">
        <v>50</v>
      </c>
      <c r="E23" s="345" t="s">
        <v>385</v>
      </c>
      <c r="F23" s="146" t="s">
        <v>55</v>
      </c>
      <c r="G23" s="146" t="s">
        <v>216</v>
      </c>
      <c r="H23" s="145">
        <f t="shared" si="2"/>
        <v>2564487.5099999998</v>
      </c>
      <c r="I23" s="168">
        <v>1665630.97</v>
      </c>
      <c r="J23" s="168">
        <v>825976.28</v>
      </c>
      <c r="K23" s="168">
        <v>72880.259999999995</v>
      </c>
      <c r="L23" s="168"/>
      <c r="M23" s="234"/>
    </row>
    <row r="24" spans="1:13" ht="41.25" customHeight="1" x14ac:dyDescent="0.2">
      <c r="A24" s="214" t="s">
        <v>353</v>
      </c>
      <c r="B24" s="20"/>
      <c r="C24" s="481" t="s">
        <v>352</v>
      </c>
      <c r="D24" s="76">
        <v>5</v>
      </c>
      <c r="E24" s="120" t="s">
        <v>212</v>
      </c>
      <c r="F24" s="472">
        <v>2015</v>
      </c>
      <c r="G24" s="472" t="s">
        <v>49</v>
      </c>
      <c r="H24" s="145">
        <v>602550</v>
      </c>
      <c r="I24" s="145">
        <v>285001.96000000002</v>
      </c>
      <c r="J24" s="145">
        <v>317548.03999999998</v>
      </c>
      <c r="K24" s="145"/>
      <c r="L24" s="145"/>
      <c r="M24" s="356"/>
    </row>
    <row r="25" spans="1:13" ht="38.25" x14ac:dyDescent="0.2">
      <c r="A25" s="214" t="s">
        <v>355</v>
      </c>
      <c r="B25" s="20"/>
      <c r="C25" s="13" t="s">
        <v>354</v>
      </c>
      <c r="D25" s="76">
        <v>5</v>
      </c>
      <c r="E25" s="38" t="s">
        <v>140</v>
      </c>
      <c r="F25" s="462" t="s">
        <v>122</v>
      </c>
      <c r="G25" s="462" t="s">
        <v>222</v>
      </c>
      <c r="H25" s="147">
        <f t="shared" si="2"/>
        <v>1230535.6499999999</v>
      </c>
      <c r="I25" s="147">
        <v>1230535.6499999999</v>
      </c>
      <c r="J25" s="147"/>
      <c r="K25" s="147"/>
      <c r="L25" s="147"/>
      <c r="M25" s="222"/>
    </row>
    <row r="26" spans="1:13" ht="37.5" customHeight="1" x14ac:dyDescent="0.2">
      <c r="A26" s="466" t="s">
        <v>356</v>
      </c>
      <c r="B26" s="467"/>
      <c r="C26" s="468" t="s">
        <v>357</v>
      </c>
      <c r="D26" s="76" t="s">
        <v>50</v>
      </c>
      <c r="E26" s="479" t="s">
        <v>211</v>
      </c>
      <c r="F26" s="462" t="s">
        <v>55</v>
      </c>
      <c r="G26" s="462" t="s">
        <v>49</v>
      </c>
      <c r="H26" s="147">
        <f t="shared" si="2"/>
        <v>73700</v>
      </c>
      <c r="I26" s="168">
        <v>73700</v>
      </c>
      <c r="J26" s="147"/>
      <c r="K26" s="147"/>
      <c r="L26" s="147"/>
      <c r="M26" s="222"/>
    </row>
    <row r="27" spans="1:13" ht="68.25" customHeight="1" x14ac:dyDescent="0.2">
      <c r="A27" s="466" t="s">
        <v>358</v>
      </c>
      <c r="B27" s="467"/>
      <c r="C27" s="468" t="s">
        <v>415</v>
      </c>
      <c r="D27" s="76" t="s">
        <v>50</v>
      </c>
      <c r="E27" s="38"/>
      <c r="F27" s="462" t="s">
        <v>49</v>
      </c>
      <c r="G27" s="462" t="s">
        <v>56</v>
      </c>
      <c r="H27" s="147">
        <f t="shared" si="2"/>
        <v>565</v>
      </c>
      <c r="I27" s="147">
        <v>565</v>
      </c>
      <c r="J27" s="147"/>
      <c r="K27" s="147"/>
      <c r="L27" s="147"/>
      <c r="M27" s="222"/>
    </row>
    <row r="28" spans="1:13" ht="40.5" customHeight="1" x14ac:dyDescent="0.2">
      <c r="A28" s="210" t="s">
        <v>38</v>
      </c>
      <c r="B28" s="12"/>
      <c r="C28" s="13" t="s">
        <v>32</v>
      </c>
      <c r="D28" s="76">
        <v>5</v>
      </c>
      <c r="E28" s="38" t="s">
        <v>209</v>
      </c>
      <c r="F28" s="462">
        <v>2016</v>
      </c>
      <c r="G28" s="462">
        <v>2018</v>
      </c>
      <c r="H28" s="150">
        <f>I28+J28</f>
        <v>1595743.52</v>
      </c>
      <c r="I28" s="150">
        <v>239361.52</v>
      </c>
      <c r="J28" s="150">
        <v>1356382</v>
      </c>
      <c r="K28" s="147"/>
      <c r="L28" s="147"/>
      <c r="M28" s="222"/>
    </row>
    <row r="29" spans="1:13" ht="18" customHeight="1" x14ac:dyDescent="0.2">
      <c r="A29" s="216"/>
      <c r="B29" s="190"/>
      <c r="C29" s="190"/>
      <c r="D29" s="190"/>
      <c r="E29" s="190"/>
      <c r="F29" s="190"/>
      <c r="G29" s="191" t="s">
        <v>28</v>
      </c>
      <c r="H29" s="193">
        <f t="shared" ref="H29:M29" si="3">SUM(H18:H28)</f>
        <v>10121380.403999999</v>
      </c>
      <c r="I29" s="193">
        <f t="shared" si="3"/>
        <v>5846302.8939999994</v>
      </c>
      <c r="J29" s="193">
        <f t="shared" si="3"/>
        <v>4004827.1100000003</v>
      </c>
      <c r="K29" s="193">
        <f t="shared" si="3"/>
        <v>181550.4</v>
      </c>
      <c r="L29" s="193">
        <f t="shared" si="3"/>
        <v>0</v>
      </c>
      <c r="M29" s="209">
        <f t="shared" si="3"/>
        <v>88700</v>
      </c>
    </row>
    <row r="30" spans="1:13" ht="18.75" customHeight="1" x14ac:dyDescent="0.2">
      <c r="A30" s="538" t="s">
        <v>12</v>
      </c>
      <c r="B30" s="539"/>
      <c r="C30" s="540"/>
      <c r="D30" s="540"/>
      <c r="E30" s="540"/>
      <c r="F30" s="540"/>
      <c r="G30" s="540"/>
      <c r="H30" s="540"/>
      <c r="I30" s="540"/>
      <c r="J30" s="540"/>
      <c r="K30" s="540"/>
      <c r="L30" s="540"/>
      <c r="M30" s="541"/>
    </row>
    <row r="31" spans="1:13" ht="27" customHeight="1" x14ac:dyDescent="0.2">
      <c r="A31" s="217" t="s">
        <v>182</v>
      </c>
      <c r="B31" s="77"/>
      <c r="C31" s="78" t="s">
        <v>185</v>
      </c>
      <c r="D31" s="175"/>
      <c r="E31" s="116"/>
      <c r="F31" s="116"/>
      <c r="G31" s="116"/>
      <c r="H31" s="116"/>
      <c r="I31" s="116"/>
      <c r="J31" s="116"/>
      <c r="K31" s="116"/>
      <c r="L31" s="116"/>
      <c r="M31" s="218"/>
    </row>
    <row r="32" spans="1:13" ht="45" customHeight="1" x14ac:dyDescent="0.2">
      <c r="A32" s="219" t="s">
        <v>52</v>
      </c>
      <c r="B32" s="479"/>
      <c r="C32" s="31" t="s">
        <v>11</v>
      </c>
      <c r="D32" s="60">
        <v>5</v>
      </c>
      <c r="E32" s="462" t="s">
        <v>140</v>
      </c>
      <c r="F32" s="472" t="s">
        <v>215</v>
      </c>
      <c r="G32" s="472" t="s">
        <v>224</v>
      </c>
      <c r="H32" s="145">
        <f>I32+J32+K32+L32+M32</f>
        <v>7257030.1500000004</v>
      </c>
      <c r="I32" s="145">
        <v>1464450.74</v>
      </c>
      <c r="J32" s="145">
        <v>5145100</v>
      </c>
      <c r="K32" s="145">
        <v>453979.41</v>
      </c>
      <c r="L32" s="145">
        <v>193500</v>
      </c>
      <c r="M32" s="356"/>
    </row>
    <row r="33" spans="1:15" ht="67.5" customHeight="1" x14ac:dyDescent="0.2">
      <c r="A33" s="220"/>
      <c r="B33" s="480"/>
      <c r="C33" s="32" t="s">
        <v>250</v>
      </c>
      <c r="D33" s="60" t="s">
        <v>50</v>
      </c>
      <c r="E33" s="462" t="s">
        <v>140</v>
      </c>
      <c r="F33" s="472" t="s">
        <v>215</v>
      </c>
      <c r="G33" s="472" t="s">
        <v>224</v>
      </c>
      <c r="H33" s="145">
        <f t="shared" ref="H33:H71" si="4">I33+J33+K33+L33+M33</f>
        <v>2360883.5300000003</v>
      </c>
      <c r="I33" s="145">
        <v>371685.53</v>
      </c>
      <c r="J33" s="145">
        <v>1758148</v>
      </c>
      <c r="K33" s="145"/>
      <c r="L33" s="145">
        <v>231050</v>
      </c>
      <c r="M33" s="356"/>
    </row>
    <row r="34" spans="1:15" ht="42" customHeight="1" x14ac:dyDescent="0.2">
      <c r="A34" s="220" t="s">
        <v>51</v>
      </c>
      <c r="B34" s="480"/>
      <c r="C34" s="32" t="s">
        <v>359</v>
      </c>
      <c r="D34" s="60" t="s">
        <v>50</v>
      </c>
      <c r="E34" s="474" t="s">
        <v>218</v>
      </c>
      <c r="F34" s="472" t="s">
        <v>123</v>
      </c>
      <c r="G34" s="472" t="s">
        <v>224</v>
      </c>
      <c r="H34" s="145">
        <v>1050000</v>
      </c>
      <c r="I34" s="145">
        <v>1050000</v>
      </c>
      <c r="J34" s="145"/>
      <c r="K34" s="145"/>
      <c r="L34" s="145"/>
      <c r="M34" s="356"/>
    </row>
    <row r="35" spans="1:15" ht="41.25" customHeight="1" x14ac:dyDescent="0.2">
      <c r="A35" s="220" t="s">
        <v>53</v>
      </c>
      <c r="B35" s="480"/>
      <c r="C35" s="32" t="s">
        <v>13</v>
      </c>
      <c r="D35" s="60" t="s">
        <v>50</v>
      </c>
      <c r="E35" s="474" t="s">
        <v>218</v>
      </c>
      <c r="F35" s="462" t="s">
        <v>55</v>
      </c>
      <c r="G35" s="462" t="s">
        <v>56</v>
      </c>
      <c r="H35" s="147">
        <f t="shared" si="4"/>
        <v>750000</v>
      </c>
      <c r="I35" s="147">
        <v>750000</v>
      </c>
      <c r="J35" s="147"/>
      <c r="K35" s="147"/>
      <c r="L35" s="147"/>
      <c r="M35" s="222"/>
    </row>
    <row r="36" spans="1:15" ht="39.75" customHeight="1" x14ac:dyDescent="0.2">
      <c r="A36" s="221" t="s">
        <v>54</v>
      </c>
      <c r="B36" s="462"/>
      <c r="C36" s="32" t="s">
        <v>251</v>
      </c>
      <c r="D36" s="60" t="s">
        <v>50</v>
      </c>
      <c r="E36" s="474" t="s">
        <v>219</v>
      </c>
      <c r="F36" s="462" t="s">
        <v>123</v>
      </c>
      <c r="G36" s="462" t="s">
        <v>49</v>
      </c>
      <c r="H36" s="147">
        <f t="shared" si="4"/>
        <v>2400000</v>
      </c>
      <c r="I36" s="147">
        <v>2336053</v>
      </c>
      <c r="J36" s="147"/>
      <c r="K36" s="147"/>
      <c r="L36" s="147">
        <v>63947</v>
      </c>
      <c r="M36" s="222"/>
    </row>
    <row r="37" spans="1:15" ht="33" customHeight="1" x14ac:dyDescent="0.2">
      <c r="A37" s="221" t="s">
        <v>60</v>
      </c>
      <c r="B37" s="462"/>
      <c r="C37" s="459" t="s">
        <v>410</v>
      </c>
      <c r="D37" s="460" t="s">
        <v>50</v>
      </c>
      <c r="E37" s="470" t="s">
        <v>214</v>
      </c>
      <c r="F37" s="472" t="s">
        <v>123</v>
      </c>
      <c r="G37" s="472" t="s">
        <v>224</v>
      </c>
      <c r="H37" s="145">
        <f t="shared" si="4"/>
        <v>2000000</v>
      </c>
      <c r="I37" s="145">
        <v>1700000</v>
      </c>
      <c r="J37" s="145"/>
      <c r="K37" s="145"/>
      <c r="L37" s="145"/>
      <c r="M37" s="356">
        <v>300000</v>
      </c>
    </row>
    <row r="38" spans="1:15" ht="27.75" customHeight="1" x14ac:dyDescent="0.2">
      <c r="A38" s="223" t="s">
        <v>187</v>
      </c>
      <c r="B38" s="80"/>
      <c r="C38" s="81" t="s">
        <v>186</v>
      </c>
      <c r="D38" s="79"/>
      <c r="E38" s="113"/>
      <c r="F38" s="114"/>
      <c r="G38" s="114"/>
      <c r="H38" s="115"/>
      <c r="I38" s="115"/>
      <c r="J38" s="115"/>
      <c r="K38" s="115"/>
      <c r="L38" s="115"/>
      <c r="M38" s="224"/>
      <c r="N38" s="329"/>
      <c r="O38" s="329"/>
    </row>
    <row r="39" spans="1:15" ht="36" customHeight="1" x14ac:dyDescent="0.2">
      <c r="A39" s="219" t="s">
        <v>62</v>
      </c>
      <c r="B39" s="149"/>
      <c r="C39" s="482" t="s">
        <v>279</v>
      </c>
      <c r="D39" s="152" t="s">
        <v>50</v>
      </c>
      <c r="E39" s="291" t="s">
        <v>221</v>
      </c>
      <c r="F39" s="491" t="s">
        <v>215</v>
      </c>
      <c r="G39" s="499" t="s">
        <v>222</v>
      </c>
      <c r="H39" s="148">
        <f t="shared" ref="H39:H41" si="5">I39+J39+K39+L39+M39</f>
        <v>5450000</v>
      </c>
      <c r="I39" s="148">
        <v>4364909</v>
      </c>
      <c r="J39" s="148"/>
      <c r="K39" s="148"/>
      <c r="L39" s="148">
        <v>1085091</v>
      </c>
      <c r="M39" s="225"/>
      <c r="N39" s="329"/>
      <c r="O39" s="329"/>
    </row>
    <row r="40" spans="1:15" ht="19.5" customHeight="1" x14ac:dyDescent="0.2">
      <c r="A40" s="221" t="s">
        <v>63</v>
      </c>
      <c r="B40" s="462"/>
      <c r="C40" s="32" t="s">
        <v>61</v>
      </c>
      <c r="D40" s="60" t="s">
        <v>50</v>
      </c>
      <c r="E40" s="474" t="s">
        <v>221</v>
      </c>
      <c r="F40" s="462" t="s">
        <v>199</v>
      </c>
      <c r="G40" s="462" t="s">
        <v>56</v>
      </c>
      <c r="H40" s="147">
        <f t="shared" si="5"/>
        <v>6000000</v>
      </c>
      <c r="I40" s="147">
        <v>972500</v>
      </c>
      <c r="J40" s="147"/>
      <c r="K40" s="147"/>
      <c r="L40" s="147">
        <v>5027500</v>
      </c>
      <c r="M40" s="222"/>
      <c r="N40" s="329"/>
      <c r="O40" s="329"/>
    </row>
    <row r="41" spans="1:15" ht="42" customHeight="1" x14ac:dyDescent="0.2">
      <c r="A41" s="220" t="s">
        <v>64</v>
      </c>
      <c r="B41" s="462"/>
      <c r="C41" s="482" t="s">
        <v>252</v>
      </c>
      <c r="D41" s="152" t="s">
        <v>50</v>
      </c>
      <c r="E41" s="291" t="s">
        <v>218</v>
      </c>
      <c r="F41" s="499" t="s">
        <v>123</v>
      </c>
      <c r="G41" s="499" t="s">
        <v>222</v>
      </c>
      <c r="H41" s="145">
        <f t="shared" si="5"/>
        <v>750000</v>
      </c>
      <c r="I41" s="354">
        <v>750000</v>
      </c>
      <c r="J41" s="354"/>
      <c r="K41" s="354"/>
      <c r="L41" s="354"/>
      <c r="M41" s="503"/>
      <c r="N41" s="329"/>
      <c r="O41" s="329"/>
    </row>
    <row r="42" spans="1:15" ht="29.25" customHeight="1" x14ac:dyDescent="0.2">
      <c r="A42" s="226" t="s">
        <v>189</v>
      </c>
      <c r="B42" s="80"/>
      <c r="C42" s="81" t="s">
        <v>188</v>
      </c>
      <c r="D42" s="79"/>
      <c r="E42" s="117"/>
      <c r="F42" s="118"/>
      <c r="G42" s="118"/>
      <c r="H42" s="115"/>
      <c r="I42" s="119"/>
      <c r="J42" s="119"/>
      <c r="K42" s="119"/>
      <c r="L42" s="119"/>
      <c r="M42" s="227"/>
      <c r="N42" s="329"/>
      <c r="O42" s="329"/>
    </row>
    <row r="43" spans="1:15" ht="44.25" customHeight="1" x14ac:dyDescent="0.2">
      <c r="A43" s="219" t="s">
        <v>65</v>
      </c>
      <c r="B43" s="479"/>
      <c r="C43" s="33" t="s">
        <v>241</v>
      </c>
      <c r="D43" s="76">
        <v>5</v>
      </c>
      <c r="E43" s="23" t="s">
        <v>212</v>
      </c>
      <c r="F43" s="499" t="s">
        <v>193</v>
      </c>
      <c r="G43" s="499" t="s">
        <v>56</v>
      </c>
      <c r="H43" s="148">
        <f t="shared" ref="H43:H46" si="6">I43+J43+K43+L43+M43</f>
        <v>7000000</v>
      </c>
      <c r="I43" s="148">
        <v>1975124.2</v>
      </c>
      <c r="J43" s="148">
        <v>1980601.25</v>
      </c>
      <c r="K43" s="144"/>
      <c r="L43" s="144">
        <f>L44+L45</f>
        <v>1894274.5499999998</v>
      </c>
      <c r="M43" s="208">
        <v>1150000</v>
      </c>
      <c r="N43" s="329"/>
      <c r="O43" s="329"/>
    </row>
    <row r="44" spans="1:15" ht="27" customHeight="1" x14ac:dyDescent="0.2">
      <c r="A44" s="228"/>
      <c r="B44" s="37"/>
      <c r="C44" s="41" t="s">
        <v>242</v>
      </c>
      <c r="D44" s="176"/>
      <c r="E44" s="42"/>
      <c r="F44" s="500" t="s">
        <v>55</v>
      </c>
      <c r="G44" s="500" t="s">
        <v>56</v>
      </c>
      <c r="H44" s="501">
        <f t="shared" si="6"/>
        <v>2043151.88</v>
      </c>
      <c r="I44" s="501">
        <v>350971.52</v>
      </c>
      <c r="J44" s="501">
        <v>1230478</v>
      </c>
      <c r="K44" s="501"/>
      <c r="L44" s="501">
        <v>161702.35999999999</v>
      </c>
      <c r="M44" s="504">
        <v>300000</v>
      </c>
      <c r="N44" s="329"/>
      <c r="O44" s="329"/>
    </row>
    <row r="45" spans="1:15" ht="42" customHeight="1" x14ac:dyDescent="0.2">
      <c r="A45" s="220"/>
      <c r="B45" s="480"/>
      <c r="C45" s="34" t="s">
        <v>66</v>
      </c>
      <c r="D45" s="82"/>
      <c r="E45" s="85"/>
      <c r="F45" s="161" t="s">
        <v>122</v>
      </c>
      <c r="G45" s="161" t="s">
        <v>56</v>
      </c>
      <c r="H45" s="150">
        <f t="shared" si="6"/>
        <v>4956848.1199999992</v>
      </c>
      <c r="I45" s="150">
        <v>1624152.68</v>
      </c>
      <c r="J45" s="150">
        <v>750123.25</v>
      </c>
      <c r="K45" s="150"/>
      <c r="L45" s="150">
        <v>1732572.19</v>
      </c>
      <c r="M45" s="230">
        <v>850000</v>
      </c>
      <c r="N45" s="329"/>
      <c r="O45" s="329"/>
    </row>
    <row r="46" spans="1:15" ht="30.75" customHeight="1" x14ac:dyDescent="0.2">
      <c r="A46" s="221" t="s">
        <v>67</v>
      </c>
      <c r="B46" s="480"/>
      <c r="C46" s="154" t="s">
        <v>68</v>
      </c>
      <c r="D46" s="82" t="s">
        <v>50</v>
      </c>
      <c r="E46" s="480" t="s">
        <v>218</v>
      </c>
      <c r="F46" s="492" t="s">
        <v>55</v>
      </c>
      <c r="G46" s="492" t="s">
        <v>49</v>
      </c>
      <c r="H46" s="147">
        <f t="shared" si="6"/>
        <v>900000</v>
      </c>
      <c r="I46" s="150">
        <v>886974</v>
      </c>
      <c r="J46" s="150"/>
      <c r="K46" s="150"/>
      <c r="L46" s="150">
        <v>13026</v>
      </c>
      <c r="M46" s="230"/>
      <c r="N46" s="329"/>
      <c r="O46" s="329"/>
    </row>
    <row r="47" spans="1:15" ht="30.75" customHeight="1" x14ac:dyDescent="0.2">
      <c r="A47" s="221" t="s">
        <v>69</v>
      </c>
      <c r="B47" s="480"/>
      <c r="C47" s="154" t="s">
        <v>361</v>
      </c>
      <c r="D47" s="82" t="s">
        <v>50</v>
      </c>
      <c r="E47" s="480"/>
      <c r="F47" s="492" t="s">
        <v>49</v>
      </c>
      <c r="G47" s="492" t="s">
        <v>56</v>
      </c>
      <c r="H47" s="147">
        <f>+I47</f>
        <v>149000</v>
      </c>
      <c r="I47" s="150">
        <v>149000</v>
      </c>
      <c r="J47" s="150"/>
      <c r="K47" s="150"/>
      <c r="L47" s="150"/>
      <c r="M47" s="230"/>
      <c r="N47" s="329"/>
      <c r="O47" s="329"/>
    </row>
    <row r="48" spans="1:15" ht="40.5" customHeight="1" x14ac:dyDescent="0.2">
      <c r="A48" s="221" t="s">
        <v>360</v>
      </c>
      <c r="B48" s="480"/>
      <c r="C48" s="154" t="s">
        <v>416</v>
      </c>
      <c r="D48" s="82" t="s">
        <v>50</v>
      </c>
      <c r="E48" s="480" t="s">
        <v>218</v>
      </c>
      <c r="F48" s="492" t="s">
        <v>122</v>
      </c>
      <c r="G48" s="492" t="s">
        <v>56</v>
      </c>
      <c r="H48" s="147">
        <f>+I48+M48</f>
        <v>1150000</v>
      </c>
      <c r="I48" s="150">
        <v>1110000</v>
      </c>
      <c r="J48" s="150"/>
      <c r="K48" s="150"/>
      <c r="L48" s="150"/>
      <c r="M48" s="230">
        <v>40000</v>
      </c>
      <c r="N48" s="329"/>
      <c r="O48" s="329"/>
    </row>
    <row r="49" spans="1:15" ht="28.5" customHeight="1" x14ac:dyDescent="0.2">
      <c r="A49" s="226" t="s">
        <v>31</v>
      </c>
      <c r="B49" s="462"/>
      <c r="C49" s="81" t="s">
        <v>190</v>
      </c>
      <c r="D49" s="79"/>
      <c r="E49" s="113"/>
      <c r="F49" s="114"/>
      <c r="G49" s="114"/>
      <c r="H49" s="115"/>
      <c r="I49" s="115"/>
      <c r="J49" s="115"/>
      <c r="K49" s="115"/>
      <c r="L49" s="115"/>
      <c r="M49" s="224"/>
      <c r="N49" s="329"/>
      <c r="O49" s="329"/>
    </row>
    <row r="50" spans="1:15" ht="19.5" customHeight="1" x14ac:dyDescent="0.2">
      <c r="A50" s="221" t="s">
        <v>70</v>
      </c>
      <c r="B50" s="462"/>
      <c r="C50" s="536" t="s">
        <v>411</v>
      </c>
      <c r="D50" s="80" t="s">
        <v>50</v>
      </c>
      <c r="E50" s="474" t="s">
        <v>214</v>
      </c>
      <c r="F50" s="462" t="s">
        <v>215</v>
      </c>
      <c r="G50" s="462" t="s">
        <v>56</v>
      </c>
      <c r="H50" s="147">
        <f t="shared" ref="H50" si="7">I50+J50+K50+L50+M50</f>
        <v>8550000</v>
      </c>
      <c r="I50" s="147">
        <v>4504352</v>
      </c>
      <c r="J50" s="147"/>
      <c r="K50" s="147"/>
      <c r="L50" s="147">
        <v>1486318</v>
      </c>
      <c r="M50" s="222">
        <v>2559330</v>
      </c>
      <c r="N50" s="329"/>
      <c r="O50" s="329"/>
    </row>
    <row r="51" spans="1:15" ht="21" customHeight="1" x14ac:dyDescent="0.2">
      <c r="A51" s="220" t="s">
        <v>72</v>
      </c>
      <c r="B51" s="480"/>
      <c r="C51" s="159" t="s">
        <v>74</v>
      </c>
      <c r="D51" s="160" t="s">
        <v>50</v>
      </c>
      <c r="E51" s="161" t="s">
        <v>219</v>
      </c>
      <c r="F51" s="161" t="s">
        <v>215</v>
      </c>
      <c r="G51" s="161" t="s">
        <v>224</v>
      </c>
      <c r="H51" s="162">
        <f t="shared" ref="H51" si="8">I51+J51+K51+L51+M51</f>
        <v>1150000</v>
      </c>
      <c r="I51" s="162"/>
      <c r="J51" s="162"/>
      <c r="K51" s="162"/>
      <c r="L51" s="162">
        <v>1150000</v>
      </c>
      <c r="M51" s="231"/>
      <c r="N51" s="329"/>
      <c r="O51" s="329"/>
    </row>
    <row r="52" spans="1:15" ht="31.5" customHeight="1" x14ac:dyDescent="0.2">
      <c r="A52" s="226" t="s">
        <v>33</v>
      </c>
      <c r="B52" s="80"/>
      <c r="C52" s="83" t="s">
        <v>191</v>
      </c>
      <c r="D52" s="177"/>
      <c r="E52" s="166"/>
      <c r="F52" s="124"/>
      <c r="G52" s="124"/>
      <c r="H52" s="167"/>
      <c r="I52" s="167"/>
      <c r="J52" s="167"/>
      <c r="K52" s="167"/>
      <c r="L52" s="167"/>
      <c r="M52" s="232"/>
      <c r="N52" s="329"/>
      <c r="O52" s="329"/>
    </row>
    <row r="53" spans="1:15" ht="33.75" customHeight="1" x14ac:dyDescent="0.2">
      <c r="A53" s="221" t="s">
        <v>79</v>
      </c>
      <c r="B53" s="462"/>
      <c r="C53" s="43" t="s">
        <v>14</v>
      </c>
      <c r="D53" s="122">
        <v>5</v>
      </c>
      <c r="E53" s="472" t="s">
        <v>219</v>
      </c>
      <c r="F53" s="146" t="s">
        <v>215</v>
      </c>
      <c r="G53" s="146" t="s">
        <v>224</v>
      </c>
      <c r="H53" s="145">
        <f t="shared" ref="H53:H54" si="9">I53+J53+K53+L53+M53</f>
        <v>2550000</v>
      </c>
      <c r="I53" s="168">
        <v>2230600</v>
      </c>
      <c r="J53" s="168"/>
      <c r="K53" s="168"/>
      <c r="L53" s="168">
        <v>319400</v>
      </c>
      <c r="M53" s="234"/>
      <c r="N53" s="329"/>
      <c r="O53" s="329"/>
    </row>
    <row r="54" spans="1:15" ht="57.75" customHeight="1" x14ac:dyDescent="0.2">
      <c r="A54" s="221" t="s">
        <v>80</v>
      </c>
      <c r="B54" s="462"/>
      <c r="C54" s="43" t="s">
        <v>78</v>
      </c>
      <c r="D54" s="122" t="s">
        <v>50</v>
      </c>
      <c r="E54" s="472" t="s">
        <v>221</v>
      </c>
      <c r="F54" s="146" t="s">
        <v>55</v>
      </c>
      <c r="G54" s="146" t="s">
        <v>56</v>
      </c>
      <c r="H54" s="145">
        <f t="shared" si="9"/>
        <v>13500000</v>
      </c>
      <c r="I54" s="352">
        <v>10231030</v>
      </c>
      <c r="J54" s="352"/>
      <c r="K54" s="145"/>
      <c r="L54" s="145">
        <v>1968970</v>
      </c>
      <c r="M54" s="356">
        <v>1300000</v>
      </c>
      <c r="N54" s="329"/>
      <c r="O54" s="329"/>
    </row>
    <row r="55" spans="1:15" ht="33.75" customHeight="1" x14ac:dyDescent="0.2">
      <c r="A55" s="221" t="s">
        <v>81</v>
      </c>
      <c r="B55" s="462"/>
      <c r="C55" s="43" t="s">
        <v>256</v>
      </c>
      <c r="D55" s="122" t="s">
        <v>50</v>
      </c>
      <c r="E55" s="472" t="s">
        <v>221</v>
      </c>
      <c r="F55" s="146" t="s">
        <v>55</v>
      </c>
      <c r="G55" s="146" t="s">
        <v>49</v>
      </c>
      <c r="H55" s="354">
        <f>I55+J55+K55+L55+M55</f>
        <v>4100000</v>
      </c>
      <c r="I55" s="261">
        <v>2930000</v>
      </c>
      <c r="J55" s="261"/>
      <c r="K55" s="353"/>
      <c r="L55" s="353">
        <v>1170000</v>
      </c>
      <c r="M55" s="355"/>
    </row>
    <row r="56" spans="1:15" ht="26.25" customHeight="1" x14ac:dyDescent="0.2">
      <c r="A56" s="223" t="s">
        <v>104</v>
      </c>
      <c r="B56" s="80"/>
      <c r="C56" s="83" t="s">
        <v>257</v>
      </c>
      <c r="D56" s="177"/>
      <c r="E56" s="169"/>
      <c r="F56" s="170"/>
      <c r="G56" s="170"/>
      <c r="H56" s="167"/>
      <c r="I56" s="171"/>
      <c r="J56" s="171"/>
      <c r="K56" s="171"/>
      <c r="L56" s="171"/>
      <c r="M56" s="235"/>
    </row>
    <row r="57" spans="1:15" ht="33.75" customHeight="1" x14ac:dyDescent="0.2">
      <c r="A57" s="221" t="s">
        <v>83</v>
      </c>
      <c r="B57" s="462"/>
      <c r="C57" s="459" t="s">
        <v>362</v>
      </c>
      <c r="D57" s="122" t="s">
        <v>50</v>
      </c>
      <c r="E57" s="462" t="s">
        <v>217</v>
      </c>
      <c r="F57" s="146" t="s">
        <v>122</v>
      </c>
      <c r="G57" s="146" t="s">
        <v>224</v>
      </c>
      <c r="H57" s="145">
        <f>I57+J57+K57+L57+M57</f>
        <v>830000</v>
      </c>
      <c r="I57" s="168">
        <v>830000</v>
      </c>
      <c r="J57" s="168"/>
      <c r="K57" s="168"/>
      <c r="L57" s="168"/>
      <c r="M57" s="234"/>
    </row>
    <row r="58" spans="1:15" ht="41.25" customHeight="1" x14ac:dyDescent="0.2">
      <c r="A58" s="221" t="s">
        <v>363</v>
      </c>
      <c r="B58" s="462"/>
      <c r="C58" s="43" t="s">
        <v>82</v>
      </c>
      <c r="D58" s="122" t="s">
        <v>50</v>
      </c>
      <c r="E58" s="462" t="s">
        <v>217</v>
      </c>
      <c r="F58" s="146" t="s">
        <v>123</v>
      </c>
      <c r="G58" s="146" t="s">
        <v>224</v>
      </c>
      <c r="H58" s="145">
        <f>I58+J58+K58+L58+M58</f>
        <v>750000</v>
      </c>
      <c r="I58" s="168">
        <v>619671</v>
      </c>
      <c r="J58" s="168"/>
      <c r="K58" s="168"/>
      <c r="L58" s="168"/>
      <c r="M58" s="234">
        <v>130329</v>
      </c>
    </row>
    <row r="59" spans="1:15" ht="26.25" customHeight="1" x14ac:dyDescent="0.2">
      <c r="A59" s="223" t="s">
        <v>365</v>
      </c>
      <c r="B59" s="80"/>
      <c r="C59" s="83" t="s">
        <v>364</v>
      </c>
      <c r="D59" s="177"/>
      <c r="E59" s="169"/>
      <c r="F59" s="170"/>
      <c r="G59" s="170"/>
      <c r="H59" s="167"/>
      <c r="I59" s="171"/>
      <c r="J59" s="171"/>
      <c r="K59" s="171"/>
      <c r="L59" s="171"/>
      <c r="M59" s="235"/>
    </row>
    <row r="60" spans="1:15" ht="47.25" customHeight="1" x14ac:dyDescent="0.2">
      <c r="A60" s="471" t="s">
        <v>366</v>
      </c>
      <c r="B60" s="80"/>
      <c r="C60" s="459" t="s">
        <v>367</v>
      </c>
      <c r="D60" s="122" t="s">
        <v>90</v>
      </c>
      <c r="E60" s="101" t="s">
        <v>387</v>
      </c>
      <c r="F60" s="465" t="s">
        <v>123</v>
      </c>
      <c r="G60" s="465" t="s">
        <v>56</v>
      </c>
      <c r="H60" s="147">
        <f>I60+J60+K60+L60+M60</f>
        <v>1063539</v>
      </c>
      <c r="I60" s="168">
        <v>1063539</v>
      </c>
      <c r="J60" s="168"/>
      <c r="K60" s="168"/>
      <c r="L60" s="168"/>
      <c r="M60" s="234"/>
    </row>
    <row r="61" spans="1:15" ht="47.25" customHeight="1" x14ac:dyDescent="0.2">
      <c r="A61" s="226" t="s">
        <v>85</v>
      </c>
      <c r="B61" s="462"/>
      <c r="C61" s="459" t="s">
        <v>393</v>
      </c>
      <c r="D61" s="460" t="s">
        <v>50</v>
      </c>
      <c r="E61" s="472" t="s">
        <v>211</v>
      </c>
      <c r="F61" s="146" t="s">
        <v>123</v>
      </c>
      <c r="G61" s="146" t="s">
        <v>56</v>
      </c>
      <c r="H61" s="147">
        <f t="shared" ref="H61" si="10">I61+J61+K61+L61+M61</f>
        <v>1163000</v>
      </c>
      <c r="I61" s="168">
        <v>1163000</v>
      </c>
      <c r="J61" s="168"/>
      <c r="K61" s="168"/>
      <c r="L61" s="168"/>
      <c r="M61" s="234"/>
    </row>
    <row r="62" spans="1:15" ht="30" customHeight="1" x14ac:dyDescent="0.2">
      <c r="A62" s="226" t="s">
        <v>87</v>
      </c>
      <c r="B62" s="462"/>
      <c r="C62" s="43" t="s">
        <v>86</v>
      </c>
      <c r="D62" s="122" t="s">
        <v>50</v>
      </c>
      <c r="E62" s="96" t="s">
        <v>209</v>
      </c>
      <c r="F62" s="146" t="s">
        <v>122</v>
      </c>
      <c r="G62" s="146" t="s">
        <v>49</v>
      </c>
      <c r="H62" s="147">
        <f>I62+J62+K62+L62+M62</f>
        <v>5017100</v>
      </c>
      <c r="I62" s="505">
        <v>752600</v>
      </c>
      <c r="J62" s="168">
        <v>4264500</v>
      </c>
      <c r="K62" s="168"/>
      <c r="L62" s="168"/>
      <c r="M62" s="234"/>
    </row>
    <row r="63" spans="1:15" ht="30" customHeight="1" x14ac:dyDescent="0.2">
      <c r="A63" s="226" t="s">
        <v>171</v>
      </c>
      <c r="B63" s="462"/>
      <c r="C63" s="84" t="s">
        <v>192</v>
      </c>
      <c r="D63" s="123"/>
      <c r="E63" s="124"/>
      <c r="F63" s="125"/>
      <c r="G63" s="125"/>
      <c r="H63" s="115"/>
      <c r="I63" s="126"/>
      <c r="J63" s="126"/>
      <c r="K63" s="126"/>
      <c r="L63" s="126"/>
      <c r="M63" s="372"/>
    </row>
    <row r="64" spans="1:15" ht="41.25" customHeight="1" x14ac:dyDescent="0.2">
      <c r="A64" s="221" t="s">
        <v>88</v>
      </c>
      <c r="B64" s="462"/>
      <c r="C64" s="459" t="s">
        <v>423</v>
      </c>
      <c r="D64" s="460" t="s">
        <v>90</v>
      </c>
      <c r="E64" s="96" t="s">
        <v>202</v>
      </c>
      <c r="F64" s="146" t="s">
        <v>123</v>
      </c>
      <c r="G64" s="472" t="s">
        <v>122</v>
      </c>
      <c r="H64" s="147">
        <f>I64+J64+K64+L64+M64</f>
        <v>290969.42</v>
      </c>
      <c r="I64" s="168">
        <v>290969.42</v>
      </c>
      <c r="J64" s="168"/>
      <c r="K64" s="168"/>
      <c r="L64" s="168"/>
      <c r="M64" s="234"/>
    </row>
    <row r="65" spans="1:13" ht="33.75" customHeight="1" x14ac:dyDescent="0.2">
      <c r="A65" s="221" t="s">
        <v>89</v>
      </c>
      <c r="B65" s="462"/>
      <c r="C65" s="43" t="s">
        <v>390</v>
      </c>
      <c r="D65" s="122" t="s">
        <v>90</v>
      </c>
      <c r="E65" s="472"/>
      <c r="F65" s="146" t="s">
        <v>199</v>
      </c>
      <c r="G65" s="472" t="s">
        <v>56</v>
      </c>
      <c r="H65" s="147">
        <f>I65+J65+K65+L65+M65</f>
        <v>662700</v>
      </c>
      <c r="I65" s="168">
        <v>436900</v>
      </c>
      <c r="J65" s="168"/>
      <c r="K65" s="168"/>
      <c r="L65" s="168">
        <v>225800</v>
      </c>
      <c r="M65" s="234"/>
    </row>
    <row r="66" spans="1:13" ht="42" customHeight="1" x14ac:dyDescent="0.2">
      <c r="A66" s="226" t="s">
        <v>16</v>
      </c>
      <c r="B66" s="462"/>
      <c r="C66" s="84" t="s">
        <v>368</v>
      </c>
      <c r="D66" s="123"/>
      <c r="E66" s="124"/>
      <c r="F66" s="125"/>
      <c r="G66" s="125"/>
      <c r="H66" s="115"/>
      <c r="I66" s="126"/>
      <c r="J66" s="126"/>
      <c r="K66" s="126"/>
      <c r="L66" s="126"/>
      <c r="M66" s="372"/>
    </row>
    <row r="67" spans="1:13" s="71" customFormat="1" ht="54.75" customHeight="1" x14ac:dyDescent="0.2">
      <c r="A67" s="461" t="s">
        <v>369</v>
      </c>
      <c r="B67" s="92"/>
      <c r="C67" s="45" t="s">
        <v>260</v>
      </c>
      <c r="D67" s="178" t="s">
        <v>50</v>
      </c>
      <c r="E67" s="46" t="s">
        <v>223</v>
      </c>
      <c r="F67" s="465" t="s">
        <v>55</v>
      </c>
      <c r="G67" s="465" t="s">
        <v>56</v>
      </c>
      <c r="H67" s="147">
        <f t="shared" ref="H67:H69" si="11">I67+J67+K67+L67+M67</f>
        <v>1498140</v>
      </c>
      <c r="I67" s="357">
        <v>628000</v>
      </c>
      <c r="J67" s="357">
        <v>870140</v>
      </c>
      <c r="K67" s="357"/>
      <c r="L67" s="168"/>
      <c r="M67" s="234"/>
    </row>
    <row r="68" spans="1:13" ht="37.5" customHeight="1" x14ac:dyDescent="0.2">
      <c r="A68" s="221" t="s">
        <v>370</v>
      </c>
      <c r="B68" s="462"/>
      <c r="C68" s="459" t="s">
        <v>371</v>
      </c>
      <c r="D68" s="460" t="s">
        <v>50</v>
      </c>
      <c r="E68" s="470" t="s">
        <v>209</v>
      </c>
      <c r="F68" s="146" t="s">
        <v>123</v>
      </c>
      <c r="G68" s="146" t="s">
        <v>216</v>
      </c>
      <c r="H68" s="145">
        <f t="shared" si="11"/>
        <v>675700</v>
      </c>
      <c r="I68" s="168">
        <v>67570</v>
      </c>
      <c r="J68" s="168">
        <v>608130</v>
      </c>
      <c r="K68" s="168"/>
      <c r="L68" s="168"/>
      <c r="M68" s="234"/>
    </row>
    <row r="69" spans="1:13" ht="37.5" customHeight="1" x14ac:dyDescent="0.2">
      <c r="A69" s="221" t="s">
        <v>372</v>
      </c>
      <c r="B69" s="462"/>
      <c r="C69" s="459" t="s">
        <v>373</v>
      </c>
      <c r="D69" s="460" t="s">
        <v>50</v>
      </c>
      <c r="E69" s="44" t="s">
        <v>209</v>
      </c>
      <c r="F69" s="146" t="s">
        <v>123</v>
      </c>
      <c r="G69" s="146" t="s">
        <v>122</v>
      </c>
      <c r="H69" s="147">
        <f t="shared" si="11"/>
        <v>120500</v>
      </c>
      <c r="I69" s="168">
        <v>18075</v>
      </c>
      <c r="J69" s="168">
        <v>102425</v>
      </c>
      <c r="K69" s="168"/>
      <c r="L69" s="168"/>
      <c r="M69" s="234"/>
    </row>
    <row r="70" spans="1:13" ht="34.5" customHeight="1" x14ac:dyDescent="0.2">
      <c r="A70" s="221" t="s">
        <v>374</v>
      </c>
      <c r="B70" s="462"/>
      <c r="C70" s="43" t="s">
        <v>407</v>
      </c>
      <c r="D70" s="122">
        <v>5</v>
      </c>
      <c r="E70" s="44"/>
      <c r="F70" s="146" t="s">
        <v>49</v>
      </c>
      <c r="G70" s="146" t="s">
        <v>222</v>
      </c>
      <c r="H70" s="147">
        <f t="shared" ref="H70" si="12">I70+J70+K70+L70+M70</f>
        <v>2448140.7000000002</v>
      </c>
      <c r="I70" s="168">
        <v>319322.7</v>
      </c>
      <c r="J70" s="168">
        <v>2128818</v>
      </c>
      <c r="K70" s="168"/>
      <c r="L70" s="168"/>
      <c r="M70" s="234"/>
    </row>
    <row r="71" spans="1:13" ht="37.5" customHeight="1" x14ac:dyDescent="0.2">
      <c r="A71" s="221" t="s">
        <v>375</v>
      </c>
      <c r="B71" s="462"/>
      <c r="C71" s="43" t="s">
        <v>417</v>
      </c>
      <c r="D71" s="122" t="s">
        <v>90</v>
      </c>
      <c r="E71" s="44" t="s">
        <v>387</v>
      </c>
      <c r="F71" s="146" t="s">
        <v>193</v>
      </c>
      <c r="G71" s="146" t="s">
        <v>49</v>
      </c>
      <c r="H71" s="147">
        <f t="shared" si="4"/>
        <v>299705.67</v>
      </c>
      <c r="I71" s="168">
        <v>299705.67</v>
      </c>
      <c r="J71" s="168"/>
      <c r="K71" s="168"/>
      <c r="L71" s="168"/>
      <c r="M71" s="234"/>
    </row>
    <row r="72" spans="1:13" ht="15" customHeight="1" x14ac:dyDescent="0.2">
      <c r="A72" s="216"/>
      <c r="B72" s="190"/>
      <c r="C72" s="190"/>
      <c r="D72" s="190"/>
      <c r="E72" s="190"/>
      <c r="F72" s="190"/>
      <c r="G72" s="191" t="s">
        <v>28</v>
      </c>
      <c r="H72" s="193">
        <f t="shared" ref="H72:M72" si="13">SUM(H32:H70)</f>
        <v>88586702.800000012</v>
      </c>
      <c r="I72" s="193">
        <f t="shared" si="13"/>
        <v>45941449.790000007</v>
      </c>
      <c r="J72" s="193">
        <f t="shared" si="13"/>
        <v>18838463.5</v>
      </c>
      <c r="K72" s="193">
        <f t="shared" si="13"/>
        <v>453979.41</v>
      </c>
      <c r="L72" s="193">
        <f t="shared" si="13"/>
        <v>16723151.1</v>
      </c>
      <c r="M72" s="209">
        <f t="shared" si="13"/>
        <v>6629659</v>
      </c>
    </row>
    <row r="73" spans="1:13" ht="17.25" customHeight="1" x14ac:dyDescent="0.2">
      <c r="A73" s="238" t="s">
        <v>178</v>
      </c>
      <c r="B73" s="172"/>
      <c r="C73" s="70"/>
      <c r="D73" s="179"/>
      <c r="E73" s="70"/>
      <c r="F73" s="70"/>
      <c r="G73" s="70"/>
      <c r="H73" s="70"/>
      <c r="I73" s="70"/>
      <c r="J73" s="70"/>
      <c r="K73" s="70"/>
      <c r="L73" s="70"/>
      <c r="M73" s="239"/>
    </row>
    <row r="74" spans="1:13" s="71" customFormat="1" ht="38.25" x14ac:dyDescent="0.2">
      <c r="A74" s="240" t="s">
        <v>182</v>
      </c>
      <c r="B74" s="72"/>
      <c r="C74" s="74" t="s">
        <v>183</v>
      </c>
      <c r="D74" s="180"/>
      <c r="E74" s="73"/>
      <c r="F74" s="73"/>
      <c r="G74" s="73"/>
      <c r="H74" s="73"/>
      <c r="I74" s="73"/>
      <c r="J74" s="73"/>
      <c r="K74" s="73"/>
      <c r="L74" s="73"/>
      <c r="M74" s="241"/>
    </row>
    <row r="75" spans="1:13" ht="36.75" customHeight="1" x14ac:dyDescent="0.2">
      <c r="A75" s="478" t="s">
        <v>54</v>
      </c>
      <c r="B75" s="20" t="s">
        <v>226</v>
      </c>
      <c r="C75" s="463" t="s">
        <v>96</v>
      </c>
      <c r="D75" s="103" t="s">
        <v>90</v>
      </c>
      <c r="E75" s="101" t="s">
        <v>202</v>
      </c>
      <c r="F75" s="462" t="s">
        <v>123</v>
      </c>
      <c r="G75" s="462" t="s">
        <v>122</v>
      </c>
      <c r="H75" s="147">
        <f t="shared" ref="H75" si="14">I75+J75+K75+L75+M75</f>
        <v>540442</v>
      </c>
      <c r="I75" s="147">
        <f>24442+500000</f>
        <v>524442</v>
      </c>
      <c r="J75" s="147"/>
      <c r="K75" s="147"/>
      <c r="L75" s="147"/>
      <c r="M75" s="222">
        <v>16000</v>
      </c>
    </row>
    <row r="76" spans="1:13" ht="30.75" customHeight="1" x14ac:dyDescent="0.2">
      <c r="A76" s="478" t="s">
        <v>60</v>
      </c>
      <c r="B76" s="50"/>
      <c r="C76" s="49" t="s">
        <v>98</v>
      </c>
      <c r="D76" s="104" t="s">
        <v>90</v>
      </c>
      <c r="E76" s="92" t="s">
        <v>202</v>
      </c>
      <c r="F76" s="506" t="s">
        <v>123</v>
      </c>
      <c r="G76" s="506" t="s">
        <v>49</v>
      </c>
      <c r="H76" s="147">
        <f t="shared" ref="H76" si="15">I76+J76+K76+L76+M76</f>
        <v>419000</v>
      </c>
      <c r="I76" s="507">
        <f>29000+390000</f>
        <v>419000</v>
      </c>
      <c r="J76" s="507"/>
      <c r="K76" s="507"/>
      <c r="L76" s="507"/>
      <c r="M76" s="310"/>
    </row>
    <row r="77" spans="1:13" ht="25.5" customHeight="1" x14ac:dyDescent="0.2">
      <c r="A77" s="478" t="s">
        <v>376</v>
      </c>
      <c r="B77" s="197"/>
      <c r="C77" s="47" t="s">
        <v>94</v>
      </c>
      <c r="D77" s="99" t="s">
        <v>90</v>
      </c>
      <c r="E77" s="100" t="s">
        <v>202</v>
      </c>
      <c r="F77" s="462" t="s">
        <v>122</v>
      </c>
      <c r="G77" s="462" t="s">
        <v>49</v>
      </c>
      <c r="H77" s="147">
        <f t="shared" ref="H77:H91" si="16">I77+J77+K77+L77+M77</f>
        <v>300000</v>
      </c>
      <c r="I77" s="147">
        <v>300000</v>
      </c>
      <c r="J77" s="147"/>
      <c r="K77" s="147"/>
      <c r="L77" s="147"/>
      <c r="M77" s="222"/>
    </row>
    <row r="78" spans="1:13" ht="44.25" customHeight="1" x14ac:dyDescent="0.2">
      <c r="A78" s="478" t="s">
        <v>377</v>
      </c>
      <c r="B78" s="107" t="s">
        <v>204</v>
      </c>
      <c r="C78" s="463" t="s">
        <v>99</v>
      </c>
      <c r="D78" s="108" t="s">
        <v>90</v>
      </c>
      <c r="E78" s="101" t="s">
        <v>202</v>
      </c>
      <c r="F78" s="465" t="s">
        <v>123</v>
      </c>
      <c r="G78" s="465" t="s">
        <v>122</v>
      </c>
      <c r="H78" s="147">
        <f t="shared" si="16"/>
        <v>179767.05</v>
      </c>
      <c r="I78" s="357">
        <f>4967.05+174800</f>
        <v>179767.05</v>
      </c>
      <c r="J78" s="357"/>
      <c r="K78" s="357"/>
      <c r="L78" s="357"/>
      <c r="M78" s="311"/>
    </row>
    <row r="79" spans="1:13" ht="18.75" customHeight="1" x14ac:dyDescent="0.2">
      <c r="A79" s="478" t="s">
        <v>378</v>
      </c>
      <c r="B79" s="109"/>
      <c r="C79" s="463" t="s">
        <v>101</v>
      </c>
      <c r="D79" s="108" t="s">
        <v>90</v>
      </c>
      <c r="E79" s="465" t="s">
        <v>202</v>
      </c>
      <c r="F79" s="465" t="s">
        <v>123</v>
      </c>
      <c r="G79" s="465" t="s">
        <v>49</v>
      </c>
      <c r="H79" s="147">
        <f t="shared" ref="H79:H81" si="17">I79+J79+K79+L79+M79</f>
        <v>1270.4000000000001</v>
      </c>
      <c r="I79" s="357">
        <v>1270.4000000000001</v>
      </c>
      <c r="J79" s="357"/>
      <c r="K79" s="357"/>
      <c r="L79" s="357"/>
      <c r="M79" s="311"/>
    </row>
    <row r="80" spans="1:13" ht="20.25" customHeight="1" x14ac:dyDescent="0.2">
      <c r="A80" s="478" t="s">
        <v>379</v>
      </c>
      <c r="B80" s="20" t="s">
        <v>226</v>
      </c>
      <c r="C80" s="463" t="s">
        <v>97</v>
      </c>
      <c r="D80" s="103" t="s">
        <v>90</v>
      </c>
      <c r="E80" s="101" t="s">
        <v>202</v>
      </c>
      <c r="F80" s="462" t="s">
        <v>123</v>
      </c>
      <c r="G80" s="462" t="s">
        <v>56</v>
      </c>
      <c r="H80" s="147">
        <f t="shared" si="17"/>
        <v>10000</v>
      </c>
      <c r="I80" s="508"/>
      <c r="J80" s="147"/>
      <c r="K80" s="147"/>
      <c r="L80" s="509"/>
      <c r="M80" s="222">
        <v>10000</v>
      </c>
    </row>
    <row r="81" spans="1:14" ht="54" customHeight="1" x14ac:dyDescent="0.2">
      <c r="A81" s="478" t="s">
        <v>380</v>
      </c>
      <c r="B81" s="20"/>
      <c r="C81" s="463" t="s">
        <v>395</v>
      </c>
      <c r="D81" s="103" t="s">
        <v>50</v>
      </c>
      <c r="E81" s="475" t="s">
        <v>219</v>
      </c>
      <c r="F81" s="491" t="s">
        <v>394</v>
      </c>
      <c r="G81" s="510" t="s">
        <v>122</v>
      </c>
      <c r="H81" s="147">
        <f t="shared" si="17"/>
        <v>1100000</v>
      </c>
      <c r="I81" s="511">
        <v>613470</v>
      </c>
      <c r="J81" s="502"/>
      <c r="K81" s="502"/>
      <c r="L81" s="511">
        <v>486530</v>
      </c>
      <c r="M81" s="222"/>
    </row>
    <row r="82" spans="1:14" ht="42" customHeight="1" x14ac:dyDescent="0.2">
      <c r="A82" s="210" t="s">
        <v>65</v>
      </c>
      <c r="B82" s="112"/>
      <c r="C82" s="463" t="s">
        <v>194</v>
      </c>
      <c r="D82" s="108" t="s">
        <v>90</v>
      </c>
      <c r="E82" s="476" t="s">
        <v>382</v>
      </c>
      <c r="F82" s="465" t="s">
        <v>55</v>
      </c>
      <c r="G82" s="512" t="s">
        <v>49</v>
      </c>
      <c r="H82" s="147">
        <f t="shared" si="16"/>
        <v>1592920</v>
      </c>
      <c r="I82" s="513">
        <v>1490920</v>
      </c>
      <c r="J82" s="357"/>
      <c r="K82" s="357">
        <v>38200</v>
      </c>
      <c r="L82" s="514"/>
      <c r="M82" s="311">
        <v>63800</v>
      </c>
    </row>
    <row r="83" spans="1:14" ht="42" customHeight="1" x14ac:dyDescent="0.2">
      <c r="A83" s="240" t="s">
        <v>105</v>
      </c>
      <c r="B83" s="72"/>
      <c r="C83" s="127" t="s">
        <v>184</v>
      </c>
      <c r="D83" s="181"/>
      <c r="E83" s="128"/>
      <c r="F83" s="129"/>
      <c r="G83" s="129"/>
      <c r="H83" s="115"/>
      <c r="I83" s="130"/>
      <c r="J83" s="130"/>
      <c r="K83" s="130"/>
      <c r="L83" s="130"/>
      <c r="M83" s="245"/>
    </row>
    <row r="84" spans="1:14" ht="45.75" customHeight="1" x14ac:dyDescent="0.2">
      <c r="A84" s="246" t="s">
        <v>114</v>
      </c>
      <c r="B84" s="27"/>
      <c r="C84" s="463" t="s">
        <v>295</v>
      </c>
      <c r="D84" s="75" t="s">
        <v>50</v>
      </c>
      <c r="E84" s="27" t="s">
        <v>381</v>
      </c>
      <c r="F84" s="146" t="s">
        <v>123</v>
      </c>
      <c r="G84" s="146" t="s">
        <v>56</v>
      </c>
      <c r="H84" s="145">
        <f>I84+J84+K84+L84+M84</f>
        <v>3467795</v>
      </c>
      <c r="I84" s="168">
        <v>2128302.5</v>
      </c>
      <c r="J84" s="168">
        <v>1230885</v>
      </c>
      <c r="K84" s="168">
        <v>108607.5</v>
      </c>
      <c r="L84" s="168"/>
      <c r="M84" s="234"/>
      <c r="N84" s="515"/>
    </row>
    <row r="85" spans="1:14" ht="40.5" customHeight="1" x14ac:dyDescent="0.2">
      <c r="A85" s="246" t="s">
        <v>115</v>
      </c>
      <c r="B85" s="27"/>
      <c r="C85" s="463" t="s">
        <v>296</v>
      </c>
      <c r="D85" s="75" t="s">
        <v>50</v>
      </c>
      <c r="E85" s="27" t="s">
        <v>381</v>
      </c>
      <c r="F85" s="146" t="s">
        <v>55</v>
      </c>
      <c r="G85" s="146" t="s">
        <v>56</v>
      </c>
      <c r="H85" s="145">
        <f t="shared" si="16"/>
        <v>4688397</v>
      </c>
      <c r="I85" s="168">
        <v>898421.7</v>
      </c>
      <c r="J85" s="168">
        <v>3482680</v>
      </c>
      <c r="K85" s="168">
        <v>307295.3</v>
      </c>
      <c r="L85" s="168"/>
      <c r="M85" s="234"/>
      <c r="N85" s="515"/>
    </row>
    <row r="86" spans="1:14" ht="63.75" x14ac:dyDescent="0.2">
      <c r="A86" s="246" t="s">
        <v>116</v>
      </c>
      <c r="B86" s="27"/>
      <c r="C86" s="463" t="s">
        <v>297</v>
      </c>
      <c r="D86" s="75" t="s">
        <v>50</v>
      </c>
      <c r="E86" s="25" t="s">
        <v>213</v>
      </c>
      <c r="F86" s="146" t="s">
        <v>123</v>
      </c>
      <c r="G86" s="146" t="s">
        <v>56</v>
      </c>
      <c r="H86" s="145">
        <f t="shared" si="16"/>
        <v>1758278.28</v>
      </c>
      <c r="I86" s="168">
        <v>883668.28</v>
      </c>
      <c r="J86" s="168">
        <v>803700</v>
      </c>
      <c r="K86" s="168">
        <v>70910</v>
      </c>
      <c r="L86" s="168"/>
      <c r="M86" s="234"/>
      <c r="N86" s="515"/>
    </row>
    <row r="87" spans="1:14" ht="38.25" x14ac:dyDescent="0.2">
      <c r="A87" s="246" t="s">
        <v>119</v>
      </c>
      <c r="B87" s="27"/>
      <c r="C87" s="463" t="s">
        <v>384</v>
      </c>
      <c r="D87" s="344" t="s">
        <v>50</v>
      </c>
      <c r="E87" s="345" t="s">
        <v>385</v>
      </c>
      <c r="F87" s="146" t="s">
        <v>123</v>
      </c>
      <c r="G87" s="369" t="s">
        <v>216</v>
      </c>
      <c r="H87" s="162">
        <f t="shared" si="16"/>
        <v>2900918</v>
      </c>
      <c r="I87" s="505">
        <v>339680</v>
      </c>
      <c r="J87" s="505">
        <v>2353570</v>
      </c>
      <c r="K87" s="505">
        <v>207668</v>
      </c>
      <c r="L87" s="505"/>
      <c r="M87" s="234"/>
      <c r="N87" s="515"/>
    </row>
    <row r="88" spans="1:14" ht="32.25" customHeight="1" x14ac:dyDescent="0.2">
      <c r="A88" s="246" t="s">
        <v>120</v>
      </c>
      <c r="B88" s="27"/>
      <c r="C88" s="463" t="s">
        <v>299</v>
      </c>
      <c r="D88" s="75" t="s">
        <v>50</v>
      </c>
      <c r="E88" s="345" t="s">
        <v>213</v>
      </c>
      <c r="F88" s="146" t="s">
        <v>123</v>
      </c>
      <c r="G88" s="146" t="s">
        <v>56</v>
      </c>
      <c r="H88" s="145">
        <f t="shared" si="16"/>
        <v>1598002.6800000002</v>
      </c>
      <c r="I88" s="168">
        <v>175777.09</v>
      </c>
      <c r="J88" s="168">
        <v>1306910</v>
      </c>
      <c r="K88" s="168">
        <v>115315.59</v>
      </c>
      <c r="L88" s="168"/>
      <c r="M88" s="234"/>
      <c r="N88" s="515"/>
    </row>
    <row r="89" spans="1:14" ht="25.5" x14ac:dyDescent="0.2">
      <c r="A89" s="246" t="s">
        <v>121</v>
      </c>
      <c r="B89" s="27"/>
      <c r="C89" s="88" t="s">
        <v>300</v>
      </c>
      <c r="D89" s="89" t="s">
        <v>50</v>
      </c>
      <c r="E89" s="464" t="s">
        <v>386</v>
      </c>
      <c r="F89" s="146" t="s">
        <v>122</v>
      </c>
      <c r="G89" s="146" t="s">
        <v>56</v>
      </c>
      <c r="H89" s="145">
        <f t="shared" si="16"/>
        <v>3344825.5</v>
      </c>
      <c r="I89" s="168">
        <v>669771.5</v>
      </c>
      <c r="J89" s="168">
        <v>2458158</v>
      </c>
      <c r="K89" s="168">
        <v>216896</v>
      </c>
      <c r="L89" s="168"/>
      <c r="M89" s="234"/>
      <c r="N89" s="515"/>
    </row>
    <row r="90" spans="1:14" ht="56.25" customHeight="1" x14ac:dyDescent="0.2">
      <c r="A90" s="343" t="s">
        <v>284</v>
      </c>
      <c r="B90" s="56"/>
      <c r="C90" s="463" t="s">
        <v>285</v>
      </c>
      <c r="D90" s="344" t="s">
        <v>50</v>
      </c>
      <c r="E90" s="472" t="s">
        <v>389</v>
      </c>
      <c r="F90" s="146" t="s">
        <v>123</v>
      </c>
      <c r="G90" s="146" t="s">
        <v>224</v>
      </c>
      <c r="H90" s="145">
        <f t="shared" si="16"/>
        <v>1874590</v>
      </c>
      <c r="I90" s="145">
        <v>140594</v>
      </c>
      <c r="J90" s="168">
        <v>1593402</v>
      </c>
      <c r="K90" s="168">
        <v>140594</v>
      </c>
      <c r="L90" s="168"/>
      <c r="M90" s="234"/>
      <c r="N90" s="515"/>
    </row>
    <row r="91" spans="1:14" ht="33.75" customHeight="1" x14ac:dyDescent="0.2">
      <c r="A91" s="247" t="s">
        <v>38</v>
      </c>
      <c r="B91" s="28"/>
      <c r="C91" s="4" t="s">
        <v>124</v>
      </c>
      <c r="D91" s="75" t="s">
        <v>50</v>
      </c>
      <c r="E91" s="483" t="s">
        <v>225</v>
      </c>
      <c r="F91" s="146" t="s">
        <v>123</v>
      </c>
      <c r="G91" s="146" t="s">
        <v>216</v>
      </c>
      <c r="H91" s="145">
        <f t="shared" si="16"/>
        <v>6800000</v>
      </c>
      <c r="I91" s="516">
        <v>6800000</v>
      </c>
      <c r="J91" s="516"/>
      <c r="K91" s="516"/>
      <c r="L91" s="516"/>
      <c r="M91" s="517"/>
      <c r="N91" s="515"/>
    </row>
    <row r="92" spans="1:14" ht="18" customHeight="1" x14ac:dyDescent="0.2">
      <c r="A92" s="216"/>
      <c r="B92" s="190"/>
      <c r="C92" s="190"/>
      <c r="D92" s="190"/>
      <c r="E92" s="190"/>
      <c r="F92" s="190"/>
      <c r="G92" s="191" t="s">
        <v>28</v>
      </c>
      <c r="H92" s="193">
        <f t="shared" ref="H92:M92" si="18">SUM(H74:H91)</f>
        <v>30576205.909999996</v>
      </c>
      <c r="I92" s="193">
        <f t="shared" si="18"/>
        <v>15565084.52</v>
      </c>
      <c r="J92" s="193">
        <f t="shared" si="18"/>
        <v>13229305</v>
      </c>
      <c r="K92" s="193">
        <f t="shared" si="18"/>
        <v>1205486.3900000001</v>
      </c>
      <c r="L92" s="193">
        <f t="shared" si="18"/>
        <v>486530</v>
      </c>
      <c r="M92" s="209">
        <f t="shared" si="18"/>
        <v>89800</v>
      </c>
    </row>
    <row r="93" spans="1:14" s="59" customFormat="1" ht="15" x14ac:dyDescent="0.25">
      <c r="A93" s="544" t="s">
        <v>150</v>
      </c>
      <c r="B93" s="545"/>
      <c r="C93" s="546"/>
      <c r="D93" s="546"/>
      <c r="E93" s="546"/>
      <c r="F93" s="546"/>
      <c r="G93" s="546"/>
      <c r="H93" s="546"/>
      <c r="I93" s="546"/>
      <c r="J93" s="546"/>
      <c r="K93" s="546"/>
      <c r="L93" s="546"/>
      <c r="M93" s="547"/>
    </row>
    <row r="94" spans="1:14" s="59" customFormat="1" ht="51.75" customHeight="1" x14ac:dyDescent="0.25">
      <c r="A94" s="221" t="s">
        <v>152</v>
      </c>
      <c r="B94" s="462"/>
      <c r="C94" s="463" t="s">
        <v>271</v>
      </c>
      <c r="D94" s="460">
        <v>5</v>
      </c>
      <c r="E94" s="519" t="s">
        <v>227</v>
      </c>
      <c r="F94" s="519" t="s">
        <v>55</v>
      </c>
      <c r="G94" s="519">
        <v>2019</v>
      </c>
      <c r="H94" s="520">
        <f>SUM(I94:J94)</f>
        <v>2261384.91</v>
      </c>
      <c r="I94" s="520">
        <v>1062922.9099999999</v>
      </c>
      <c r="J94" s="520">
        <v>1198462</v>
      </c>
      <c r="K94" s="145"/>
      <c r="L94" s="165"/>
      <c r="M94" s="207"/>
    </row>
    <row r="95" spans="1:14" s="59" customFormat="1" ht="59.25" customHeight="1" x14ac:dyDescent="0.25">
      <c r="A95" s="221" t="s">
        <v>153</v>
      </c>
      <c r="B95" s="462"/>
      <c r="C95" s="463" t="s">
        <v>233</v>
      </c>
      <c r="D95" s="460">
        <v>5</v>
      </c>
      <c r="E95" s="519" t="s">
        <v>383</v>
      </c>
      <c r="F95" s="519" t="s">
        <v>55</v>
      </c>
      <c r="G95" s="519" t="s">
        <v>56</v>
      </c>
      <c r="H95" s="520">
        <v>1800440.91</v>
      </c>
      <c r="I95" s="520">
        <v>778674.03</v>
      </c>
      <c r="J95" s="520">
        <v>1021766.88</v>
      </c>
      <c r="K95" s="145"/>
      <c r="L95" s="165"/>
      <c r="M95" s="207"/>
    </row>
    <row r="96" spans="1:14" s="59" customFormat="1" ht="28.5" customHeight="1" x14ac:dyDescent="0.25">
      <c r="A96" s="221" t="s">
        <v>154</v>
      </c>
      <c r="B96" s="462"/>
      <c r="C96" s="463" t="s">
        <v>262</v>
      </c>
      <c r="D96" s="460">
        <v>5</v>
      </c>
      <c r="E96" s="519" t="s">
        <v>227</v>
      </c>
      <c r="F96" s="519" t="s">
        <v>55</v>
      </c>
      <c r="G96" s="519" t="s">
        <v>122</v>
      </c>
      <c r="H96" s="520">
        <f>SUM(I96:J96)</f>
        <v>368700</v>
      </c>
      <c r="I96" s="520">
        <v>368700</v>
      </c>
      <c r="J96" s="520"/>
      <c r="K96" s="145"/>
      <c r="L96" s="165"/>
      <c r="M96" s="207"/>
    </row>
    <row r="97" spans="1:19" s="59" customFormat="1" ht="30.75" customHeight="1" x14ac:dyDescent="0.25">
      <c r="A97" s="221" t="s">
        <v>155</v>
      </c>
      <c r="B97" s="462"/>
      <c r="C97" s="463" t="s">
        <v>277</v>
      </c>
      <c r="D97" s="460" t="s">
        <v>312</v>
      </c>
      <c r="E97" s="519" t="s">
        <v>400</v>
      </c>
      <c r="F97" s="519" t="s">
        <v>123</v>
      </c>
      <c r="G97" s="519" t="s">
        <v>49</v>
      </c>
      <c r="H97" s="520">
        <f>+I97</f>
        <v>697289.04</v>
      </c>
      <c r="I97" s="520">
        <v>697289.04</v>
      </c>
      <c r="J97" s="520"/>
      <c r="K97" s="145"/>
      <c r="L97" s="165"/>
      <c r="M97" s="207"/>
    </row>
    <row r="98" spans="1:19" s="59" customFormat="1" ht="30.75" customHeight="1" x14ac:dyDescent="0.25">
      <c r="A98" s="221" t="s">
        <v>350</v>
      </c>
      <c r="B98" s="114"/>
      <c r="C98" s="521" t="s">
        <v>418</v>
      </c>
      <c r="D98" s="460" t="s">
        <v>50</v>
      </c>
      <c r="E98" s="522" t="s">
        <v>402</v>
      </c>
      <c r="F98" s="519" t="s">
        <v>122</v>
      </c>
      <c r="G98" s="523" t="s">
        <v>56</v>
      </c>
      <c r="H98" s="520">
        <f>SUM(I98)</f>
        <v>630000</v>
      </c>
      <c r="I98" s="520">
        <v>630000</v>
      </c>
      <c r="J98" s="520"/>
      <c r="K98" s="145"/>
      <c r="L98" s="165"/>
      <c r="M98" s="207"/>
    </row>
    <row r="99" spans="1:19" s="59" customFormat="1" ht="30.75" customHeight="1" x14ac:dyDescent="0.25">
      <c r="A99" s="221" t="s">
        <v>152</v>
      </c>
      <c r="B99" s="114"/>
      <c r="C99" s="521" t="s">
        <v>403</v>
      </c>
      <c r="D99" s="460" t="s">
        <v>50</v>
      </c>
      <c r="E99" s="522" t="s">
        <v>404</v>
      </c>
      <c r="F99" s="519" t="s">
        <v>122</v>
      </c>
      <c r="G99" s="523" t="s">
        <v>56</v>
      </c>
      <c r="H99" s="520">
        <f>SUM(I99)</f>
        <v>3138000</v>
      </c>
      <c r="I99" s="520">
        <v>3138000</v>
      </c>
      <c r="J99" s="520"/>
      <c r="K99" s="145"/>
      <c r="L99" s="165"/>
      <c r="M99" s="207"/>
    </row>
    <row r="100" spans="1:19" s="59" customFormat="1" ht="15" x14ac:dyDescent="0.25">
      <c r="A100" s="216"/>
      <c r="B100" s="190"/>
      <c r="C100" s="190"/>
      <c r="D100" s="190"/>
      <c r="E100" s="190"/>
      <c r="F100" s="190"/>
      <c r="G100" s="191" t="s">
        <v>28</v>
      </c>
      <c r="H100" s="194">
        <f t="shared" ref="H100:M100" si="19">SUM(H94:H97)</f>
        <v>5127814.8600000003</v>
      </c>
      <c r="I100" s="194">
        <f t="shared" si="19"/>
        <v>2907585.98</v>
      </c>
      <c r="J100" s="194">
        <f t="shared" si="19"/>
        <v>2220228.88</v>
      </c>
      <c r="K100" s="194">
        <f t="shared" si="19"/>
        <v>0</v>
      </c>
      <c r="L100" s="194">
        <f t="shared" si="19"/>
        <v>0</v>
      </c>
      <c r="M100" s="484">
        <f t="shared" si="19"/>
        <v>0</v>
      </c>
    </row>
    <row r="101" spans="1:19" s="59" customFormat="1" ht="15" x14ac:dyDescent="0.25">
      <c r="A101" s="544" t="s">
        <v>151</v>
      </c>
      <c r="B101" s="545"/>
      <c r="C101" s="545"/>
      <c r="D101" s="545"/>
      <c r="E101" s="545"/>
      <c r="F101" s="545"/>
      <c r="G101" s="545"/>
      <c r="H101" s="545"/>
      <c r="I101" s="545"/>
      <c r="J101" s="545"/>
      <c r="K101" s="545"/>
      <c r="L101" s="545"/>
      <c r="M101" s="548"/>
    </row>
    <row r="102" spans="1:19" s="59" customFormat="1" ht="46.5" customHeight="1" x14ac:dyDescent="0.25">
      <c r="A102" s="249" t="s">
        <v>156</v>
      </c>
      <c r="B102" s="67"/>
      <c r="C102" s="463" t="s">
        <v>391</v>
      </c>
      <c r="D102" s="486">
        <v>5</v>
      </c>
      <c r="E102" s="519" t="s">
        <v>383</v>
      </c>
      <c r="F102" s="487">
        <v>2017</v>
      </c>
      <c r="G102" s="487">
        <v>2020</v>
      </c>
      <c r="H102" s="145">
        <f>SUM(I102:M102)</f>
        <v>2488500</v>
      </c>
      <c r="I102" s="145">
        <v>1609424.57</v>
      </c>
      <c r="J102" s="145">
        <v>807799.05</v>
      </c>
      <c r="K102" s="145">
        <v>71276.38</v>
      </c>
      <c r="L102" s="165"/>
      <c r="M102" s="524"/>
    </row>
    <row r="103" spans="1:19" s="59" customFormat="1" ht="80.25" customHeight="1" x14ac:dyDescent="0.25">
      <c r="A103" s="249" t="s">
        <v>159</v>
      </c>
      <c r="B103" s="67"/>
      <c r="C103" s="463" t="s">
        <v>398</v>
      </c>
      <c r="D103" s="486">
        <v>5</v>
      </c>
      <c r="E103" s="519" t="s">
        <v>227</v>
      </c>
      <c r="F103" s="487">
        <v>2017</v>
      </c>
      <c r="G103" s="487">
        <v>2020</v>
      </c>
      <c r="H103" s="145">
        <f>SUM(I103:K103)</f>
        <v>1352126.7999999998</v>
      </c>
      <c r="I103" s="145">
        <v>233775.27</v>
      </c>
      <c r="J103" s="145">
        <v>1027674.38</v>
      </c>
      <c r="K103" s="145">
        <v>90677.15</v>
      </c>
      <c r="L103" s="165"/>
      <c r="M103" s="524"/>
    </row>
    <row r="104" spans="1:19" s="59" customFormat="1" ht="30" customHeight="1" x14ac:dyDescent="0.25">
      <c r="A104" s="249" t="s">
        <v>161</v>
      </c>
      <c r="B104" s="67"/>
      <c r="C104" s="463" t="s">
        <v>263</v>
      </c>
      <c r="D104" s="486">
        <v>5</v>
      </c>
      <c r="E104" s="519" t="s">
        <v>227</v>
      </c>
      <c r="F104" s="487">
        <v>2017</v>
      </c>
      <c r="G104" s="487">
        <v>2019</v>
      </c>
      <c r="H104" s="145">
        <f t="shared" ref="H104" si="20">SUM(I104:J104)</f>
        <v>860220.12</v>
      </c>
      <c r="I104" s="145">
        <v>860220.12</v>
      </c>
      <c r="J104" s="145"/>
      <c r="K104" s="145"/>
      <c r="L104" s="165"/>
      <c r="M104" s="524"/>
      <c r="S104" s="335"/>
    </row>
    <row r="105" spans="1:19" s="59" customFormat="1" ht="67.5" customHeight="1" x14ac:dyDescent="0.25">
      <c r="A105" s="250" t="s">
        <v>162</v>
      </c>
      <c r="B105" s="389"/>
      <c r="C105" s="518" t="s">
        <v>399</v>
      </c>
      <c r="D105" s="525">
        <v>5</v>
      </c>
      <c r="E105" s="526" t="s">
        <v>227</v>
      </c>
      <c r="F105" s="527">
        <v>2017</v>
      </c>
      <c r="G105" s="527">
        <v>2018</v>
      </c>
      <c r="H105" s="354">
        <f>SUM(I105:K105)</f>
        <v>350000</v>
      </c>
      <c r="I105" s="354"/>
      <c r="J105" s="354">
        <v>297500</v>
      </c>
      <c r="K105" s="354">
        <v>52500</v>
      </c>
      <c r="L105" s="286"/>
      <c r="M105" s="528"/>
    </row>
    <row r="106" spans="1:19" s="59" customFormat="1" ht="30" customHeight="1" x14ac:dyDescent="0.25">
      <c r="A106" s="249" t="s">
        <v>163</v>
      </c>
      <c r="B106" s="67"/>
      <c r="C106" s="403" t="s">
        <v>130</v>
      </c>
      <c r="D106" s="529">
        <v>5</v>
      </c>
      <c r="E106" s="530" t="s">
        <v>217</v>
      </c>
      <c r="F106" s="530">
        <v>2017</v>
      </c>
      <c r="G106" s="530">
        <v>2020</v>
      </c>
      <c r="H106" s="145">
        <f>+I106+J106+K106+L106+M106</f>
        <v>6840000</v>
      </c>
      <c r="I106" s="145">
        <v>6840000</v>
      </c>
      <c r="J106" s="165"/>
      <c r="K106" s="165"/>
      <c r="L106" s="165"/>
      <c r="M106" s="524"/>
    </row>
    <row r="107" spans="1:19" s="59" customFormat="1" ht="34.5" customHeight="1" x14ac:dyDescent="0.25">
      <c r="A107" s="249" t="s">
        <v>164</v>
      </c>
      <c r="B107" s="67"/>
      <c r="C107" s="4" t="s">
        <v>408</v>
      </c>
      <c r="D107" s="68">
        <v>6</v>
      </c>
      <c r="E107" s="67" t="s">
        <v>409</v>
      </c>
      <c r="F107" s="67">
        <v>2018</v>
      </c>
      <c r="G107" s="67">
        <v>2022</v>
      </c>
      <c r="H107" s="147">
        <f>+I107</f>
        <v>7000</v>
      </c>
      <c r="I107" s="147">
        <v>7000</v>
      </c>
      <c r="J107" s="147"/>
      <c r="K107" s="3"/>
      <c r="L107" s="3"/>
      <c r="M107" s="207"/>
    </row>
    <row r="108" spans="1:19" s="59" customFormat="1" ht="42.75" customHeight="1" x14ac:dyDescent="0.25">
      <c r="A108" s="221" t="s">
        <v>310</v>
      </c>
      <c r="B108" s="423"/>
      <c r="C108" s="463" t="s">
        <v>346</v>
      </c>
      <c r="D108" s="473">
        <v>6</v>
      </c>
      <c r="E108" s="423" t="s">
        <v>424</v>
      </c>
      <c r="F108" s="423">
        <v>2018</v>
      </c>
      <c r="G108" s="423">
        <v>2018</v>
      </c>
      <c r="H108" s="145">
        <f>SUM(I108:K108)</f>
        <v>128000</v>
      </c>
      <c r="I108" s="145">
        <v>128000</v>
      </c>
      <c r="J108" s="145"/>
      <c r="K108" s="145"/>
      <c r="L108" s="147"/>
      <c r="M108" s="222"/>
    </row>
    <row r="109" spans="1:19" s="59" customFormat="1" ht="30" customHeight="1" x14ac:dyDescent="0.25">
      <c r="A109" s="249" t="s">
        <v>321</v>
      </c>
      <c r="B109" s="67"/>
      <c r="C109" s="463" t="s">
        <v>311</v>
      </c>
      <c r="D109" s="486">
        <v>5</v>
      </c>
      <c r="E109" s="487" t="s">
        <v>225</v>
      </c>
      <c r="F109" s="487">
        <v>2017</v>
      </c>
      <c r="G109" s="487">
        <v>2018</v>
      </c>
      <c r="H109" s="145">
        <f>SUM(I109:K109)</f>
        <v>473486.18</v>
      </c>
      <c r="I109" s="145">
        <v>241486.18</v>
      </c>
      <c r="J109" s="145"/>
      <c r="K109" s="145">
        <v>232000</v>
      </c>
      <c r="L109" s="165"/>
      <c r="M109" s="524"/>
    </row>
    <row r="110" spans="1:19" s="59" customFormat="1" ht="39.75" customHeight="1" x14ac:dyDescent="0.25">
      <c r="A110" s="249" t="s">
        <v>334</v>
      </c>
      <c r="B110" s="67"/>
      <c r="C110" s="463" t="s">
        <v>347</v>
      </c>
      <c r="D110" s="486">
        <v>6</v>
      </c>
      <c r="E110" s="487"/>
      <c r="F110" s="487">
        <v>2018</v>
      </c>
      <c r="G110" s="487">
        <v>2019</v>
      </c>
      <c r="H110" s="145">
        <f>SUM(I110:M110)</f>
        <v>1205.8</v>
      </c>
      <c r="I110" s="145"/>
      <c r="J110" s="145"/>
      <c r="K110" s="145">
        <v>1205.8</v>
      </c>
      <c r="L110" s="165"/>
      <c r="M110" s="524"/>
    </row>
    <row r="111" spans="1:19" s="59" customFormat="1" ht="30" customHeight="1" x14ac:dyDescent="0.25">
      <c r="A111" s="249" t="s">
        <v>392</v>
      </c>
      <c r="B111" s="67"/>
      <c r="C111" s="463" t="s">
        <v>419</v>
      </c>
      <c r="D111" s="486">
        <v>5</v>
      </c>
      <c r="E111" s="487" t="s">
        <v>227</v>
      </c>
      <c r="F111" s="487">
        <v>2018</v>
      </c>
      <c r="G111" s="487">
        <v>2020</v>
      </c>
      <c r="H111" s="145">
        <f>SUM(I111:M111)</f>
        <v>2064000</v>
      </c>
      <c r="I111" s="145">
        <v>309600</v>
      </c>
      <c r="J111" s="145"/>
      <c r="K111" s="145">
        <v>1754400</v>
      </c>
      <c r="L111" s="165"/>
      <c r="M111" s="524"/>
    </row>
    <row r="112" spans="1:19" s="59" customFormat="1" ht="30" customHeight="1" x14ac:dyDescent="0.25">
      <c r="A112" s="249" t="s">
        <v>397</v>
      </c>
      <c r="B112" s="67"/>
      <c r="C112" s="463" t="s">
        <v>422</v>
      </c>
      <c r="D112" s="486">
        <v>5</v>
      </c>
      <c r="E112" s="487" t="s">
        <v>227</v>
      </c>
      <c r="F112" s="487">
        <v>2019</v>
      </c>
      <c r="G112" s="487">
        <v>2021</v>
      </c>
      <c r="H112" s="145">
        <v>2500000</v>
      </c>
      <c r="I112" s="145">
        <v>2500000</v>
      </c>
      <c r="J112" s="145"/>
      <c r="K112" s="145"/>
      <c r="L112" s="165"/>
      <c r="M112" s="524"/>
    </row>
    <row r="113" spans="1:13" s="59" customFormat="1" ht="25.5" x14ac:dyDescent="0.25">
      <c r="A113" s="253" t="s">
        <v>21</v>
      </c>
      <c r="B113" s="67"/>
      <c r="C113" s="61" t="s">
        <v>131</v>
      </c>
      <c r="D113" s="529"/>
      <c r="E113" s="531"/>
      <c r="F113" s="530"/>
      <c r="G113" s="530"/>
      <c r="H113" s="165"/>
      <c r="I113" s="165"/>
      <c r="J113" s="165"/>
      <c r="K113" s="165"/>
      <c r="L113" s="165"/>
      <c r="M113" s="524"/>
    </row>
    <row r="114" spans="1:13" s="59" customFormat="1" ht="38.25" x14ac:dyDescent="0.25">
      <c r="A114" s="249" t="s">
        <v>165</v>
      </c>
      <c r="B114" s="67"/>
      <c r="C114" s="52" t="s">
        <v>420</v>
      </c>
      <c r="D114" s="486">
        <v>5</v>
      </c>
      <c r="E114" s="487" t="s">
        <v>383</v>
      </c>
      <c r="F114" s="487">
        <v>2017</v>
      </c>
      <c r="G114" s="487">
        <v>2019</v>
      </c>
      <c r="H114" s="145">
        <f>SUM(I114:M114)</f>
        <v>704023</v>
      </c>
      <c r="I114" s="145">
        <v>704023</v>
      </c>
      <c r="J114" s="165"/>
      <c r="K114" s="165"/>
      <c r="L114" s="165"/>
      <c r="M114" s="524"/>
    </row>
    <row r="115" spans="1:13" s="59" customFormat="1" ht="53.25" customHeight="1" x14ac:dyDescent="0.25">
      <c r="A115" s="249" t="s">
        <v>166</v>
      </c>
      <c r="B115" s="67"/>
      <c r="C115" s="62" t="s">
        <v>396</v>
      </c>
      <c r="D115" s="486">
        <v>5</v>
      </c>
      <c r="E115" s="487" t="s">
        <v>227</v>
      </c>
      <c r="F115" s="487">
        <v>2016</v>
      </c>
      <c r="G115" s="487">
        <v>2019</v>
      </c>
      <c r="H115" s="145">
        <f>SUM(I115:M115)</f>
        <v>2688980</v>
      </c>
      <c r="I115" s="145">
        <v>2688980</v>
      </c>
      <c r="J115" s="165"/>
      <c r="K115" s="165"/>
      <c r="L115" s="165"/>
      <c r="M115" s="524"/>
    </row>
    <row r="116" spans="1:13" s="59" customFormat="1" ht="33" customHeight="1" x14ac:dyDescent="0.25">
      <c r="A116" s="249" t="s">
        <v>167</v>
      </c>
      <c r="B116" s="67"/>
      <c r="C116" s="62" t="s">
        <v>421</v>
      </c>
      <c r="D116" s="486">
        <v>5</v>
      </c>
      <c r="E116" s="487" t="s">
        <v>227</v>
      </c>
      <c r="F116" s="487">
        <v>2018</v>
      </c>
      <c r="G116" s="487">
        <v>2020</v>
      </c>
      <c r="H116" s="145">
        <f>SUM(I116:M116)</f>
        <v>574922.68999999994</v>
      </c>
      <c r="I116" s="145">
        <v>574922.68999999994</v>
      </c>
      <c r="J116" s="165"/>
      <c r="K116" s="165"/>
      <c r="L116" s="165"/>
      <c r="M116" s="524"/>
    </row>
    <row r="117" spans="1:13" s="59" customFormat="1" ht="30" customHeight="1" x14ac:dyDescent="0.25">
      <c r="A117" s="253" t="s">
        <v>22</v>
      </c>
      <c r="B117" s="67"/>
      <c r="C117" s="65" t="s">
        <v>243</v>
      </c>
      <c r="D117" s="529"/>
      <c r="E117" s="530"/>
      <c r="F117" s="530"/>
      <c r="G117" s="530"/>
      <c r="H117" s="165"/>
      <c r="I117" s="165"/>
      <c r="J117" s="165"/>
      <c r="K117" s="165"/>
      <c r="L117" s="165"/>
      <c r="M117" s="524"/>
    </row>
    <row r="118" spans="1:13" s="59" customFormat="1" ht="43.5" customHeight="1" x14ac:dyDescent="0.25">
      <c r="A118" s="249" t="s">
        <v>168</v>
      </c>
      <c r="B118" s="67"/>
      <c r="C118" s="62" t="s">
        <v>135</v>
      </c>
      <c r="D118" s="486">
        <v>5</v>
      </c>
      <c r="E118" s="487" t="s">
        <v>227</v>
      </c>
      <c r="F118" s="487">
        <v>2016</v>
      </c>
      <c r="G118" s="487">
        <v>2019</v>
      </c>
      <c r="H118" s="145">
        <f>SUM(I118:J118)</f>
        <v>780124</v>
      </c>
      <c r="I118" s="145">
        <v>232374</v>
      </c>
      <c r="J118" s="145">
        <v>547750</v>
      </c>
      <c r="K118" s="165"/>
      <c r="L118" s="165"/>
      <c r="M118" s="524"/>
    </row>
    <row r="119" spans="1:13" s="59" customFormat="1" ht="41.25" customHeight="1" x14ac:dyDescent="0.25">
      <c r="A119" s="249" t="s">
        <v>169</v>
      </c>
      <c r="B119" s="67"/>
      <c r="C119" s="62" t="s">
        <v>266</v>
      </c>
      <c r="D119" s="486">
        <v>5</v>
      </c>
      <c r="E119" s="487" t="s">
        <v>383</v>
      </c>
      <c r="F119" s="487">
        <v>2016</v>
      </c>
      <c r="G119" s="487">
        <v>2019</v>
      </c>
      <c r="H119" s="145">
        <f>SUM(I119:J119)</f>
        <v>897859.63</v>
      </c>
      <c r="I119" s="145">
        <v>897859.63</v>
      </c>
      <c r="J119" s="145"/>
      <c r="K119" s="165"/>
      <c r="L119" s="165"/>
      <c r="M119" s="524"/>
    </row>
    <row r="120" spans="1:13" s="59" customFormat="1" ht="15" customHeight="1" thickBot="1" x14ac:dyDescent="0.3">
      <c r="A120" s="424"/>
      <c r="B120" s="425"/>
      <c r="C120" s="425"/>
      <c r="D120" s="425"/>
      <c r="E120" s="425"/>
      <c r="F120" s="425"/>
      <c r="G120" s="426" t="s">
        <v>28</v>
      </c>
      <c r="H120" s="427">
        <f t="shared" ref="H120:M120" si="21">SUM(H102:H119)</f>
        <v>22710448.219999999</v>
      </c>
      <c r="I120" s="427">
        <f t="shared" si="21"/>
        <v>17827665.459999997</v>
      </c>
      <c r="J120" s="427">
        <f t="shared" si="21"/>
        <v>2680723.4300000002</v>
      </c>
      <c r="K120" s="427">
        <f t="shared" si="21"/>
        <v>2202059.33</v>
      </c>
      <c r="L120" s="427">
        <f t="shared" si="21"/>
        <v>0</v>
      </c>
      <c r="M120" s="428">
        <f t="shared" si="21"/>
        <v>0</v>
      </c>
    </row>
    <row r="121" spans="1:13" s="59" customFormat="1" ht="16.5" customHeight="1" x14ac:dyDescent="0.25">
      <c r="A121" s="549" t="s">
        <v>179</v>
      </c>
      <c r="B121" s="550"/>
      <c r="C121" s="550"/>
      <c r="D121" s="550"/>
      <c r="E121" s="550"/>
      <c r="F121" s="550"/>
      <c r="G121" s="550"/>
      <c r="H121" s="550"/>
      <c r="I121" s="550"/>
      <c r="J121" s="550"/>
      <c r="K121" s="550"/>
      <c r="L121" s="550"/>
      <c r="M121" s="551"/>
    </row>
    <row r="122" spans="1:13" s="59" customFormat="1" ht="18.75" customHeight="1" x14ac:dyDescent="0.25">
      <c r="A122" s="253" t="s">
        <v>171</v>
      </c>
      <c r="B122" s="67"/>
      <c r="C122" s="63" t="s">
        <v>136</v>
      </c>
      <c r="D122" s="68"/>
      <c r="E122" s="67"/>
      <c r="F122" s="67"/>
      <c r="G122" s="67"/>
      <c r="H122" s="67"/>
      <c r="I122" s="67"/>
      <c r="J122" s="67"/>
      <c r="K122" s="67"/>
      <c r="L122" s="67"/>
      <c r="M122" s="254"/>
    </row>
    <row r="123" spans="1:13" s="59" customFormat="1" ht="18.75" customHeight="1" x14ac:dyDescent="0.25">
      <c r="A123" s="253" t="s">
        <v>92</v>
      </c>
      <c r="B123" s="67"/>
      <c r="C123" s="63" t="s">
        <v>138</v>
      </c>
      <c r="D123" s="68"/>
      <c r="E123" s="67"/>
      <c r="F123" s="67"/>
      <c r="G123" s="67"/>
      <c r="H123" s="3"/>
      <c r="I123" s="3"/>
      <c r="J123" s="3"/>
      <c r="K123" s="3"/>
      <c r="L123" s="3"/>
      <c r="M123" s="207"/>
    </row>
    <row r="124" spans="1:13" s="59" customFormat="1" ht="33" customHeight="1" x14ac:dyDescent="0.25">
      <c r="A124" s="221" t="s">
        <v>48</v>
      </c>
      <c r="B124" s="423"/>
      <c r="C124" s="62" t="s">
        <v>139</v>
      </c>
      <c r="D124" s="486">
        <v>5</v>
      </c>
      <c r="E124" s="487" t="s">
        <v>140</v>
      </c>
      <c r="F124" s="487">
        <v>2016</v>
      </c>
      <c r="G124" s="487">
        <v>2018</v>
      </c>
      <c r="H124" s="145">
        <f>SUM(I124:M124)</f>
        <v>17374761.469999999</v>
      </c>
      <c r="I124" s="145">
        <v>4322106.8899999997</v>
      </c>
      <c r="J124" s="145">
        <v>11564519</v>
      </c>
      <c r="K124" s="145">
        <f>1020399+457599.88</f>
        <v>1477998.88</v>
      </c>
      <c r="L124" s="145"/>
      <c r="M124" s="356">
        <v>10136.700000000001</v>
      </c>
    </row>
    <row r="125" spans="1:13" s="59" customFormat="1" ht="30.75" customHeight="1" x14ac:dyDescent="0.25">
      <c r="A125" s="219" t="s">
        <v>47</v>
      </c>
      <c r="B125" s="423"/>
      <c r="C125" s="62" t="s">
        <v>316</v>
      </c>
      <c r="D125" s="473">
        <v>5</v>
      </c>
      <c r="E125" s="465" t="s">
        <v>223</v>
      </c>
      <c r="F125" s="487">
        <v>2016</v>
      </c>
      <c r="G125" s="487">
        <v>2020</v>
      </c>
      <c r="H125" s="145">
        <f>I125+J125+K125</f>
        <v>10514525.370000001</v>
      </c>
      <c r="I125" s="145">
        <f>I126+I127</f>
        <v>8734925.4900000002</v>
      </c>
      <c r="J125" s="145">
        <f>J126+J127</f>
        <v>1635308</v>
      </c>
      <c r="K125" s="145">
        <f>K126+K127</f>
        <v>144291.88</v>
      </c>
      <c r="L125" s="145"/>
      <c r="M125" s="356"/>
    </row>
    <row r="126" spans="1:13" s="59" customFormat="1" ht="30.75" customHeight="1" x14ac:dyDescent="0.25">
      <c r="A126" s="488" t="s">
        <v>317</v>
      </c>
      <c r="B126" s="423"/>
      <c r="C126" s="62" t="s">
        <v>313</v>
      </c>
      <c r="D126" s="486">
        <v>5</v>
      </c>
      <c r="E126" s="146" t="s">
        <v>223</v>
      </c>
      <c r="F126" s="487">
        <v>2017</v>
      </c>
      <c r="G126" s="487">
        <v>2019</v>
      </c>
      <c r="H126" s="145">
        <f>SUM(I126:M126)</f>
        <v>5052891.1000000006</v>
      </c>
      <c r="I126" s="145">
        <v>3273291.22</v>
      </c>
      <c r="J126" s="145">
        <v>1635308</v>
      </c>
      <c r="K126" s="145">
        <v>144291.88</v>
      </c>
      <c r="L126" s="145"/>
      <c r="M126" s="356"/>
    </row>
    <row r="127" spans="1:13" s="59" customFormat="1" ht="30.75" customHeight="1" x14ac:dyDescent="0.25">
      <c r="A127" s="488" t="s">
        <v>318</v>
      </c>
      <c r="B127" s="423"/>
      <c r="C127" s="62" t="s">
        <v>314</v>
      </c>
      <c r="D127" s="486">
        <v>5</v>
      </c>
      <c r="E127" s="146" t="s">
        <v>223</v>
      </c>
      <c r="F127" s="487">
        <v>2017</v>
      </c>
      <c r="G127" s="487">
        <v>2020</v>
      </c>
      <c r="H127" s="145">
        <f>SUM(I127:M127)</f>
        <v>5461634.2699999996</v>
      </c>
      <c r="I127" s="145">
        <v>5461634.2699999996</v>
      </c>
      <c r="J127" s="145"/>
      <c r="K127" s="145"/>
      <c r="L127" s="145"/>
      <c r="M127" s="356"/>
    </row>
    <row r="128" spans="1:13" s="59" customFormat="1" ht="29.25" customHeight="1" x14ac:dyDescent="0.25">
      <c r="A128" s="221" t="s">
        <v>172</v>
      </c>
      <c r="B128" s="423"/>
      <c r="C128" s="62" t="s">
        <v>141</v>
      </c>
      <c r="D128" s="473">
        <v>5</v>
      </c>
      <c r="E128" s="465" t="s">
        <v>223</v>
      </c>
      <c r="F128" s="487">
        <v>2016</v>
      </c>
      <c r="G128" s="487">
        <v>2020</v>
      </c>
      <c r="H128" s="145">
        <f>I128+J128+K128+M128+L128</f>
        <v>1514077.41</v>
      </c>
      <c r="I128" s="145">
        <v>1514077.41</v>
      </c>
      <c r="J128" s="145"/>
      <c r="K128" s="145">
        <v>0</v>
      </c>
      <c r="L128" s="145"/>
      <c r="M128" s="356"/>
    </row>
    <row r="129" spans="1:13" s="59" customFormat="1" ht="22.5" customHeight="1" x14ac:dyDescent="0.25">
      <c r="A129" s="221" t="s">
        <v>173</v>
      </c>
      <c r="B129" s="423"/>
      <c r="C129" s="485" t="s">
        <v>142</v>
      </c>
      <c r="D129" s="473">
        <v>5</v>
      </c>
      <c r="E129" s="465" t="s">
        <v>223</v>
      </c>
      <c r="F129" s="487">
        <v>2017</v>
      </c>
      <c r="G129" s="487">
        <v>2020</v>
      </c>
      <c r="H129" s="145">
        <f>+I129+J129+K129+L129+M129</f>
        <v>2700000</v>
      </c>
      <c r="I129" s="145">
        <v>2700000</v>
      </c>
      <c r="J129" s="145"/>
      <c r="K129" s="145"/>
      <c r="L129" s="145"/>
      <c r="M129" s="356"/>
    </row>
    <row r="130" spans="1:13" s="59" customFormat="1" ht="25.5" x14ac:dyDescent="0.25">
      <c r="A130" s="489" t="s">
        <v>320</v>
      </c>
      <c r="B130" s="490"/>
      <c r="C130" s="463" t="s">
        <v>319</v>
      </c>
      <c r="D130" s="486">
        <v>5</v>
      </c>
      <c r="E130" s="465" t="s">
        <v>223</v>
      </c>
      <c r="F130" s="490">
        <v>2019</v>
      </c>
      <c r="G130" s="487">
        <v>2020</v>
      </c>
      <c r="H130" s="145">
        <f>+I130+J130+K130+L130+M130</f>
        <v>2011473</v>
      </c>
      <c r="I130" s="145">
        <v>301000</v>
      </c>
      <c r="J130" s="145"/>
      <c r="K130" s="145">
        <v>1710473</v>
      </c>
      <c r="L130" s="145"/>
      <c r="M130" s="356"/>
    </row>
    <row r="131" spans="1:13" s="59" customFormat="1" ht="15" x14ac:dyDescent="0.25">
      <c r="A131" s="216"/>
      <c r="B131" s="190"/>
      <c r="C131" s="190"/>
      <c r="D131" s="190"/>
      <c r="E131" s="190"/>
      <c r="F131" s="190"/>
      <c r="G131" s="191" t="s">
        <v>28</v>
      </c>
      <c r="H131" s="139">
        <f t="shared" ref="H131:M131" si="22">SUM(H122:H130)-H126-H127</f>
        <v>34114837.25</v>
      </c>
      <c r="I131" s="139">
        <f t="shared" si="22"/>
        <v>17572109.789999999</v>
      </c>
      <c r="J131" s="139">
        <f t="shared" si="22"/>
        <v>13199827</v>
      </c>
      <c r="K131" s="139">
        <f t="shared" si="22"/>
        <v>3332763.76</v>
      </c>
      <c r="L131" s="139">
        <f t="shared" si="22"/>
        <v>0</v>
      </c>
      <c r="M131" s="429">
        <f t="shared" si="22"/>
        <v>10136.700000000001</v>
      </c>
    </row>
    <row r="132" spans="1:13" s="59" customFormat="1" ht="15" x14ac:dyDescent="0.25">
      <c r="A132" s="552" t="s">
        <v>180</v>
      </c>
      <c r="B132" s="553"/>
      <c r="C132" s="553"/>
      <c r="D132" s="553"/>
      <c r="E132" s="553"/>
      <c r="F132" s="553"/>
      <c r="G132" s="553"/>
      <c r="H132" s="553"/>
      <c r="I132" s="553"/>
      <c r="J132" s="553"/>
      <c r="K132" s="553"/>
      <c r="L132" s="553"/>
      <c r="M132" s="554"/>
    </row>
    <row r="133" spans="1:13" s="59" customFormat="1" ht="38.25" x14ac:dyDescent="0.25">
      <c r="A133" s="253" t="s">
        <v>171</v>
      </c>
      <c r="B133" s="67"/>
      <c r="C133" s="65" t="s">
        <v>143</v>
      </c>
      <c r="D133" s="68"/>
      <c r="E133" s="136"/>
      <c r="F133" s="67"/>
      <c r="G133" s="67"/>
      <c r="H133" s="67"/>
      <c r="I133" s="67"/>
      <c r="J133" s="67"/>
      <c r="K133" s="67"/>
      <c r="L133" s="67"/>
      <c r="M133" s="254"/>
    </row>
    <row r="134" spans="1:13" s="59" customFormat="1" ht="28.5" customHeight="1" x14ac:dyDescent="0.25">
      <c r="A134" s="249" t="s">
        <v>174</v>
      </c>
      <c r="B134" s="67"/>
      <c r="C134" s="52" t="s">
        <v>244</v>
      </c>
      <c r="D134" s="68">
        <v>5</v>
      </c>
      <c r="E134" s="487" t="s">
        <v>402</v>
      </c>
      <c r="F134" s="487">
        <v>2017</v>
      </c>
      <c r="G134" s="487">
        <v>2019</v>
      </c>
      <c r="H134" s="145">
        <v>572000</v>
      </c>
      <c r="I134" s="145">
        <f>+H134</f>
        <v>572000</v>
      </c>
      <c r="J134" s="530"/>
      <c r="K134" s="67"/>
      <c r="L134" s="67"/>
      <c r="M134" s="254"/>
    </row>
    <row r="135" spans="1:13" s="59" customFormat="1" ht="18" customHeight="1" x14ac:dyDescent="0.25">
      <c r="A135" s="249" t="s">
        <v>89</v>
      </c>
      <c r="B135" s="67"/>
      <c r="C135" s="4" t="s">
        <v>145</v>
      </c>
      <c r="D135" s="68">
        <v>5</v>
      </c>
      <c r="E135" s="530" t="s">
        <v>401</v>
      </c>
      <c r="F135" s="487">
        <v>2016</v>
      </c>
      <c r="G135" s="487">
        <v>2019</v>
      </c>
      <c r="H135" s="145">
        <f>SUM(I135:J135)</f>
        <v>620424.07999999996</v>
      </c>
      <c r="I135" s="145">
        <v>117620.47</v>
      </c>
      <c r="J135" s="145">
        <v>502803.61</v>
      </c>
      <c r="K135" s="67"/>
      <c r="L135" s="67"/>
      <c r="M135" s="254"/>
    </row>
    <row r="136" spans="1:13" s="59" customFormat="1" ht="42.75" customHeight="1" x14ac:dyDescent="0.25">
      <c r="A136" s="249" t="s">
        <v>175</v>
      </c>
      <c r="B136" s="67"/>
      <c r="C136" s="4" t="s">
        <v>146</v>
      </c>
      <c r="D136" s="68">
        <v>5</v>
      </c>
      <c r="E136" s="530" t="s">
        <v>401</v>
      </c>
      <c r="F136" s="530">
        <v>2016</v>
      </c>
      <c r="G136" s="530">
        <v>2020</v>
      </c>
      <c r="H136" s="165">
        <f>+I136+J136</f>
        <v>290766.37</v>
      </c>
      <c r="I136" s="165">
        <v>55029.98</v>
      </c>
      <c r="J136" s="165">
        <v>235736.39</v>
      </c>
      <c r="K136" s="67"/>
      <c r="L136" s="67"/>
      <c r="M136" s="254"/>
    </row>
    <row r="137" spans="1:13" s="59" customFormat="1" ht="52.5" customHeight="1" x14ac:dyDescent="0.25">
      <c r="A137" s="249" t="s">
        <v>176</v>
      </c>
      <c r="B137" s="67"/>
      <c r="C137" s="4" t="s">
        <v>425</v>
      </c>
      <c r="D137" s="68">
        <v>5</v>
      </c>
      <c r="E137" s="530" t="s">
        <v>217</v>
      </c>
      <c r="F137" s="487">
        <v>2017</v>
      </c>
      <c r="G137" s="487">
        <v>2020</v>
      </c>
      <c r="H137" s="145">
        <f>+I137+J137+K137+L137+M137</f>
        <v>3457000</v>
      </c>
      <c r="I137" s="145">
        <v>3457000</v>
      </c>
      <c r="J137" s="530"/>
      <c r="K137" s="67"/>
      <c r="L137" s="67"/>
      <c r="M137" s="254"/>
    </row>
    <row r="138" spans="1:13" s="59" customFormat="1" ht="18" customHeight="1" x14ac:dyDescent="0.25">
      <c r="A138" s="253" t="s">
        <v>36</v>
      </c>
      <c r="B138" s="67"/>
      <c r="C138" s="66" t="s">
        <v>147</v>
      </c>
      <c r="D138" s="68"/>
      <c r="E138" s="531"/>
      <c r="F138" s="530"/>
      <c r="G138" s="530"/>
      <c r="H138" s="530"/>
      <c r="I138" s="530"/>
      <c r="J138" s="530"/>
      <c r="K138" s="67"/>
      <c r="L138" s="67"/>
      <c r="M138" s="254"/>
    </row>
    <row r="139" spans="1:13" s="59" customFormat="1" ht="44.25" customHeight="1" x14ac:dyDescent="0.25">
      <c r="A139" s="249" t="s">
        <v>177</v>
      </c>
      <c r="B139" s="67"/>
      <c r="C139" s="62" t="s">
        <v>270</v>
      </c>
      <c r="D139" s="68">
        <v>5</v>
      </c>
      <c r="E139" s="530" t="s">
        <v>385</v>
      </c>
      <c r="F139" s="530">
        <v>2016</v>
      </c>
      <c r="G139" s="530">
        <v>2019</v>
      </c>
      <c r="H139" s="165">
        <v>4601547.3899999997</v>
      </c>
      <c r="I139" s="165">
        <v>833110.55</v>
      </c>
      <c r="J139" s="165">
        <v>3768436.84</v>
      </c>
      <c r="K139" s="67"/>
      <c r="L139" s="67"/>
      <c r="M139" s="254"/>
    </row>
    <row r="140" spans="1:13" s="59" customFormat="1" ht="15" x14ac:dyDescent="0.25">
      <c r="A140" s="216"/>
      <c r="B140" s="190"/>
      <c r="C140" s="190"/>
      <c r="D140" s="190"/>
      <c r="E140" s="190"/>
      <c r="F140" s="190"/>
      <c r="G140" s="191" t="s">
        <v>28</v>
      </c>
      <c r="H140" s="195">
        <f>SUM(H133:H139)</f>
        <v>9541737.8399999999</v>
      </c>
      <c r="I140" s="195">
        <f t="shared" ref="I140:M140" si="23">SUM(I133:I139)</f>
        <v>5034761</v>
      </c>
      <c r="J140" s="195">
        <f t="shared" si="23"/>
        <v>4506976.84</v>
      </c>
      <c r="K140" s="195">
        <f t="shared" si="23"/>
        <v>0</v>
      </c>
      <c r="L140" s="195">
        <f t="shared" si="23"/>
        <v>0</v>
      </c>
      <c r="M140" s="255">
        <f t="shared" si="23"/>
        <v>0</v>
      </c>
    </row>
    <row r="141" spans="1:13" s="59" customFormat="1" ht="16.5" customHeight="1" x14ac:dyDescent="0.25">
      <c r="A141" s="552" t="s">
        <v>181</v>
      </c>
      <c r="B141" s="553"/>
      <c r="C141" s="553"/>
      <c r="D141" s="553"/>
      <c r="E141" s="553"/>
      <c r="F141" s="553"/>
      <c r="G141" s="553"/>
      <c r="H141" s="553"/>
      <c r="I141" s="553"/>
      <c r="J141" s="553"/>
      <c r="K141" s="553"/>
      <c r="L141" s="553"/>
      <c r="M141" s="554"/>
    </row>
    <row r="142" spans="1:13" s="59" customFormat="1" ht="42" customHeight="1" x14ac:dyDescent="0.25">
      <c r="A142" s="253" t="s">
        <v>171</v>
      </c>
      <c r="B142" s="67"/>
      <c r="C142" s="463" t="s">
        <v>269</v>
      </c>
      <c r="D142" s="486">
        <v>5</v>
      </c>
      <c r="E142" s="487" t="s">
        <v>227</v>
      </c>
      <c r="F142" s="487">
        <v>2015</v>
      </c>
      <c r="G142" s="487">
        <v>2018</v>
      </c>
      <c r="H142" s="145">
        <f>SUM(I142:M142)</f>
        <v>553800</v>
      </c>
      <c r="I142" s="145">
        <v>20000</v>
      </c>
      <c r="J142" s="145"/>
      <c r="K142" s="145">
        <v>522000</v>
      </c>
      <c r="L142" s="145"/>
      <c r="M142" s="356">
        <v>11800</v>
      </c>
    </row>
    <row r="143" spans="1:13" s="59" customFormat="1" ht="39" customHeight="1" x14ac:dyDescent="0.25">
      <c r="A143" s="253" t="s">
        <v>40</v>
      </c>
      <c r="B143" s="67"/>
      <c r="C143" s="463" t="s">
        <v>268</v>
      </c>
      <c r="D143" s="486">
        <v>5</v>
      </c>
      <c r="E143" s="487" t="s">
        <v>227</v>
      </c>
      <c r="F143" s="487">
        <v>2017</v>
      </c>
      <c r="G143" s="487">
        <v>2020</v>
      </c>
      <c r="H143" s="145">
        <f>SUM(I143:M143)</f>
        <v>1633235</v>
      </c>
      <c r="I143" s="145">
        <v>85235</v>
      </c>
      <c r="J143" s="145">
        <v>1548000</v>
      </c>
      <c r="K143" s="145"/>
      <c r="L143" s="145"/>
      <c r="M143" s="356"/>
    </row>
    <row r="144" spans="1:13" s="59" customFormat="1" ht="45" customHeight="1" x14ac:dyDescent="0.25">
      <c r="A144" s="253" t="s">
        <v>16</v>
      </c>
      <c r="B144" s="67"/>
      <c r="C144" s="403" t="s">
        <v>245</v>
      </c>
      <c r="D144" s="486">
        <v>5</v>
      </c>
      <c r="E144" s="487" t="s">
        <v>217</v>
      </c>
      <c r="F144" s="487">
        <v>2017</v>
      </c>
      <c r="G144" s="487">
        <v>2019</v>
      </c>
      <c r="H144" s="145">
        <f>SUM(I144:M144)</f>
        <v>700000</v>
      </c>
      <c r="I144" s="145">
        <v>450000</v>
      </c>
      <c r="J144" s="145"/>
      <c r="K144" s="145"/>
      <c r="L144" s="145"/>
      <c r="M144" s="356">
        <v>250000</v>
      </c>
    </row>
    <row r="145" spans="1:13" s="59" customFormat="1" ht="38.25" x14ac:dyDescent="0.25">
      <c r="A145" s="253" t="s">
        <v>17</v>
      </c>
      <c r="B145" s="67"/>
      <c r="C145" s="463" t="s">
        <v>149</v>
      </c>
      <c r="D145" s="486">
        <v>5</v>
      </c>
      <c r="E145" s="487" t="s">
        <v>132</v>
      </c>
      <c r="F145" s="487">
        <v>2017</v>
      </c>
      <c r="G145" s="487">
        <v>2019</v>
      </c>
      <c r="H145" s="145">
        <v>335000</v>
      </c>
      <c r="I145" s="532">
        <v>335000</v>
      </c>
      <c r="J145" s="533"/>
      <c r="K145" s="534"/>
      <c r="L145" s="534"/>
      <c r="M145" s="535"/>
    </row>
    <row r="146" spans="1:13" s="59" customFormat="1" ht="15" customHeight="1" thickBot="1" x14ac:dyDescent="0.3">
      <c r="A146" s="257"/>
      <c r="B146" s="188"/>
      <c r="C146" s="187"/>
      <c r="D146" s="187"/>
      <c r="E146" s="187"/>
      <c r="F146" s="187"/>
      <c r="G146" s="186" t="s">
        <v>28</v>
      </c>
      <c r="H146" s="157">
        <f t="shared" ref="H146:M146" si="24">SUM(H142:H145)</f>
        <v>3222035</v>
      </c>
      <c r="I146" s="157">
        <f t="shared" si="24"/>
        <v>890235</v>
      </c>
      <c r="J146" s="157">
        <f t="shared" si="24"/>
        <v>1548000</v>
      </c>
      <c r="K146" s="157">
        <f t="shared" si="24"/>
        <v>522000</v>
      </c>
      <c r="L146" s="157">
        <f t="shared" si="24"/>
        <v>0</v>
      </c>
      <c r="M146" s="258">
        <f t="shared" si="24"/>
        <v>261800</v>
      </c>
    </row>
    <row r="147" spans="1:13" ht="13.5" thickBot="1" x14ac:dyDescent="0.25">
      <c r="A147" s="542" t="s">
        <v>237</v>
      </c>
      <c r="B147" s="543"/>
      <c r="C147" s="543"/>
      <c r="D147" s="543"/>
      <c r="E147" s="543"/>
      <c r="F147" s="543"/>
      <c r="G147" s="543"/>
      <c r="H147" s="259">
        <f>SUMIF(G11:G146,"Iš viso:",H11:H146)</f>
        <v>212178180.76400003</v>
      </c>
      <c r="I147" s="259">
        <f>SUMIF(G11:G146,"Iš viso:",I11:I146)</f>
        <v>118310777.11399999</v>
      </c>
      <c r="J147" s="259">
        <f>SUMIF(G11:G146,"Iš viso:",J11:J146)</f>
        <v>61567305.770000011</v>
      </c>
      <c r="K147" s="259">
        <f>SUMIF(G11:G146,"Iš viso:",K11:K146)</f>
        <v>8000058.1200000001</v>
      </c>
      <c r="L147" s="259">
        <f>SUMIF(G11:G146,"Iš viso:",L11:L146)</f>
        <v>17209681.100000001</v>
      </c>
      <c r="M147" s="260">
        <f>SUMIF(G11:G146,"Iš viso:",M11:M146)</f>
        <v>7090358.6600000001</v>
      </c>
    </row>
    <row r="149" spans="1:13" x14ac:dyDescent="0.2">
      <c r="G149" s="537" t="s">
        <v>278</v>
      </c>
      <c r="H149" s="537"/>
      <c r="I149" s="537"/>
    </row>
    <row r="151" spans="1:13" x14ac:dyDescent="0.2">
      <c r="I151" s="98"/>
    </row>
  </sheetData>
  <mergeCells count="30">
    <mergeCell ref="J1:M1"/>
    <mergeCell ref="K8:K9"/>
    <mergeCell ref="M8:M9"/>
    <mergeCell ref="C8:C9"/>
    <mergeCell ref="F8:G8"/>
    <mergeCell ref="H8:H9"/>
    <mergeCell ref="I8:I9"/>
    <mergeCell ref="J8:J9"/>
    <mergeCell ref="L8:L9"/>
    <mergeCell ref="D8:D9"/>
    <mergeCell ref="C4:F4"/>
    <mergeCell ref="C6:F6"/>
    <mergeCell ref="C5:G5"/>
    <mergeCell ref="A2:M2"/>
    <mergeCell ref="B8:B9"/>
    <mergeCell ref="E8:E9"/>
    <mergeCell ref="A11:M11"/>
    <mergeCell ref="A8:A9"/>
    <mergeCell ref="A19:A20"/>
    <mergeCell ref="B19:B20"/>
    <mergeCell ref="C19:C20"/>
    <mergeCell ref="A17:M17"/>
    <mergeCell ref="G149:I149"/>
    <mergeCell ref="A30:M30"/>
    <mergeCell ref="A147:G147"/>
    <mergeCell ref="A93:M93"/>
    <mergeCell ref="A101:M101"/>
    <mergeCell ref="A121:M121"/>
    <mergeCell ref="A132:M132"/>
    <mergeCell ref="A141:M141"/>
  </mergeCells>
  <printOptions horizontalCentered="1"/>
  <pageMargins left="0.78740157480314965" right="0.19685039370078741" top="0.39370078740157483" bottom="0.39370078740157483" header="0" footer="0"/>
  <pageSetup paperSize="9" scale="56"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79"/>
  <sheetViews>
    <sheetView zoomScaleNormal="100" zoomScaleSheetLayoutView="100" workbookViewId="0">
      <pane ySplit="10" topLeftCell="A11" activePane="bottomLeft" state="frozen"/>
      <selection pane="bottomLeft" activeCell="A11" sqref="A11:M11"/>
    </sheetView>
  </sheetViews>
  <sheetFormatPr defaultColWidth="9.140625" defaultRowHeight="12.75" x14ac:dyDescent="0.2"/>
  <cols>
    <col min="1" max="1" width="8.42578125" style="16" customWidth="1"/>
    <col min="2" max="2" width="3" style="16" hidden="1" customWidth="1"/>
    <col min="3" max="3" width="35.42578125" style="7" customWidth="1"/>
    <col min="4" max="4" width="5" style="173" customWidth="1"/>
    <col min="5" max="5" width="16.85546875" style="16" hidden="1" customWidth="1"/>
    <col min="6" max="6" width="9.140625" style="16" customWidth="1"/>
    <col min="7" max="7" width="8.5703125" style="16" customWidth="1"/>
    <col min="8" max="8" width="13.7109375" style="7" customWidth="1"/>
    <col min="9" max="9" width="13" style="7" customWidth="1"/>
    <col min="10" max="10" width="12.85546875" style="7" customWidth="1"/>
    <col min="11" max="11" width="11" style="7" customWidth="1"/>
    <col min="12" max="12" width="13.140625" style="7" customWidth="1"/>
    <col min="13" max="13" width="12.140625" style="7" customWidth="1"/>
    <col min="14" max="14" width="35" style="329" customWidth="1"/>
    <col min="15" max="15" width="11.5703125" style="71" bestFit="1" customWidth="1"/>
    <col min="16" max="16384" width="9.140625" style="7"/>
  </cols>
  <sheetData>
    <row r="1" spans="1:15" ht="15.75" x14ac:dyDescent="0.2">
      <c r="J1" s="590" t="s">
        <v>280</v>
      </c>
      <c r="K1" s="590"/>
      <c r="L1" s="590"/>
      <c r="M1" s="590"/>
      <c r="N1" s="591"/>
    </row>
    <row r="2" spans="1:15" ht="15.75" x14ac:dyDescent="0.25">
      <c r="A2" s="592" t="s">
        <v>232</v>
      </c>
      <c r="B2" s="592"/>
      <c r="C2" s="592"/>
      <c r="D2" s="592"/>
      <c r="E2" s="592"/>
      <c r="F2" s="592"/>
      <c r="G2" s="592"/>
      <c r="H2" s="592"/>
      <c r="I2" s="592"/>
      <c r="J2" s="592"/>
      <c r="K2" s="592"/>
      <c r="L2" s="592"/>
      <c r="M2" s="592"/>
      <c r="N2" s="269"/>
    </row>
    <row r="3" spans="1:15" ht="15.75" x14ac:dyDescent="0.25">
      <c r="A3" s="270"/>
      <c r="B3" s="270"/>
      <c r="C3" s="269"/>
      <c r="D3" s="271"/>
      <c r="E3" s="269"/>
      <c r="F3" s="269"/>
      <c r="G3" s="269"/>
      <c r="H3" s="269"/>
      <c r="I3" s="269"/>
      <c r="J3" s="269"/>
      <c r="K3" s="269"/>
      <c r="L3" s="71"/>
      <c r="M3" s="71"/>
      <c r="N3" s="71"/>
    </row>
    <row r="4" spans="1:15" ht="15" x14ac:dyDescent="0.25">
      <c r="A4" s="270"/>
      <c r="B4" s="272" t="s">
        <v>43</v>
      </c>
      <c r="C4" s="593" t="s">
        <v>272</v>
      </c>
      <c r="D4" s="593"/>
      <c r="E4" s="593"/>
      <c r="F4" s="594"/>
      <c r="G4" s="273"/>
      <c r="H4" s="274"/>
      <c r="I4" s="274"/>
      <c r="J4" s="274"/>
      <c r="K4" s="274"/>
      <c r="L4" s="71"/>
      <c r="M4" s="71"/>
      <c r="N4" s="71"/>
    </row>
    <row r="5" spans="1:15" ht="15" x14ac:dyDescent="0.25">
      <c r="A5" s="272"/>
      <c r="B5" s="272" t="s">
        <v>42</v>
      </c>
      <c r="C5" s="593" t="s">
        <v>273</v>
      </c>
      <c r="D5" s="593"/>
      <c r="E5" s="593"/>
      <c r="F5" s="594"/>
      <c r="G5" s="594"/>
      <c r="H5" s="274"/>
      <c r="I5" s="274"/>
      <c r="J5" s="392"/>
      <c r="K5" s="274"/>
      <c r="L5" s="71"/>
      <c r="M5" s="71"/>
      <c r="N5" s="71"/>
    </row>
    <row r="6" spans="1:15" ht="15" x14ac:dyDescent="0.25">
      <c r="A6" s="272"/>
      <c r="B6" s="272" t="s">
        <v>44</v>
      </c>
      <c r="C6" s="593" t="s">
        <v>274</v>
      </c>
      <c r="D6" s="595"/>
      <c r="E6" s="594"/>
      <c r="F6" s="594"/>
      <c r="G6" s="273"/>
      <c r="H6" s="274"/>
      <c r="I6" s="274"/>
      <c r="J6" s="274"/>
      <c r="K6" s="274"/>
      <c r="L6" s="71"/>
      <c r="M6" s="71"/>
      <c r="N6" s="71"/>
    </row>
    <row r="7" spans="1:15" ht="13.5" thickBot="1" x14ac:dyDescent="0.25">
      <c r="A7" s="275"/>
      <c r="B7" s="275"/>
      <c r="C7" s="71"/>
      <c r="D7" s="276"/>
      <c r="E7" s="270"/>
      <c r="F7" s="270"/>
      <c r="G7" s="270"/>
      <c r="H7" s="71"/>
      <c r="I7" s="71"/>
      <c r="J7" s="71"/>
      <c r="K7" s="71"/>
      <c r="L7" s="277"/>
      <c r="M7" s="277"/>
      <c r="N7" s="277" t="s">
        <v>281</v>
      </c>
    </row>
    <row r="8" spans="1:15" ht="20.25" customHeight="1" x14ac:dyDescent="0.2">
      <c r="A8" s="559" t="s">
        <v>27</v>
      </c>
      <c r="B8" s="582" t="s">
        <v>58</v>
      </c>
      <c r="C8" s="573" t="s">
        <v>0</v>
      </c>
      <c r="D8" s="576" t="s">
        <v>41</v>
      </c>
      <c r="E8" s="576" t="s">
        <v>57</v>
      </c>
      <c r="F8" s="575" t="s">
        <v>26</v>
      </c>
      <c r="G8" s="575"/>
      <c r="H8" s="569" t="s">
        <v>29</v>
      </c>
      <c r="I8" s="569" t="s">
        <v>1</v>
      </c>
      <c r="J8" s="569" t="s">
        <v>2</v>
      </c>
      <c r="K8" s="569" t="s">
        <v>3</v>
      </c>
      <c r="L8" s="569" t="s">
        <v>4</v>
      </c>
      <c r="M8" s="571" t="s">
        <v>45</v>
      </c>
      <c r="N8" s="585" t="s">
        <v>282</v>
      </c>
    </row>
    <row r="9" spans="1:15" ht="48" customHeight="1" x14ac:dyDescent="0.2">
      <c r="A9" s="560"/>
      <c r="B9" s="583"/>
      <c r="C9" s="574"/>
      <c r="D9" s="577"/>
      <c r="E9" s="584"/>
      <c r="F9" s="26" t="s">
        <v>5</v>
      </c>
      <c r="G9" s="26" t="s">
        <v>6</v>
      </c>
      <c r="H9" s="570"/>
      <c r="I9" s="570"/>
      <c r="J9" s="570"/>
      <c r="K9" s="570"/>
      <c r="L9" s="570"/>
      <c r="M9" s="572"/>
      <c r="N9" s="586"/>
    </row>
    <row r="10" spans="1:15" x14ac:dyDescent="0.2">
      <c r="A10" s="200"/>
      <c r="B10" s="19"/>
      <c r="C10" s="1"/>
      <c r="D10" s="133"/>
      <c r="E10" s="19"/>
      <c r="F10" s="198"/>
      <c r="G10" s="198"/>
      <c r="H10" s="10" t="s">
        <v>28</v>
      </c>
      <c r="I10" s="10" t="s">
        <v>7</v>
      </c>
      <c r="J10" s="10" t="s">
        <v>8</v>
      </c>
      <c r="K10" s="10" t="s">
        <v>9</v>
      </c>
      <c r="L10" s="10" t="s">
        <v>10</v>
      </c>
      <c r="M10" s="201" t="s">
        <v>231</v>
      </c>
      <c r="N10" s="278"/>
      <c r="O10" s="346"/>
    </row>
    <row r="11" spans="1:15" x14ac:dyDescent="0.2">
      <c r="A11" s="587" t="s">
        <v>46</v>
      </c>
      <c r="B11" s="588"/>
      <c r="C11" s="589"/>
      <c r="D11" s="589"/>
      <c r="E11" s="589"/>
      <c r="F11" s="589"/>
      <c r="G11" s="589"/>
      <c r="H11" s="589"/>
      <c r="I11" s="589"/>
      <c r="J11" s="589"/>
      <c r="K11" s="589"/>
      <c r="L11" s="589"/>
      <c r="M11" s="558"/>
      <c r="N11" s="279"/>
    </row>
    <row r="12" spans="1:15" ht="25.5" x14ac:dyDescent="0.2">
      <c r="A12" s="202" t="s">
        <v>40</v>
      </c>
      <c r="B12" s="11"/>
      <c r="C12" s="140" t="s">
        <v>239</v>
      </c>
      <c r="D12" s="60">
        <v>5</v>
      </c>
      <c r="E12" s="22" t="s">
        <v>195</v>
      </c>
      <c r="F12" s="22">
        <v>2017</v>
      </c>
      <c r="G12" s="22">
        <v>2019</v>
      </c>
      <c r="H12" s="6">
        <f>I12+J12+K12+L12+M12</f>
        <v>2059.8000000000002</v>
      </c>
      <c r="I12" s="6">
        <v>1029.9000000000001</v>
      </c>
      <c r="J12" s="6"/>
      <c r="K12" s="6"/>
      <c r="L12" s="6"/>
      <c r="M12" s="203">
        <v>1029.9000000000001</v>
      </c>
      <c r="N12" s="280"/>
      <c r="O12" s="346"/>
    </row>
    <row r="13" spans="1:15" x14ac:dyDescent="0.2">
      <c r="A13" s="204"/>
      <c r="B13" s="189"/>
      <c r="C13" s="189"/>
      <c r="D13" s="189"/>
      <c r="E13" s="189"/>
      <c r="F13" s="190"/>
      <c r="G13" s="191" t="s">
        <v>28</v>
      </c>
      <c r="H13" s="192">
        <f>H12</f>
        <v>2059.8000000000002</v>
      </c>
      <c r="I13" s="192">
        <f t="shared" ref="I13:M13" si="0">I12</f>
        <v>1029.9000000000001</v>
      </c>
      <c r="J13" s="192">
        <f t="shared" si="0"/>
        <v>0</v>
      </c>
      <c r="K13" s="192">
        <f t="shared" si="0"/>
        <v>0</v>
      </c>
      <c r="L13" s="192">
        <f t="shared" si="0"/>
        <v>0</v>
      </c>
      <c r="M13" s="205">
        <f t="shared" si="0"/>
        <v>1029.9000000000001</v>
      </c>
      <c r="N13" s="281"/>
    </row>
    <row r="14" spans="1:15" x14ac:dyDescent="0.2">
      <c r="A14" s="555" t="s">
        <v>18</v>
      </c>
      <c r="B14" s="556"/>
      <c r="C14" s="557"/>
      <c r="D14" s="557"/>
      <c r="E14" s="557"/>
      <c r="F14" s="557"/>
      <c r="G14" s="557"/>
      <c r="H14" s="589"/>
      <c r="I14" s="589"/>
      <c r="J14" s="589"/>
      <c r="K14" s="589"/>
      <c r="L14" s="589"/>
      <c r="M14" s="558"/>
      <c r="N14" s="279"/>
    </row>
    <row r="15" spans="1:15" ht="42.75" customHeight="1" x14ac:dyDescent="0.2">
      <c r="A15" s="202" t="s">
        <v>206</v>
      </c>
      <c r="B15" s="11"/>
      <c r="C15" s="2" t="s">
        <v>246</v>
      </c>
      <c r="D15" s="76">
        <v>5</v>
      </c>
      <c r="E15" s="23" t="s">
        <v>144</v>
      </c>
      <c r="F15" s="24" t="s">
        <v>55</v>
      </c>
      <c r="G15" s="24" t="s">
        <v>49</v>
      </c>
      <c r="H15" s="54">
        <f>I15+J15+K15+L15+M15</f>
        <v>201694</v>
      </c>
      <c r="I15" s="54">
        <v>31694</v>
      </c>
      <c r="J15" s="54">
        <v>170000</v>
      </c>
      <c r="K15" s="54"/>
      <c r="L15" s="54"/>
      <c r="M15" s="206"/>
      <c r="N15" s="282"/>
    </row>
    <row r="16" spans="1:15" ht="55.5" customHeight="1" x14ac:dyDescent="0.2">
      <c r="A16" s="202" t="s">
        <v>275</v>
      </c>
      <c r="B16" s="11"/>
      <c r="C16" s="283" t="s">
        <v>276</v>
      </c>
      <c r="D16" s="284">
        <v>5</v>
      </c>
      <c r="E16" s="285" t="s">
        <v>144</v>
      </c>
      <c r="F16" s="120" t="s">
        <v>122</v>
      </c>
      <c r="G16" s="120" t="s">
        <v>49</v>
      </c>
      <c r="H16" s="286">
        <f>I16+J16+K16+L16+M16</f>
        <v>59498</v>
      </c>
      <c r="I16" s="286">
        <v>9000</v>
      </c>
      <c r="J16" s="286">
        <v>50498</v>
      </c>
      <c r="K16" s="287"/>
      <c r="L16" s="53"/>
      <c r="M16" s="288"/>
      <c r="N16" s="289"/>
    </row>
    <row r="17" spans="1:15" ht="31.5" customHeight="1" x14ac:dyDescent="0.2">
      <c r="A17" s="202" t="s">
        <v>20</v>
      </c>
      <c r="B17" s="11"/>
      <c r="C17" s="611" t="s">
        <v>19</v>
      </c>
      <c r="D17" s="290">
        <v>5</v>
      </c>
      <c r="E17" s="291" t="s">
        <v>195</v>
      </c>
      <c r="F17" s="265" t="s">
        <v>55</v>
      </c>
      <c r="G17" s="265" t="s">
        <v>122</v>
      </c>
      <c r="H17" s="292">
        <v>4513435.3099999996</v>
      </c>
      <c r="I17" s="292">
        <v>4513435.3099999996</v>
      </c>
      <c r="J17" s="3"/>
      <c r="K17" s="3"/>
      <c r="L17" s="3"/>
      <c r="M17" s="207"/>
      <c r="N17" s="609" t="s">
        <v>328</v>
      </c>
    </row>
    <row r="18" spans="1:15" ht="34.5" customHeight="1" x14ac:dyDescent="0.2">
      <c r="A18" s="293"/>
      <c r="B18" s="294"/>
      <c r="C18" s="612"/>
      <c r="D18" s="153"/>
      <c r="E18" s="151"/>
      <c r="F18" s="37"/>
      <c r="G18" s="37"/>
      <c r="H18" s="165">
        <f>4513435.31+205789.21</f>
        <v>4719224.5199999996</v>
      </c>
      <c r="I18" s="165">
        <f>4513435.31+205789.21</f>
        <v>4719224.5199999996</v>
      </c>
      <c r="J18" s="3"/>
      <c r="K18" s="3"/>
      <c r="L18" s="53"/>
      <c r="M18" s="288"/>
      <c r="N18" s="615"/>
    </row>
    <row r="19" spans="1:15" ht="52.5" customHeight="1" x14ac:dyDescent="0.2">
      <c r="A19" s="202" t="s">
        <v>21</v>
      </c>
      <c r="B19" s="11" t="s">
        <v>208</v>
      </c>
      <c r="C19" s="2" t="s">
        <v>24</v>
      </c>
      <c r="D19" s="76">
        <v>5</v>
      </c>
      <c r="E19" s="23" t="s">
        <v>195</v>
      </c>
      <c r="F19" s="25" t="s">
        <v>55</v>
      </c>
      <c r="G19" s="25" t="s">
        <v>122</v>
      </c>
      <c r="H19" s="54">
        <f t="shared" ref="H19:H20" si="1">I19+J19+K19+L19+M19</f>
        <v>1448000</v>
      </c>
      <c r="I19" s="295">
        <v>177038.22</v>
      </c>
      <c r="J19" s="185">
        <v>1260698.82</v>
      </c>
      <c r="K19" s="295"/>
      <c r="L19" s="54"/>
      <c r="M19" s="206">
        <v>10262.959999999999</v>
      </c>
      <c r="N19" s="282"/>
    </row>
    <row r="20" spans="1:15" ht="38.25" x14ac:dyDescent="0.2">
      <c r="A20" s="202" t="s">
        <v>22</v>
      </c>
      <c r="B20" s="11"/>
      <c r="C20" s="142" t="s">
        <v>23</v>
      </c>
      <c r="D20" s="158">
        <v>5</v>
      </c>
      <c r="E20" s="143" t="s">
        <v>207</v>
      </c>
      <c r="F20" s="36" t="s">
        <v>55</v>
      </c>
      <c r="G20" s="36" t="s">
        <v>123</v>
      </c>
      <c r="H20" s="144">
        <f t="shared" si="1"/>
        <v>755800</v>
      </c>
      <c r="I20" s="144">
        <v>755800</v>
      </c>
      <c r="J20" s="144"/>
      <c r="K20" s="144"/>
      <c r="L20" s="144"/>
      <c r="M20" s="208"/>
      <c r="N20" s="282"/>
      <c r="O20" s="346"/>
    </row>
    <row r="21" spans="1:15" x14ac:dyDescent="0.2">
      <c r="A21" s="204"/>
      <c r="B21" s="189"/>
      <c r="C21" s="189"/>
      <c r="D21" s="189"/>
      <c r="E21" s="189"/>
      <c r="F21" s="189"/>
      <c r="G21" s="191" t="s">
        <v>28</v>
      </c>
      <c r="H21" s="193">
        <f>H20+H19+H18+H16+H15</f>
        <v>7184216.5199999996</v>
      </c>
      <c r="I21" s="193">
        <f t="shared" ref="I21:M21" si="2">I20+I19+I18+I16+I15</f>
        <v>5692756.7399999993</v>
      </c>
      <c r="J21" s="193">
        <f t="shared" si="2"/>
        <v>1481196.82</v>
      </c>
      <c r="K21" s="193">
        <f t="shared" si="2"/>
        <v>0</v>
      </c>
      <c r="L21" s="193">
        <f t="shared" si="2"/>
        <v>0</v>
      </c>
      <c r="M21" s="193">
        <f t="shared" si="2"/>
        <v>10262.959999999999</v>
      </c>
      <c r="N21" s="296"/>
    </row>
    <row r="22" spans="1:15" x14ac:dyDescent="0.2">
      <c r="A22" s="555" t="s">
        <v>30</v>
      </c>
      <c r="B22" s="556"/>
      <c r="C22" s="557"/>
      <c r="D22" s="557"/>
      <c r="E22" s="557"/>
      <c r="F22" s="557"/>
      <c r="G22" s="557"/>
      <c r="H22" s="557"/>
      <c r="I22" s="557"/>
      <c r="J22" s="557"/>
      <c r="K22" s="557"/>
      <c r="L22" s="557"/>
      <c r="M22" s="567"/>
      <c r="N22" s="279"/>
    </row>
    <row r="23" spans="1:15" ht="57" customHeight="1" x14ac:dyDescent="0.2">
      <c r="A23" s="264" t="s">
        <v>31</v>
      </c>
      <c r="B23" s="197" t="s">
        <v>210</v>
      </c>
      <c r="C23" s="13" t="s">
        <v>235</v>
      </c>
      <c r="D23" s="76">
        <v>5</v>
      </c>
      <c r="E23" s="38" t="s">
        <v>209</v>
      </c>
      <c r="F23" s="25">
        <v>2016</v>
      </c>
      <c r="G23" s="25">
        <v>2018</v>
      </c>
      <c r="H23" s="3">
        <f>I23</f>
        <v>741562</v>
      </c>
      <c r="I23" s="3">
        <v>741562</v>
      </c>
      <c r="J23" s="3"/>
      <c r="K23" s="3"/>
      <c r="L23" s="3"/>
      <c r="M23" s="207"/>
      <c r="N23" s="297"/>
      <c r="O23" s="347"/>
    </row>
    <row r="24" spans="1:15" ht="25.5" x14ac:dyDescent="0.2">
      <c r="A24" s="210" t="s">
        <v>48</v>
      </c>
      <c r="B24" s="12"/>
      <c r="C24" s="14" t="s">
        <v>39</v>
      </c>
      <c r="D24" s="76">
        <v>5</v>
      </c>
      <c r="E24" s="38" t="s">
        <v>211</v>
      </c>
      <c r="F24" s="27">
        <v>2016</v>
      </c>
      <c r="G24" s="27">
        <v>2019</v>
      </c>
      <c r="H24" s="145">
        <f>I24+J24+K24+L24+M24</f>
        <v>1250000</v>
      </c>
      <c r="I24" s="15">
        <v>1250000</v>
      </c>
      <c r="J24" s="15"/>
      <c r="K24" s="15"/>
      <c r="L24" s="15"/>
      <c r="M24" s="211"/>
      <c r="N24" s="298"/>
      <c r="O24" s="346"/>
    </row>
    <row r="25" spans="1:15" x14ac:dyDescent="0.2">
      <c r="A25" s="561" t="s">
        <v>47</v>
      </c>
      <c r="B25" s="563" t="s">
        <v>196</v>
      </c>
      <c r="C25" s="565" t="s">
        <v>247</v>
      </c>
      <c r="D25" s="76">
        <v>4</v>
      </c>
      <c r="E25" s="24"/>
      <c r="F25" s="39">
        <v>2017</v>
      </c>
      <c r="G25" s="39" t="s">
        <v>123</v>
      </c>
      <c r="H25" s="54">
        <f t="shared" ref="H25:H31" si="3">I25+J25+K25+L25+M25</f>
        <v>15000</v>
      </c>
      <c r="I25" s="40">
        <v>15000</v>
      </c>
      <c r="J25" s="40"/>
      <c r="K25" s="40"/>
      <c r="L25" s="40"/>
      <c r="M25" s="212">
        <v>0</v>
      </c>
      <c r="N25" s="299"/>
    </row>
    <row r="26" spans="1:15" x14ac:dyDescent="0.2">
      <c r="A26" s="562"/>
      <c r="B26" s="564"/>
      <c r="C26" s="566"/>
      <c r="D26" s="91">
        <v>6</v>
      </c>
      <c r="E26" s="92" t="s">
        <v>197</v>
      </c>
      <c r="F26" s="93" t="s">
        <v>123</v>
      </c>
      <c r="G26" s="93" t="s">
        <v>122</v>
      </c>
      <c r="H26" s="5">
        <f>I26+J26+K26+L26+M26</f>
        <v>205000</v>
      </c>
      <c r="I26" s="94">
        <v>139000</v>
      </c>
      <c r="J26" s="94"/>
      <c r="K26" s="94"/>
      <c r="L26" s="94"/>
      <c r="M26" s="213">
        <v>66000</v>
      </c>
      <c r="N26" s="300"/>
    </row>
    <row r="27" spans="1:15" ht="38.25" x14ac:dyDescent="0.2">
      <c r="A27" s="214">
        <v>1010304</v>
      </c>
      <c r="B27" s="20"/>
      <c r="C27" s="267" t="s">
        <v>248</v>
      </c>
      <c r="D27" s="76">
        <v>5</v>
      </c>
      <c r="E27" s="38" t="s">
        <v>209</v>
      </c>
      <c r="F27" s="25">
        <v>2016</v>
      </c>
      <c r="G27" s="25">
        <v>2018</v>
      </c>
      <c r="H27" s="3">
        <f t="shared" si="3"/>
        <v>324585</v>
      </c>
      <c r="I27" s="5">
        <v>51259</v>
      </c>
      <c r="J27" s="5">
        <v>273326</v>
      </c>
      <c r="K27" s="5"/>
      <c r="L27" s="5"/>
      <c r="M27" s="215"/>
      <c r="N27" s="301"/>
    </row>
    <row r="28" spans="1:15" ht="25.5" x14ac:dyDescent="0.2">
      <c r="A28" s="214">
        <v>1010301</v>
      </c>
      <c r="B28" s="20"/>
      <c r="C28" s="267" t="s">
        <v>34</v>
      </c>
      <c r="D28" s="76">
        <v>5</v>
      </c>
      <c r="E28" s="38" t="s">
        <v>212</v>
      </c>
      <c r="F28" s="25">
        <v>2015</v>
      </c>
      <c r="G28" s="25">
        <v>2018</v>
      </c>
      <c r="H28" s="3">
        <f t="shared" si="3"/>
        <v>502782.39</v>
      </c>
      <c r="I28" s="3">
        <v>89697.36</v>
      </c>
      <c r="J28" s="3">
        <v>413085.03</v>
      </c>
      <c r="K28" s="3"/>
      <c r="L28" s="3"/>
      <c r="M28" s="207"/>
      <c r="N28" s="297"/>
    </row>
    <row r="29" spans="1:15" ht="38.25" x14ac:dyDescent="0.2">
      <c r="A29" s="214">
        <v>1010302</v>
      </c>
      <c r="B29" s="20"/>
      <c r="C29" s="13" t="s">
        <v>35</v>
      </c>
      <c r="D29" s="76">
        <v>5</v>
      </c>
      <c r="E29" s="38" t="s">
        <v>140</v>
      </c>
      <c r="F29" s="25">
        <v>2016</v>
      </c>
      <c r="G29" s="25" t="s">
        <v>49</v>
      </c>
      <c r="H29" s="3">
        <f t="shared" si="3"/>
        <v>1230535.6499999999</v>
      </c>
      <c r="I29" s="3">
        <v>1230535.6499999999</v>
      </c>
      <c r="J29" s="3"/>
      <c r="K29" s="3"/>
      <c r="L29" s="3"/>
      <c r="M29" s="207"/>
      <c r="N29" s="297"/>
    </row>
    <row r="30" spans="1:15" ht="51" x14ac:dyDescent="0.2">
      <c r="A30" s="210" t="s">
        <v>36</v>
      </c>
      <c r="B30" s="12"/>
      <c r="C30" s="14" t="s">
        <v>249</v>
      </c>
      <c r="D30" s="76">
        <v>5</v>
      </c>
      <c r="E30" s="38" t="s">
        <v>213</v>
      </c>
      <c r="F30" s="27">
        <v>2016</v>
      </c>
      <c r="G30" s="27" t="s">
        <v>56</v>
      </c>
      <c r="H30" s="147">
        <f>I30+J30+K30+L30+M30</f>
        <v>7406883.2700000005</v>
      </c>
      <c r="I30" s="357">
        <v>326217.63</v>
      </c>
      <c r="J30" s="15">
        <v>6202808.6500000004</v>
      </c>
      <c r="K30" s="15">
        <v>877856.99</v>
      </c>
      <c r="L30" s="15"/>
      <c r="M30" s="211"/>
      <c r="N30" s="298"/>
    </row>
    <row r="31" spans="1:15" ht="38.25" x14ac:dyDescent="0.2">
      <c r="A31" s="210" t="s">
        <v>38</v>
      </c>
      <c r="B31" s="12"/>
      <c r="C31" s="14" t="s">
        <v>37</v>
      </c>
      <c r="D31" s="76">
        <v>5</v>
      </c>
      <c r="E31" s="38" t="s">
        <v>214</v>
      </c>
      <c r="F31" s="27">
        <v>2015</v>
      </c>
      <c r="G31" s="27">
        <v>2017</v>
      </c>
      <c r="H31" s="147">
        <f t="shared" si="3"/>
        <v>214800</v>
      </c>
      <c r="I31" s="357">
        <v>204000</v>
      </c>
      <c r="J31" s="15"/>
      <c r="K31" s="15"/>
      <c r="L31" s="15">
        <v>10800</v>
      </c>
      <c r="M31" s="211"/>
      <c r="N31" s="298"/>
    </row>
    <row r="32" spans="1:15" ht="38.25" x14ac:dyDescent="0.2">
      <c r="A32" s="210" t="s">
        <v>33</v>
      </c>
      <c r="B32" s="12"/>
      <c r="C32" s="13" t="s">
        <v>32</v>
      </c>
      <c r="D32" s="76">
        <v>5</v>
      </c>
      <c r="E32" s="38" t="s">
        <v>209</v>
      </c>
      <c r="F32" s="25">
        <v>2016</v>
      </c>
      <c r="G32" s="25">
        <v>2018</v>
      </c>
      <c r="H32" s="5">
        <f>I32+J32</f>
        <v>1595744</v>
      </c>
      <c r="I32" s="5">
        <v>239362</v>
      </c>
      <c r="J32" s="5">
        <v>1356382</v>
      </c>
      <c r="K32" s="3"/>
      <c r="L32" s="3"/>
      <c r="M32" s="207"/>
      <c r="N32" s="297"/>
    </row>
    <row r="33" spans="1:15" x14ac:dyDescent="0.2">
      <c r="A33" s="216"/>
      <c r="B33" s="190"/>
      <c r="C33" s="190"/>
      <c r="D33" s="190"/>
      <c r="E33" s="190"/>
      <c r="F33" s="190"/>
      <c r="G33" s="191" t="s">
        <v>28</v>
      </c>
      <c r="H33" s="193">
        <f>SUM(H23:H32)</f>
        <v>13486892.310000001</v>
      </c>
      <c r="I33" s="193">
        <f t="shared" ref="I33:M33" si="4">SUM(I23:I32)</f>
        <v>4286633.6399999997</v>
      </c>
      <c r="J33" s="193">
        <f t="shared" si="4"/>
        <v>8245601.6800000006</v>
      </c>
      <c r="K33" s="193">
        <f t="shared" si="4"/>
        <v>877856.99</v>
      </c>
      <c r="L33" s="193">
        <f t="shared" si="4"/>
        <v>10800</v>
      </c>
      <c r="M33" s="209">
        <f t="shared" si="4"/>
        <v>66000</v>
      </c>
      <c r="N33" s="296"/>
    </row>
    <row r="34" spans="1:15" x14ac:dyDescent="0.2">
      <c r="A34" s="538" t="s">
        <v>12</v>
      </c>
      <c r="B34" s="539"/>
      <c r="C34" s="540"/>
      <c r="D34" s="540"/>
      <c r="E34" s="540"/>
      <c r="F34" s="540"/>
      <c r="G34" s="540"/>
      <c r="H34" s="540"/>
      <c r="I34" s="540"/>
      <c r="J34" s="540"/>
      <c r="K34" s="540"/>
      <c r="L34" s="540"/>
      <c r="M34" s="541"/>
      <c r="N34" s="302"/>
    </row>
    <row r="35" spans="1:15" ht="25.5" x14ac:dyDescent="0.2">
      <c r="A35" s="217" t="s">
        <v>182</v>
      </c>
      <c r="B35" s="77"/>
      <c r="C35" s="78" t="s">
        <v>185</v>
      </c>
      <c r="D35" s="175"/>
      <c r="E35" s="116"/>
      <c r="F35" s="116"/>
      <c r="G35" s="116"/>
      <c r="H35" s="116"/>
      <c r="I35" s="116"/>
      <c r="J35" s="116"/>
      <c r="K35" s="116"/>
      <c r="L35" s="116"/>
      <c r="M35" s="218"/>
      <c r="N35" s="303"/>
    </row>
    <row r="36" spans="1:15" ht="38.25" x14ac:dyDescent="0.2">
      <c r="A36" s="219" t="s">
        <v>52</v>
      </c>
      <c r="B36" s="265"/>
      <c r="C36" s="31" t="s">
        <v>11</v>
      </c>
      <c r="D36" s="60">
        <v>5</v>
      </c>
      <c r="E36" s="25" t="s">
        <v>212</v>
      </c>
      <c r="F36" s="25" t="s">
        <v>215</v>
      </c>
      <c r="G36" s="25" t="s">
        <v>56</v>
      </c>
      <c r="H36" s="3">
        <f>I36+J36+K36+L36+M36</f>
        <v>7257030.1500000004</v>
      </c>
      <c r="I36" s="3">
        <v>1464450.74</v>
      </c>
      <c r="J36" s="3">
        <v>5145100</v>
      </c>
      <c r="K36" s="3">
        <v>453979.41</v>
      </c>
      <c r="L36" s="3">
        <v>193500</v>
      </c>
      <c r="M36" s="207"/>
      <c r="N36" s="297"/>
      <c r="O36" s="348"/>
    </row>
    <row r="37" spans="1:15" ht="63.75" x14ac:dyDescent="0.2">
      <c r="A37" s="220"/>
      <c r="B37" s="266"/>
      <c r="C37" s="32" t="s">
        <v>250</v>
      </c>
      <c r="D37" s="60" t="s">
        <v>50</v>
      </c>
      <c r="E37" s="25" t="s">
        <v>212</v>
      </c>
      <c r="F37" s="25" t="s">
        <v>215</v>
      </c>
      <c r="G37" s="25" t="s">
        <v>216</v>
      </c>
      <c r="H37" s="3">
        <f t="shared" ref="H37:H77" si="5">I37+J37+K37+L37+M37</f>
        <v>2360883.5300000003</v>
      </c>
      <c r="I37" s="3">
        <v>371685.53</v>
      </c>
      <c r="J37" s="3">
        <v>1758148</v>
      </c>
      <c r="K37" s="3"/>
      <c r="L37" s="3">
        <v>231050</v>
      </c>
      <c r="M37" s="207"/>
      <c r="N37" s="297"/>
    </row>
    <row r="38" spans="1:15" ht="25.5" x14ac:dyDescent="0.2">
      <c r="A38" s="220" t="s">
        <v>51</v>
      </c>
      <c r="B38" s="266"/>
      <c r="C38" s="32" t="s">
        <v>240</v>
      </c>
      <c r="D38" s="60" t="s">
        <v>50</v>
      </c>
      <c r="E38" s="22" t="s">
        <v>217</v>
      </c>
      <c r="F38" s="25" t="s">
        <v>123</v>
      </c>
      <c r="G38" s="25" t="s">
        <v>56</v>
      </c>
      <c r="H38" s="3">
        <f t="shared" si="5"/>
        <v>1100000</v>
      </c>
      <c r="I38" s="3">
        <v>1100000</v>
      </c>
      <c r="J38" s="3"/>
      <c r="K38" s="3"/>
      <c r="L38" s="3"/>
      <c r="M38" s="207"/>
      <c r="N38" s="297"/>
    </row>
    <row r="39" spans="1:15" ht="38.25" x14ac:dyDescent="0.2">
      <c r="A39" s="220" t="s">
        <v>53</v>
      </c>
      <c r="B39" s="266"/>
      <c r="C39" s="32" t="s">
        <v>13</v>
      </c>
      <c r="D39" s="60" t="s">
        <v>50</v>
      </c>
      <c r="E39" s="22" t="s">
        <v>218</v>
      </c>
      <c r="F39" s="25" t="s">
        <v>55</v>
      </c>
      <c r="G39" s="25" t="s">
        <v>56</v>
      </c>
      <c r="H39" s="147">
        <f t="shared" si="5"/>
        <v>750000</v>
      </c>
      <c r="I39" s="147">
        <v>750000</v>
      </c>
      <c r="J39" s="147"/>
      <c r="K39" s="147"/>
      <c r="L39" s="147"/>
      <c r="M39" s="222"/>
      <c r="N39" s="297"/>
    </row>
    <row r="40" spans="1:15" ht="25.5" x14ac:dyDescent="0.2">
      <c r="A40" s="221" t="s">
        <v>54</v>
      </c>
      <c r="B40" s="36"/>
      <c r="C40" s="32" t="s">
        <v>251</v>
      </c>
      <c r="D40" s="60" t="s">
        <v>50</v>
      </c>
      <c r="E40" s="22" t="s">
        <v>219</v>
      </c>
      <c r="F40" s="25" t="s">
        <v>123</v>
      </c>
      <c r="G40" s="25" t="s">
        <v>49</v>
      </c>
      <c r="H40" s="147">
        <f t="shared" si="5"/>
        <v>540000</v>
      </c>
      <c r="I40" s="147">
        <v>7300</v>
      </c>
      <c r="J40" s="147"/>
      <c r="K40" s="147"/>
      <c r="L40" s="147">
        <v>532700</v>
      </c>
      <c r="M40" s="222"/>
      <c r="N40" s="297"/>
      <c r="O40" s="346"/>
    </row>
    <row r="41" spans="1:15" ht="29.25" customHeight="1" x14ac:dyDescent="0.2">
      <c r="A41" s="221" t="s">
        <v>60</v>
      </c>
      <c r="B41" s="36"/>
      <c r="C41" s="32" t="s">
        <v>59</v>
      </c>
      <c r="D41" s="60" t="s">
        <v>50</v>
      </c>
      <c r="E41" s="22" t="s">
        <v>220</v>
      </c>
      <c r="F41" s="25" t="s">
        <v>123</v>
      </c>
      <c r="G41" s="25" t="s">
        <v>122</v>
      </c>
      <c r="H41" s="147">
        <f t="shared" si="5"/>
        <v>77000</v>
      </c>
      <c r="I41" s="147"/>
      <c r="J41" s="147"/>
      <c r="K41" s="147"/>
      <c r="L41" s="147"/>
      <c r="M41" s="222">
        <v>77000</v>
      </c>
      <c r="N41" s="297"/>
    </row>
    <row r="42" spans="1:15" ht="25.5" x14ac:dyDescent="0.2">
      <c r="A42" s="223" t="s">
        <v>187</v>
      </c>
      <c r="B42" s="80"/>
      <c r="C42" s="81" t="s">
        <v>186</v>
      </c>
      <c r="D42" s="79"/>
      <c r="E42" s="113"/>
      <c r="F42" s="114"/>
      <c r="G42" s="114"/>
      <c r="H42" s="115"/>
      <c r="I42" s="115"/>
      <c r="J42" s="115"/>
      <c r="K42" s="115"/>
      <c r="L42" s="115"/>
      <c r="M42" s="224"/>
      <c r="N42" s="297"/>
    </row>
    <row r="43" spans="1:15" ht="26.25" customHeight="1" x14ac:dyDescent="0.2">
      <c r="A43" s="219" t="s">
        <v>62</v>
      </c>
      <c r="B43" s="149"/>
      <c r="C43" s="351" t="s">
        <v>301</v>
      </c>
      <c r="D43" s="152" t="s">
        <v>50</v>
      </c>
      <c r="E43" s="29" t="s">
        <v>221</v>
      </c>
      <c r="F43" s="38" t="s">
        <v>215</v>
      </c>
      <c r="G43" s="120" t="s">
        <v>49</v>
      </c>
      <c r="H43" s="148">
        <f t="shared" ref="H43" si="6">I43+J43+K43+L43+M43</f>
        <v>3450000</v>
      </c>
      <c r="I43" s="148">
        <v>1721000</v>
      </c>
      <c r="J43" s="148"/>
      <c r="K43" s="148"/>
      <c r="L43" s="148">
        <v>1729000</v>
      </c>
      <c r="M43" s="225"/>
      <c r="N43" s="350"/>
      <c r="O43" s="346"/>
    </row>
    <row r="44" spans="1:15" ht="20.25" customHeight="1" x14ac:dyDescent="0.2">
      <c r="A44" s="221" t="s">
        <v>63</v>
      </c>
      <c r="B44" s="36"/>
      <c r="C44" s="32" t="s">
        <v>61</v>
      </c>
      <c r="D44" s="60" t="s">
        <v>50</v>
      </c>
      <c r="E44" s="22" t="s">
        <v>221</v>
      </c>
      <c r="F44" s="25" t="s">
        <v>199</v>
      </c>
      <c r="G44" s="25" t="s">
        <v>56</v>
      </c>
      <c r="H44" s="3">
        <f t="shared" si="5"/>
        <v>5730000</v>
      </c>
      <c r="I44" s="3">
        <v>702500</v>
      </c>
      <c r="J44" s="3"/>
      <c r="K44" s="3"/>
      <c r="L44" s="3">
        <v>5027500</v>
      </c>
      <c r="M44" s="207"/>
      <c r="N44" s="297"/>
    </row>
    <row r="45" spans="1:15" ht="38.25" x14ac:dyDescent="0.2">
      <c r="A45" s="220" t="s">
        <v>64</v>
      </c>
      <c r="B45" s="36"/>
      <c r="C45" s="30" t="s">
        <v>252</v>
      </c>
      <c r="D45" s="152" t="s">
        <v>50</v>
      </c>
      <c r="E45" s="29" t="s">
        <v>218</v>
      </c>
      <c r="F45" s="38" t="s">
        <v>123</v>
      </c>
      <c r="G45" s="38" t="s">
        <v>56</v>
      </c>
      <c r="H45" s="147">
        <f t="shared" si="5"/>
        <v>750000</v>
      </c>
      <c r="I45" s="148">
        <v>750000</v>
      </c>
      <c r="J45" s="148"/>
      <c r="K45" s="148"/>
      <c r="L45" s="148"/>
      <c r="M45" s="225"/>
      <c r="N45" s="289"/>
      <c r="O45" s="346"/>
    </row>
    <row r="46" spans="1:15" ht="25.5" x14ac:dyDescent="0.2">
      <c r="A46" s="226" t="s">
        <v>189</v>
      </c>
      <c r="B46" s="80"/>
      <c r="C46" s="81" t="s">
        <v>188</v>
      </c>
      <c r="D46" s="79"/>
      <c r="E46" s="117"/>
      <c r="F46" s="118"/>
      <c r="G46" s="118"/>
      <c r="H46" s="115"/>
      <c r="I46" s="119"/>
      <c r="J46" s="119"/>
      <c r="K46" s="119"/>
      <c r="L46" s="119"/>
      <c r="M46" s="227"/>
      <c r="N46" s="304"/>
    </row>
    <row r="47" spans="1:15" ht="38.25" x14ac:dyDescent="0.2">
      <c r="A47" s="219" t="s">
        <v>65</v>
      </c>
      <c r="B47" s="265"/>
      <c r="C47" s="33" t="s">
        <v>241</v>
      </c>
      <c r="D47" s="76">
        <v>5</v>
      </c>
      <c r="E47" s="23" t="s">
        <v>212</v>
      </c>
      <c r="F47" s="120" t="s">
        <v>193</v>
      </c>
      <c r="G47" s="120" t="s">
        <v>49</v>
      </c>
      <c r="H47" s="53">
        <f t="shared" si="5"/>
        <v>7000000</v>
      </c>
      <c r="I47" s="53">
        <v>1075124.2</v>
      </c>
      <c r="J47" s="53">
        <v>1980601.25</v>
      </c>
      <c r="K47" s="54"/>
      <c r="L47" s="54">
        <v>2144274.5499999998</v>
      </c>
      <c r="M47" s="206">
        <v>1800000</v>
      </c>
      <c r="N47" s="282"/>
    </row>
    <row r="48" spans="1:15" ht="25.5" x14ac:dyDescent="0.2">
      <c r="A48" s="228"/>
      <c r="B48" s="37"/>
      <c r="C48" s="41" t="s">
        <v>242</v>
      </c>
      <c r="D48" s="176"/>
      <c r="E48" s="42"/>
      <c r="F48" s="86" t="s">
        <v>55</v>
      </c>
      <c r="G48" s="86" t="s">
        <v>49</v>
      </c>
      <c r="H48" s="55">
        <f t="shared" si="5"/>
        <v>2329704.67</v>
      </c>
      <c r="I48" s="55">
        <v>316371.40000000002</v>
      </c>
      <c r="J48" s="55">
        <v>1230478</v>
      </c>
      <c r="K48" s="55"/>
      <c r="L48" s="55">
        <v>482855.27</v>
      </c>
      <c r="M48" s="229">
        <v>300000</v>
      </c>
      <c r="N48" s="305"/>
    </row>
    <row r="49" spans="1:15" ht="38.25" x14ac:dyDescent="0.2">
      <c r="A49" s="220"/>
      <c r="B49" s="266"/>
      <c r="C49" s="34" t="s">
        <v>66</v>
      </c>
      <c r="D49" s="82"/>
      <c r="E49" s="85"/>
      <c r="F49" s="121" t="s">
        <v>122</v>
      </c>
      <c r="G49" s="121" t="s">
        <v>49</v>
      </c>
      <c r="H49" s="5">
        <f t="shared" si="5"/>
        <v>4670295.33</v>
      </c>
      <c r="I49" s="5">
        <v>758752.8</v>
      </c>
      <c r="J49" s="5">
        <v>750123.25</v>
      </c>
      <c r="K49" s="5"/>
      <c r="L49" s="5">
        <v>1661419.28</v>
      </c>
      <c r="M49" s="215">
        <v>1500000</v>
      </c>
      <c r="N49" s="301"/>
    </row>
    <row r="50" spans="1:15" ht="20.25" customHeight="1" x14ac:dyDescent="0.2">
      <c r="A50" s="219" t="s">
        <v>67</v>
      </c>
      <c r="B50" s="440"/>
      <c r="C50" s="613" t="s">
        <v>68</v>
      </c>
      <c r="D50" s="152" t="s">
        <v>50</v>
      </c>
      <c r="E50" s="38" t="s">
        <v>218</v>
      </c>
      <c r="F50" s="38" t="s">
        <v>55</v>
      </c>
      <c r="G50" s="38" t="s">
        <v>122</v>
      </c>
      <c r="H50" s="442">
        <f t="shared" si="5"/>
        <v>800000</v>
      </c>
      <c r="I50" s="443">
        <v>684633</v>
      </c>
      <c r="J50" s="443"/>
      <c r="K50" s="443"/>
      <c r="L50" s="443">
        <v>115367</v>
      </c>
      <c r="M50" s="225"/>
      <c r="N50" s="609" t="s">
        <v>329</v>
      </c>
    </row>
    <row r="51" spans="1:15" ht="18" customHeight="1" x14ac:dyDescent="0.2">
      <c r="A51" s="220"/>
      <c r="B51" s="441"/>
      <c r="C51" s="614"/>
      <c r="D51" s="82"/>
      <c r="E51" s="35"/>
      <c r="F51" s="35"/>
      <c r="G51" s="35"/>
      <c r="H51" s="150">
        <f t="shared" ref="H51" si="7">I51+J51+K51+L51+M51</f>
        <v>697800</v>
      </c>
      <c r="I51" s="150">
        <v>584700</v>
      </c>
      <c r="J51" s="150"/>
      <c r="K51" s="150"/>
      <c r="L51" s="150">
        <v>113100</v>
      </c>
      <c r="M51" s="230"/>
      <c r="N51" s="615"/>
    </row>
    <row r="52" spans="1:15" ht="38.25" x14ac:dyDescent="0.2">
      <c r="A52" s="221" t="s">
        <v>69</v>
      </c>
      <c r="B52" s="266"/>
      <c r="C52" s="34" t="s">
        <v>253</v>
      </c>
      <c r="D52" s="82" t="s">
        <v>50</v>
      </c>
      <c r="E52" s="35" t="s">
        <v>218</v>
      </c>
      <c r="F52" s="35" t="s">
        <v>123</v>
      </c>
      <c r="G52" s="35" t="s">
        <v>123</v>
      </c>
      <c r="H52" s="150">
        <f t="shared" si="5"/>
        <v>450000</v>
      </c>
      <c r="I52" s="150">
        <v>200000</v>
      </c>
      <c r="J52" s="150"/>
      <c r="K52" s="150"/>
      <c r="L52" s="150">
        <v>250000</v>
      </c>
      <c r="M52" s="230"/>
      <c r="N52" s="301"/>
    </row>
    <row r="53" spans="1:15" ht="25.5" x14ac:dyDescent="0.2">
      <c r="A53" s="226" t="s">
        <v>31</v>
      </c>
      <c r="B53" s="36"/>
      <c r="C53" s="81" t="s">
        <v>190</v>
      </c>
      <c r="D53" s="79"/>
      <c r="E53" s="113"/>
      <c r="F53" s="114"/>
      <c r="G53" s="114"/>
      <c r="H53" s="115"/>
      <c r="I53" s="115"/>
      <c r="J53" s="115"/>
      <c r="K53" s="115"/>
      <c r="L53" s="115"/>
      <c r="M53" s="224"/>
      <c r="N53" s="297"/>
    </row>
    <row r="54" spans="1:15" ht="17.25" customHeight="1" x14ac:dyDescent="0.2">
      <c r="A54" s="219" t="s">
        <v>70</v>
      </c>
      <c r="B54" s="447"/>
      <c r="C54" s="449" t="s">
        <v>236</v>
      </c>
      <c r="D54" s="290" t="s">
        <v>50</v>
      </c>
      <c r="E54" s="291" t="s">
        <v>214</v>
      </c>
      <c r="F54" s="447" t="s">
        <v>215</v>
      </c>
      <c r="G54" s="447" t="s">
        <v>56</v>
      </c>
      <c r="H54" s="148">
        <f t="shared" si="5"/>
        <v>8550000</v>
      </c>
      <c r="I54" s="148">
        <v>4883682</v>
      </c>
      <c r="J54" s="148"/>
      <c r="K54" s="148"/>
      <c r="L54" s="148">
        <v>1086318</v>
      </c>
      <c r="M54" s="225">
        <v>2580000</v>
      </c>
      <c r="N54" s="609" t="s">
        <v>336</v>
      </c>
      <c r="O54" s="346"/>
    </row>
    <row r="55" spans="1:15" ht="30" customHeight="1" x14ac:dyDescent="0.2">
      <c r="A55" s="220"/>
      <c r="B55" s="448"/>
      <c r="C55" s="450" t="s">
        <v>254</v>
      </c>
      <c r="D55" s="155"/>
      <c r="E55" s="156"/>
      <c r="F55" s="448"/>
      <c r="G55" s="448"/>
      <c r="H55" s="451">
        <f t="shared" si="5"/>
        <v>4936318</v>
      </c>
      <c r="I55" s="451">
        <v>1050000</v>
      </c>
      <c r="J55" s="451"/>
      <c r="K55" s="451"/>
      <c r="L55" s="451">
        <v>2036318</v>
      </c>
      <c r="M55" s="452">
        <v>1850000</v>
      </c>
      <c r="N55" s="610"/>
      <c r="O55" s="346"/>
    </row>
    <row r="56" spans="1:15" ht="19.5" customHeight="1" x14ac:dyDescent="0.2">
      <c r="A56" s="220"/>
      <c r="B56" s="266"/>
      <c r="C56" s="154" t="s">
        <v>238</v>
      </c>
      <c r="D56" s="155"/>
      <c r="E56" s="156"/>
      <c r="F56" s="266"/>
      <c r="G56" s="266"/>
      <c r="H56" s="150"/>
      <c r="I56" s="150"/>
      <c r="J56" s="150"/>
      <c r="K56" s="150"/>
      <c r="L56" s="150"/>
      <c r="M56" s="230"/>
      <c r="N56" s="301"/>
      <c r="O56" s="346"/>
    </row>
    <row r="57" spans="1:15" ht="33.75" customHeight="1" x14ac:dyDescent="0.2">
      <c r="A57" s="219" t="s">
        <v>72</v>
      </c>
      <c r="B57" s="440"/>
      <c r="C57" s="613" t="s">
        <v>71</v>
      </c>
      <c r="D57" s="152" t="s">
        <v>50</v>
      </c>
      <c r="E57" s="38" t="s">
        <v>217</v>
      </c>
      <c r="F57" s="38" t="s">
        <v>55</v>
      </c>
      <c r="G57" s="38" t="s">
        <v>123</v>
      </c>
      <c r="H57" s="148">
        <f>+I57+J57+K57+L57+M57</f>
        <v>687100</v>
      </c>
      <c r="I57" s="148"/>
      <c r="J57" s="148"/>
      <c r="K57" s="148"/>
      <c r="L57" s="148">
        <v>687100</v>
      </c>
      <c r="M57" s="225"/>
      <c r="N57" s="609" t="s">
        <v>330</v>
      </c>
      <c r="O57" s="346"/>
    </row>
    <row r="58" spans="1:15" ht="32.25" customHeight="1" x14ac:dyDescent="0.2">
      <c r="A58" s="220"/>
      <c r="B58" s="441"/>
      <c r="C58" s="614"/>
      <c r="D58" s="82"/>
      <c r="E58" s="35"/>
      <c r="F58" s="35"/>
      <c r="G58" s="35"/>
      <c r="H58" s="444">
        <f>+I58+J58+K58+L58+M58</f>
        <v>450000</v>
      </c>
      <c r="I58" s="444">
        <v>200000</v>
      </c>
      <c r="J58" s="444"/>
      <c r="K58" s="444"/>
      <c r="L58" s="444">
        <v>250000</v>
      </c>
      <c r="M58" s="230"/>
      <c r="N58" s="615"/>
      <c r="O58" s="346"/>
    </row>
    <row r="59" spans="1:15" ht="38.25" x14ac:dyDescent="0.2">
      <c r="A59" s="221" t="s">
        <v>75</v>
      </c>
      <c r="B59" s="266"/>
      <c r="C59" s="34" t="s">
        <v>73</v>
      </c>
      <c r="D59" s="82" t="s">
        <v>50</v>
      </c>
      <c r="E59" s="35" t="s">
        <v>214</v>
      </c>
      <c r="F59" s="35" t="s">
        <v>215</v>
      </c>
      <c r="G59" s="35" t="s">
        <v>222</v>
      </c>
      <c r="H59" s="147">
        <f t="shared" si="5"/>
        <v>5650000</v>
      </c>
      <c r="I59" s="150">
        <v>5565600</v>
      </c>
      <c r="J59" s="150"/>
      <c r="K59" s="150"/>
      <c r="L59" s="150">
        <v>84400</v>
      </c>
      <c r="M59" s="230"/>
      <c r="N59" s="301"/>
    </row>
    <row r="60" spans="1:15" ht="16.5" customHeight="1" x14ac:dyDescent="0.2">
      <c r="A60" s="221" t="s">
        <v>76</v>
      </c>
      <c r="B60" s="266"/>
      <c r="C60" s="159" t="s">
        <v>74</v>
      </c>
      <c r="D60" s="160" t="s">
        <v>50</v>
      </c>
      <c r="E60" s="161" t="s">
        <v>219</v>
      </c>
      <c r="F60" s="161" t="s">
        <v>215</v>
      </c>
      <c r="G60" s="161" t="s">
        <v>49</v>
      </c>
      <c r="H60" s="145">
        <f t="shared" si="5"/>
        <v>1039600</v>
      </c>
      <c r="I60" s="162"/>
      <c r="J60" s="162"/>
      <c r="K60" s="162"/>
      <c r="L60" s="162">
        <v>1009600</v>
      </c>
      <c r="M60" s="231">
        <v>30000</v>
      </c>
      <c r="N60" s="306"/>
      <c r="O60" s="346"/>
    </row>
    <row r="61" spans="1:15" ht="38.25" x14ac:dyDescent="0.2">
      <c r="A61" s="221" t="s">
        <v>77</v>
      </c>
      <c r="B61" s="266"/>
      <c r="C61" s="163" t="s">
        <v>255</v>
      </c>
      <c r="D61" s="164" t="s">
        <v>50</v>
      </c>
      <c r="E61" s="121" t="s">
        <v>217</v>
      </c>
      <c r="F61" s="121" t="s">
        <v>123</v>
      </c>
      <c r="G61" s="121" t="s">
        <v>123</v>
      </c>
      <c r="H61" s="145">
        <f t="shared" si="5"/>
        <v>84348</v>
      </c>
      <c r="I61" s="162">
        <v>74348</v>
      </c>
      <c r="J61" s="162"/>
      <c r="K61" s="162"/>
      <c r="L61" s="162"/>
      <c r="M61" s="231">
        <v>10000</v>
      </c>
      <c r="N61" s="306"/>
    </row>
    <row r="62" spans="1:15" ht="25.5" x14ac:dyDescent="0.2">
      <c r="A62" s="226" t="s">
        <v>33</v>
      </c>
      <c r="B62" s="80"/>
      <c r="C62" s="83" t="s">
        <v>191</v>
      </c>
      <c r="D62" s="177"/>
      <c r="E62" s="166"/>
      <c r="F62" s="124"/>
      <c r="G62" s="124"/>
      <c r="H62" s="167"/>
      <c r="I62" s="167"/>
      <c r="J62" s="167"/>
      <c r="K62" s="167"/>
      <c r="L62" s="167"/>
      <c r="M62" s="232"/>
      <c r="N62" s="232"/>
    </row>
    <row r="63" spans="1:15" ht="25.5" x14ac:dyDescent="0.2">
      <c r="A63" s="221" t="s">
        <v>79</v>
      </c>
      <c r="B63" s="36"/>
      <c r="C63" s="43" t="s">
        <v>14</v>
      </c>
      <c r="D63" s="122">
        <v>5</v>
      </c>
      <c r="E63" s="96" t="s">
        <v>219</v>
      </c>
      <c r="F63" s="56" t="s">
        <v>55</v>
      </c>
      <c r="G63" s="56" t="s">
        <v>49</v>
      </c>
      <c r="H63" s="145">
        <f t="shared" si="5"/>
        <v>2100000</v>
      </c>
      <c r="I63" s="168">
        <v>1228300</v>
      </c>
      <c r="J63" s="168"/>
      <c r="K63" s="168"/>
      <c r="L63" s="168">
        <v>871700</v>
      </c>
      <c r="M63" s="234"/>
      <c r="N63" s="372"/>
    </row>
    <row r="64" spans="1:15" ht="51" x14ac:dyDescent="0.2">
      <c r="A64" s="221" t="s">
        <v>80</v>
      </c>
      <c r="B64" s="36"/>
      <c r="C64" s="43" t="s">
        <v>78</v>
      </c>
      <c r="D64" s="122" t="s">
        <v>50</v>
      </c>
      <c r="E64" s="96" t="s">
        <v>217</v>
      </c>
      <c r="F64" s="56" t="s">
        <v>55</v>
      </c>
      <c r="G64" s="56" t="s">
        <v>49</v>
      </c>
      <c r="H64" s="145">
        <f t="shared" si="5"/>
        <v>10627000</v>
      </c>
      <c r="I64" s="352">
        <v>8019030</v>
      </c>
      <c r="J64" s="352"/>
      <c r="K64" s="145"/>
      <c r="L64" s="145">
        <v>2607970</v>
      </c>
      <c r="M64" s="356"/>
      <c r="N64" s="373"/>
    </row>
    <row r="65" spans="1:16" ht="29.25" customHeight="1" x14ac:dyDescent="0.2">
      <c r="A65" s="219" t="s">
        <v>81</v>
      </c>
      <c r="B65" s="360"/>
      <c r="C65" s="623" t="s">
        <v>256</v>
      </c>
      <c r="D65" s="366" t="s">
        <v>50</v>
      </c>
      <c r="E65" s="367" t="s">
        <v>217</v>
      </c>
      <c r="F65" s="368" t="s">
        <v>55</v>
      </c>
      <c r="G65" s="368" t="s">
        <v>122</v>
      </c>
      <c r="H65" s="354">
        <f>I65+J65+K65+L65+M65</f>
        <v>3900000</v>
      </c>
      <c r="I65" s="261">
        <v>1835000</v>
      </c>
      <c r="J65" s="261"/>
      <c r="K65" s="353"/>
      <c r="L65" s="353">
        <v>470000</v>
      </c>
      <c r="M65" s="355">
        <v>1595000</v>
      </c>
      <c r="N65" s="616" t="s">
        <v>337</v>
      </c>
      <c r="O65" s="346"/>
    </row>
    <row r="66" spans="1:16" ht="36" customHeight="1" x14ac:dyDescent="0.2">
      <c r="A66" s="361"/>
      <c r="B66" s="36"/>
      <c r="C66" s="612"/>
      <c r="D66" s="160"/>
      <c r="E66" s="161"/>
      <c r="F66" s="369"/>
      <c r="G66" s="369"/>
      <c r="H66" s="370">
        <f>I66+J66+K66+L66+M66</f>
        <v>2980000</v>
      </c>
      <c r="I66" s="371">
        <v>530000</v>
      </c>
      <c r="J66" s="371"/>
      <c r="K66" s="371"/>
      <c r="L66" s="371">
        <v>550000</v>
      </c>
      <c r="M66" s="374">
        <v>1900000</v>
      </c>
      <c r="N66" s="615"/>
      <c r="O66" s="346"/>
    </row>
    <row r="67" spans="1:16" ht="26.25" customHeight="1" x14ac:dyDescent="0.2">
      <c r="A67" s="223" t="s">
        <v>104</v>
      </c>
      <c r="B67" s="80"/>
      <c r="C67" s="83" t="s">
        <v>257</v>
      </c>
      <c r="D67" s="177"/>
      <c r="E67" s="169"/>
      <c r="F67" s="170"/>
      <c r="G67" s="170"/>
      <c r="H67" s="167"/>
      <c r="I67" s="171"/>
      <c r="J67" s="171"/>
      <c r="K67" s="171"/>
      <c r="L67" s="171"/>
      <c r="M67" s="235"/>
      <c r="N67" s="235"/>
    </row>
    <row r="68" spans="1:16" ht="41.25" customHeight="1" x14ac:dyDescent="0.2">
      <c r="A68" s="221" t="s">
        <v>83</v>
      </c>
      <c r="B68" s="36"/>
      <c r="C68" s="43" t="s">
        <v>82</v>
      </c>
      <c r="D68" s="122" t="s">
        <v>50</v>
      </c>
      <c r="E68" s="101" t="s">
        <v>217</v>
      </c>
      <c r="F68" s="27" t="s">
        <v>123</v>
      </c>
      <c r="G68" s="27" t="s">
        <v>49</v>
      </c>
      <c r="H68" s="3">
        <f>I68+J68+K68+L68+M68</f>
        <v>750000</v>
      </c>
      <c r="I68" s="57"/>
      <c r="J68" s="57"/>
      <c r="K68" s="57"/>
      <c r="L68" s="57"/>
      <c r="M68" s="233">
        <v>750000</v>
      </c>
      <c r="N68" s="372"/>
    </row>
    <row r="69" spans="1:16" ht="47.25" customHeight="1" x14ac:dyDescent="0.2">
      <c r="A69" s="226" t="s">
        <v>85</v>
      </c>
      <c r="B69" s="36"/>
      <c r="C69" s="43" t="s">
        <v>84</v>
      </c>
      <c r="D69" s="122" t="s">
        <v>50</v>
      </c>
      <c r="E69" s="96" t="s">
        <v>211</v>
      </c>
      <c r="F69" s="56" t="s">
        <v>193</v>
      </c>
      <c r="G69" s="56" t="s">
        <v>49</v>
      </c>
      <c r="H69" s="3">
        <f t="shared" si="5"/>
        <v>894736</v>
      </c>
      <c r="I69" s="57">
        <v>578900</v>
      </c>
      <c r="J69" s="57"/>
      <c r="K69" s="57"/>
      <c r="L69" s="57">
        <v>315836</v>
      </c>
      <c r="M69" s="233"/>
      <c r="N69" s="372"/>
    </row>
    <row r="70" spans="1:16" ht="30" customHeight="1" x14ac:dyDescent="0.2">
      <c r="A70" s="226" t="s">
        <v>87</v>
      </c>
      <c r="B70" s="36"/>
      <c r="C70" s="43" t="s">
        <v>86</v>
      </c>
      <c r="D70" s="122" t="s">
        <v>50</v>
      </c>
      <c r="E70" s="96" t="s">
        <v>209</v>
      </c>
      <c r="F70" s="56" t="s">
        <v>123</v>
      </c>
      <c r="G70" s="56" t="s">
        <v>49</v>
      </c>
      <c r="H70" s="3">
        <f>I70+J70+K70+L70+M70</f>
        <v>5017000</v>
      </c>
      <c r="I70" s="196">
        <v>753000</v>
      </c>
      <c r="J70" s="57">
        <v>4264000</v>
      </c>
      <c r="K70" s="57"/>
      <c r="L70" s="57"/>
      <c r="M70" s="233"/>
      <c r="N70" s="307"/>
    </row>
    <row r="71" spans="1:16" ht="30" customHeight="1" x14ac:dyDescent="0.2">
      <c r="A71" s="226" t="s">
        <v>171</v>
      </c>
      <c r="B71" s="36"/>
      <c r="C71" s="84" t="s">
        <v>192</v>
      </c>
      <c r="D71" s="123"/>
      <c r="E71" s="124"/>
      <c r="F71" s="125"/>
      <c r="G71" s="125"/>
      <c r="H71" s="115"/>
      <c r="I71" s="126"/>
      <c r="J71" s="126"/>
      <c r="K71" s="126"/>
      <c r="L71" s="126"/>
      <c r="M71" s="236"/>
      <c r="N71" s="307"/>
    </row>
    <row r="72" spans="1:16" ht="39.75" customHeight="1" x14ac:dyDescent="0.2">
      <c r="A72" s="221" t="s">
        <v>88</v>
      </c>
      <c r="B72" s="36"/>
      <c r="C72" s="43" t="s">
        <v>258</v>
      </c>
      <c r="D72" s="122" t="s">
        <v>50</v>
      </c>
      <c r="E72" s="96" t="s">
        <v>211</v>
      </c>
      <c r="F72" s="56" t="s">
        <v>55</v>
      </c>
      <c r="G72" s="56" t="s">
        <v>49</v>
      </c>
      <c r="H72" s="3">
        <f t="shared" si="5"/>
        <v>145000</v>
      </c>
      <c r="I72" s="57">
        <v>145000</v>
      </c>
      <c r="J72" s="57"/>
      <c r="K72" s="57"/>
      <c r="L72" s="57"/>
      <c r="M72" s="233"/>
      <c r="N72" s="307"/>
    </row>
    <row r="73" spans="1:16" ht="33.75" customHeight="1" x14ac:dyDescent="0.2">
      <c r="A73" s="221" t="s">
        <v>89</v>
      </c>
      <c r="B73" s="36"/>
      <c r="C73" s="43" t="s">
        <v>259</v>
      </c>
      <c r="D73" s="122" t="s">
        <v>90</v>
      </c>
      <c r="E73" s="96" t="s">
        <v>198</v>
      </c>
      <c r="F73" s="95" t="s">
        <v>199</v>
      </c>
      <c r="G73" s="96" t="s">
        <v>49</v>
      </c>
      <c r="H73" s="3">
        <f>I73+J73+K73+L73+M73</f>
        <v>477687.76645041705</v>
      </c>
      <c r="I73" s="97">
        <f>72500+91100*3</f>
        <v>345800</v>
      </c>
      <c r="J73" s="97"/>
      <c r="K73" s="97"/>
      <c r="L73" s="97">
        <f>44300/3.4528+87900/3.4528+93600</f>
        <v>131887.76645041705</v>
      </c>
      <c r="M73" s="237"/>
      <c r="N73" s="307"/>
      <c r="P73" s="98"/>
    </row>
    <row r="74" spans="1:16" ht="37.5" customHeight="1" x14ac:dyDescent="0.2">
      <c r="A74" s="226" t="s">
        <v>92</v>
      </c>
      <c r="B74" s="36"/>
      <c r="C74" s="43" t="s">
        <v>91</v>
      </c>
      <c r="D74" s="122" t="s">
        <v>90</v>
      </c>
      <c r="E74" s="44" t="s">
        <v>200</v>
      </c>
      <c r="F74" s="95" t="s">
        <v>193</v>
      </c>
      <c r="G74" s="95" t="s">
        <v>122</v>
      </c>
      <c r="H74" s="3">
        <f t="shared" si="5"/>
        <v>299705.67</v>
      </c>
      <c r="I74" s="97">
        <v>299705.67</v>
      </c>
      <c r="J74" s="97"/>
      <c r="K74" s="97"/>
      <c r="L74" s="97"/>
      <c r="M74" s="237"/>
      <c r="N74" s="307"/>
    </row>
    <row r="75" spans="1:16" ht="39.75" customHeight="1" x14ac:dyDescent="0.2">
      <c r="A75" s="226" t="s">
        <v>16</v>
      </c>
      <c r="B75" s="36"/>
      <c r="C75" s="43" t="s">
        <v>15</v>
      </c>
      <c r="D75" s="122">
        <v>5</v>
      </c>
      <c r="E75" s="44"/>
      <c r="F75" s="56" t="s">
        <v>122</v>
      </c>
      <c r="G75" s="56" t="s">
        <v>56</v>
      </c>
      <c r="H75" s="3">
        <f t="shared" si="5"/>
        <v>1158480</v>
      </c>
      <c r="I75" s="57">
        <v>52130</v>
      </c>
      <c r="J75" s="57">
        <v>984710</v>
      </c>
      <c r="K75" s="57">
        <v>121640</v>
      </c>
      <c r="L75" s="57"/>
      <c r="M75" s="233"/>
      <c r="N75" s="307"/>
    </row>
    <row r="76" spans="1:16" ht="55.5" customHeight="1" x14ac:dyDescent="0.2">
      <c r="A76" s="226" t="s">
        <v>17</v>
      </c>
      <c r="B76" s="37"/>
      <c r="C76" s="45" t="s">
        <v>260</v>
      </c>
      <c r="D76" s="178" t="s">
        <v>50</v>
      </c>
      <c r="E76" s="46" t="s">
        <v>223</v>
      </c>
      <c r="F76" s="58" t="s">
        <v>55</v>
      </c>
      <c r="G76" s="58" t="s">
        <v>56</v>
      </c>
      <c r="H76" s="3">
        <f t="shared" si="5"/>
        <v>1020140</v>
      </c>
      <c r="I76" s="57">
        <v>150000</v>
      </c>
      <c r="J76" s="57">
        <v>870140</v>
      </c>
      <c r="K76" s="57"/>
      <c r="L76" s="57"/>
      <c r="M76" s="233"/>
      <c r="N76" s="307"/>
    </row>
    <row r="77" spans="1:16" ht="39.75" customHeight="1" x14ac:dyDescent="0.2">
      <c r="A77" s="226" t="s">
        <v>38</v>
      </c>
      <c r="B77" s="36"/>
      <c r="C77" s="43" t="s">
        <v>93</v>
      </c>
      <c r="D77" s="122" t="s">
        <v>50</v>
      </c>
      <c r="E77" s="96" t="s">
        <v>220</v>
      </c>
      <c r="F77" s="56" t="s">
        <v>55</v>
      </c>
      <c r="G77" s="56" t="s">
        <v>122</v>
      </c>
      <c r="H77" s="3">
        <f t="shared" si="5"/>
        <v>208100</v>
      </c>
      <c r="I77" s="57">
        <v>208100</v>
      </c>
      <c r="J77" s="57"/>
      <c r="K77" s="57"/>
      <c r="L77" s="57"/>
      <c r="M77" s="233"/>
      <c r="N77" s="307"/>
    </row>
    <row r="78" spans="1:16" ht="15" customHeight="1" x14ac:dyDescent="0.2">
      <c r="A78" s="216"/>
      <c r="B78" s="190"/>
      <c r="C78" s="190"/>
      <c r="D78" s="190"/>
      <c r="E78" s="190"/>
      <c r="F78" s="190"/>
      <c r="G78" s="191" t="s">
        <v>28</v>
      </c>
      <c r="H78" s="193">
        <f>SUM(H36:H77)-H66-H58-H55-H50</f>
        <v>79771611.116450429</v>
      </c>
      <c r="I78" s="193">
        <f t="shared" ref="I78:M78" si="8">SUM(I36:I77)-I66-I58-I55-I50</f>
        <v>33940480.340000004</v>
      </c>
      <c r="J78" s="193">
        <f t="shared" si="8"/>
        <v>16983300.5</v>
      </c>
      <c r="K78" s="193">
        <f t="shared" si="8"/>
        <v>575619.40999999992</v>
      </c>
      <c r="L78" s="193">
        <f t="shared" si="8"/>
        <v>19630210.866450418</v>
      </c>
      <c r="M78" s="193">
        <f t="shared" si="8"/>
        <v>8642000</v>
      </c>
      <c r="N78" s="296"/>
    </row>
    <row r="79" spans="1:16" ht="17.25" customHeight="1" x14ac:dyDescent="0.2">
      <c r="A79" s="238" t="s">
        <v>178</v>
      </c>
      <c r="B79" s="172"/>
      <c r="C79" s="70"/>
      <c r="D79" s="179"/>
      <c r="E79" s="70"/>
      <c r="F79" s="70"/>
      <c r="G79" s="70"/>
      <c r="H79" s="70"/>
      <c r="I79" s="70"/>
      <c r="J79" s="70"/>
      <c r="K79" s="70"/>
      <c r="L79" s="70"/>
      <c r="M79" s="239"/>
      <c r="N79" s="308"/>
    </row>
    <row r="80" spans="1:16" s="71" customFormat="1" ht="38.25" x14ac:dyDescent="0.2">
      <c r="A80" s="240" t="s">
        <v>182</v>
      </c>
      <c r="B80" s="72"/>
      <c r="C80" s="74" t="s">
        <v>183</v>
      </c>
      <c r="D80" s="180"/>
      <c r="E80" s="73"/>
      <c r="F80" s="73"/>
      <c r="G80" s="73"/>
      <c r="H80" s="73"/>
      <c r="I80" s="73"/>
      <c r="J80" s="73"/>
      <c r="K80" s="73"/>
      <c r="L80" s="73"/>
      <c r="M80" s="241"/>
      <c r="N80" s="309"/>
    </row>
    <row r="81" spans="1:14" ht="41.25" customHeight="1" x14ac:dyDescent="0.2">
      <c r="A81" s="264" t="s">
        <v>31</v>
      </c>
      <c r="B81" s="197"/>
      <c r="C81" s="47" t="s">
        <v>103</v>
      </c>
      <c r="D81" s="99" t="s">
        <v>90</v>
      </c>
      <c r="E81" s="100" t="s">
        <v>201</v>
      </c>
      <c r="F81" s="101" t="s">
        <v>55</v>
      </c>
      <c r="G81" s="101" t="s">
        <v>123</v>
      </c>
      <c r="H81" s="102">
        <f>I81+J81+K81+L81+M81</f>
        <v>51100</v>
      </c>
      <c r="I81" s="102">
        <v>51100</v>
      </c>
      <c r="J81" s="102"/>
      <c r="K81" s="102"/>
      <c r="L81" s="102"/>
      <c r="M81" s="242"/>
      <c r="N81" s="297"/>
    </row>
    <row r="82" spans="1:14" x14ac:dyDescent="0.2">
      <c r="A82" s="264" t="s">
        <v>33</v>
      </c>
      <c r="B82" s="197"/>
      <c r="C82" s="47" t="s">
        <v>94</v>
      </c>
      <c r="D82" s="99" t="s">
        <v>90</v>
      </c>
      <c r="E82" s="100" t="s">
        <v>202</v>
      </c>
      <c r="F82" s="101" t="s">
        <v>123</v>
      </c>
      <c r="G82" s="36" t="s">
        <v>122</v>
      </c>
      <c r="H82" s="102">
        <f t="shared" ref="H82:H104" si="9">I82+J82+K82+L82+M82</f>
        <v>300000</v>
      </c>
      <c r="I82" s="102">
        <v>300000</v>
      </c>
      <c r="J82" s="102"/>
      <c r="K82" s="102"/>
      <c r="L82" s="102"/>
      <c r="M82" s="242"/>
      <c r="N82" s="297"/>
    </row>
    <row r="83" spans="1:14" ht="25.5" x14ac:dyDescent="0.2">
      <c r="A83" s="264" t="s">
        <v>104</v>
      </c>
      <c r="B83" s="12"/>
      <c r="C83" s="47" t="s">
        <v>95</v>
      </c>
      <c r="D83" s="99" t="s">
        <v>90</v>
      </c>
      <c r="E83" s="100" t="s">
        <v>203</v>
      </c>
      <c r="F83" s="101" t="s">
        <v>123</v>
      </c>
      <c r="G83" s="101" t="s">
        <v>122</v>
      </c>
      <c r="H83" s="102">
        <f t="shared" si="9"/>
        <v>304000</v>
      </c>
      <c r="I83" s="102">
        <v>304000</v>
      </c>
      <c r="J83" s="102"/>
      <c r="K83" s="102"/>
      <c r="L83" s="102"/>
      <c r="M83" s="242"/>
      <c r="N83" s="222"/>
    </row>
    <row r="84" spans="1:14" ht="29.25" customHeight="1" x14ac:dyDescent="0.2">
      <c r="A84" s="264" t="s">
        <v>105</v>
      </c>
      <c r="B84" s="20" t="s">
        <v>226</v>
      </c>
      <c r="C84" s="48" t="s">
        <v>96</v>
      </c>
      <c r="D84" s="99" t="s">
        <v>90</v>
      </c>
      <c r="E84" s="100" t="s">
        <v>202</v>
      </c>
      <c r="F84" s="101" t="s">
        <v>123</v>
      </c>
      <c r="G84" s="101" t="s">
        <v>122</v>
      </c>
      <c r="H84" s="102">
        <f t="shared" si="9"/>
        <v>335000</v>
      </c>
      <c r="I84" s="102">
        <v>198000</v>
      </c>
      <c r="J84" s="102"/>
      <c r="K84" s="102"/>
      <c r="L84" s="102"/>
      <c r="M84" s="242">
        <f>16000+121000</f>
        <v>137000</v>
      </c>
      <c r="N84" s="222"/>
    </row>
    <row r="85" spans="1:14" ht="21" customHeight="1" x14ac:dyDescent="0.2">
      <c r="A85" s="264" t="s">
        <v>106</v>
      </c>
      <c r="B85" s="20" t="s">
        <v>226</v>
      </c>
      <c r="C85" s="51" t="s">
        <v>97</v>
      </c>
      <c r="D85" s="103" t="s">
        <v>90</v>
      </c>
      <c r="E85" s="101" t="s">
        <v>202</v>
      </c>
      <c r="F85" s="101" t="s">
        <v>123</v>
      </c>
      <c r="G85" s="101" t="s">
        <v>122</v>
      </c>
      <c r="H85" s="102">
        <f t="shared" si="9"/>
        <v>110000</v>
      </c>
      <c r="I85" s="102">
        <v>100000</v>
      </c>
      <c r="J85" s="102"/>
      <c r="K85" s="102"/>
      <c r="L85" s="102"/>
      <c r="M85" s="242">
        <v>10000</v>
      </c>
      <c r="N85" s="222"/>
    </row>
    <row r="86" spans="1:14" ht="20.25" customHeight="1" x14ac:dyDescent="0.2">
      <c r="A86" s="264" t="s">
        <v>107</v>
      </c>
      <c r="B86" s="50"/>
      <c r="C86" s="49" t="s">
        <v>98</v>
      </c>
      <c r="D86" s="104" t="s">
        <v>90</v>
      </c>
      <c r="E86" s="92" t="s">
        <v>202</v>
      </c>
      <c r="F86" s="105" t="s">
        <v>123</v>
      </c>
      <c r="G86" s="105" t="s">
        <v>49</v>
      </c>
      <c r="H86" s="102">
        <f t="shared" si="9"/>
        <v>529000</v>
      </c>
      <c r="I86" s="106">
        <f>29000+200000+300000</f>
        <v>529000</v>
      </c>
      <c r="J86" s="106"/>
      <c r="K86" s="106"/>
      <c r="L86" s="106"/>
      <c r="M86" s="243"/>
      <c r="N86" s="310"/>
    </row>
    <row r="87" spans="1:14" ht="42.75" customHeight="1" x14ac:dyDescent="0.2">
      <c r="A87" s="264" t="s">
        <v>108</v>
      </c>
      <c r="B87" s="107" t="s">
        <v>204</v>
      </c>
      <c r="C87" s="51" t="s">
        <v>99</v>
      </c>
      <c r="D87" s="108" t="s">
        <v>90</v>
      </c>
      <c r="E87" s="101" t="s">
        <v>202</v>
      </c>
      <c r="F87" s="111" t="s">
        <v>123</v>
      </c>
      <c r="G87" s="111" t="s">
        <v>49</v>
      </c>
      <c r="H87" s="102">
        <f t="shared" si="9"/>
        <v>1200000</v>
      </c>
      <c r="I87" s="110">
        <f>67000+533000</f>
        <v>600000</v>
      </c>
      <c r="J87" s="110"/>
      <c r="K87" s="110"/>
      <c r="L87" s="110">
        <v>600000</v>
      </c>
      <c r="M87" s="244"/>
      <c r="N87" s="311"/>
    </row>
    <row r="88" spans="1:14" ht="40.5" customHeight="1" x14ac:dyDescent="0.2">
      <c r="A88" s="264" t="s">
        <v>109</v>
      </c>
      <c r="B88" s="109"/>
      <c r="C88" s="51" t="s">
        <v>261</v>
      </c>
      <c r="D88" s="108" t="s">
        <v>90</v>
      </c>
      <c r="E88" s="111" t="s">
        <v>202</v>
      </c>
      <c r="F88" s="111" t="s">
        <v>55</v>
      </c>
      <c r="G88" s="111" t="s">
        <v>123</v>
      </c>
      <c r="H88" s="147">
        <f t="shared" si="9"/>
        <v>636900</v>
      </c>
      <c r="I88" s="357">
        <f>145000+599500-107600</f>
        <v>636900</v>
      </c>
      <c r="J88" s="357"/>
      <c r="K88" s="357"/>
      <c r="L88" s="357"/>
      <c r="M88" s="311"/>
      <c r="N88" s="311"/>
    </row>
    <row r="89" spans="1:14" ht="41.25" customHeight="1" x14ac:dyDescent="0.2">
      <c r="A89" s="264" t="s">
        <v>110</v>
      </c>
      <c r="B89" s="109"/>
      <c r="C89" s="51" t="s">
        <v>100</v>
      </c>
      <c r="D89" s="108" t="s">
        <v>90</v>
      </c>
      <c r="E89" s="111" t="s">
        <v>202</v>
      </c>
      <c r="F89" s="111" t="s">
        <v>55</v>
      </c>
      <c r="G89" s="111" t="s">
        <v>123</v>
      </c>
      <c r="H89" s="147">
        <f t="shared" si="9"/>
        <v>354000</v>
      </c>
      <c r="I89" s="357">
        <f>351500+2500</f>
        <v>354000</v>
      </c>
      <c r="J89" s="357"/>
      <c r="K89" s="357"/>
      <c r="L89" s="357"/>
      <c r="M89" s="311"/>
      <c r="N89" s="311"/>
    </row>
    <row r="90" spans="1:14" ht="23.25" customHeight="1" x14ac:dyDescent="0.2">
      <c r="A90" s="264" t="s">
        <v>111</v>
      </c>
      <c r="B90" s="109"/>
      <c r="C90" s="51" t="s">
        <v>101</v>
      </c>
      <c r="D90" s="108" t="s">
        <v>90</v>
      </c>
      <c r="E90" s="111" t="s">
        <v>202</v>
      </c>
      <c r="F90" s="111" t="s">
        <v>123</v>
      </c>
      <c r="G90" s="111" t="s">
        <v>123</v>
      </c>
      <c r="H90" s="147">
        <f t="shared" si="9"/>
        <v>300000</v>
      </c>
      <c r="I90" s="357">
        <v>300000</v>
      </c>
      <c r="J90" s="357"/>
      <c r="K90" s="357"/>
      <c r="L90" s="357"/>
      <c r="M90" s="311"/>
      <c r="N90" s="311"/>
    </row>
    <row r="91" spans="1:14" ht="58.5" customHeight="1" x14ac:dyDescent="0.2">
      <c r="A91" s="210" t="s">
        <v>112</v>
      </c>
      <c r="B91" s="28"/>
      <c r="C91" s="51" t="s">
        <v>102</v>
      </c>
      <c r="D91" s="108" t="s">
        <v>50</v>
      </c>
      <c r="E91" s="101" t="s">
        <v>221</v>
      </c>
      <c r="F91" s="111" t="s">
        <v>123</v>
      </c>
      <c r="G91" s="111" t="s">
        <v>122</v>
      </c>
      <c r="H91" s="147">
        <f t="shared" si="9"/>
        <v>1100000</v>
      </c>
      <c r="I91" s="357">
        <v>770771</v>
      </c>
      <c r="J91" s="357"/>
      <c r="K91" s="357"/>
      <c r="L91" s="357">
        <v>329229</v>
      </c>
      <c r="M91" s="311"/>
      <c r="N91" s="311"/>
    </row>
    <row r="92" spans="1:14" ht="44.25" customHeight="1" x14ac:dyDescent="0.2">
      <c r="A92" s="210" t="s">
        <v>65</v>
      </c>
      <c r="B92" s="112"/>
      <c r="C92" s="51" t="s">
        <v>194</v>
      </c>
      <c r="D92" s="108" t="s">
        <v>90</v>
      </c>
      <c r="E92" s="101" t="s">
        <v>205</v>
      </c>
      <c r="F92" s="111" t="s">
        <v>55</v>
      </c>
      <c r="G92" s="111" t="s">
        <v>49</v>
      </c>
      <c r="H92" s="147">
        <f t="shared" si="9"/>
        <v>1152200</v>
      </c>
      <c r="I92" s="357">
        <v>1152200</v>
      </c>
      <c r="J92" s="357"/>
      <c r="K92" s="357"/>
      <c r="L92" s="357"/>
      <c r="M92" s="311"/>
      <c r="N92" s="311"/>
    </row>
    <row r="93" spans="1:14" ht="45.75" customHeight="1" x14ac:dyDescent="0.2">
      <c r="A93" s="240" t="s">
        <v>105</v>
      </c>
      <c r="B93" s="72"/>
      <c r="C93" s="127" t="s">
        <v>184</v>
      </c>
      <c r="D93" s="181"/>
      <c r="E93" s="128"/>
      <c r="F93" s="129"/>
      <c r="G93" s="129"/>
      <c r="H93" s="115"/>
      <c r="I93" s="130"/>
      <c r="J93" s="130"/>
      <c r="K93" s="130"/>
      <c r="L93" s="130"/>
      <c r="M93" s="312"/>
      <c r="N93" s="312"/>
    </row>
    <row r="94" spans="1:14" ht="81.75" customHeight="1" x14ac:dyDescent="0.2">
      <c r="A94" s="246" t="s">
        <v>114</v>
      </c>
      <c r="B94" s="27"/>
      <c r="C94" s="51" t="s">
        <v>288</v>
      </c>
      <c r="D94" s="75" t="s">
        <v>50</v>
      </c>
      <c r="E94" s="75"/>
      <c r="F94" s="27" t="s">
        <v>55</v>
      </c>
      <c r="G94" s="27" t="s">
        <v>122</v>
      </c>
      <c r="H94" s="147">
        <f>I94+J94+K94+L94+M94</f>
        <v>3327725</v>
      </c>
      <c r="I94" s="357">
        <v>1988232.5</v>
      </c>
      <c r="J94" s="357">
        <v>1230885</v>
      </c>
      <c r="K94" s="357">
        <v>108607.5</v>
      </c>
      <c r="L94" s="357"/>
      <c r="M94" s="311"/>
      <c r="N94" s="311"/>
    </row>
    <row r="95" spans="1:14" ht="117" customHeight="1" x14ac:dyDescent="0.2">
      <c r="A95" s="246" t="s">
        <v>115</v>
      </c>
      <c r="B95" s="27"/>
      <c r="C95" s="51" t="s">
        <v>289</v>
      </c>
      <c r="D95" s="75" t="s">
        <v>50</v>
      </c>
      <c r="E95" s="27"/>
      <c r="F95" s="27" t="s">
        <v>55</v>
      </c>
      <c r="G95" s="27" t="s">
        <v>56</v>
      </c>
      <c r="H95" s="147">
        <f t="shared" si="9"/>
        <v>4683397</v>
      </c>
      <c r="I95" s="357">
        <v>893421.7</v>
      </c>
      <c r="J95" s="357">
        <v>3482680</v>
      </c>
      <c r="K95" s="357">
        <v>307295.3</v>
      </c>
      <c r="L95" s="357"/>
      <c r="M95" s="311"/>
      <c r="N95" s="311"/>
    </row>
    <row r="96" spans="1:14" ht="92.1" customHeight="1" x14ac:dyDescent="0.2">
      <c r="A96" s="246" t="s">
        <v>116</v>
      </c>
      <c r="B96" s="27"/>
      <c r="C96" s="51" t="s">
        <v>290</v>
      </c>
      <c r="D96" s="75" t="s">
        <v>50</v>
      </c>
      <c r="E96" s="25" t="s">
        <v>213</v>
      </c>
      <c r="F96" s="27" t="s">
        <v>55</v>
      </c>
      <c r="G96" s="27" t="s">
        <v>56</v>
      </c>
      <c r="H96" s="147">
        <f t="shared" si="9"/>
        <v>1000050</v>
      </c>
      <c r="I96" s="357">
        <v>125440</v>
      </c>
      <c r="J96" s="357">
        <v>803700</v>
      </c>
      <c r="K96" s="357">
        <v>70910</v>
      </c>
      <c r="L96" s="357"/>
      <c r="M96" s="311"/>
      <c r="N96" s="311"/>
    </row>
    <row r="97" spans="1:19" ht="44.25" customHeight="1" x14ac:dyDescent="0.2">
      <c r="A97" s="246" t="s">
        <v>117</v>
      </c>
      <c r="B97" s="27"/>
      <c r="C97" s="51" t="s">
        <v>113</v>
      </c>
      <c r="D97" s="75" t="s">
        <v>50</v>
      </c>
      <c r="E97" s="25" t="s">
        <v>223</v>
      </c>
      <c r="F97" s="27" t="s">
        <v>55</v>
      </c>
      <c r="G97" s="27" t="s">
        <v>56</v>
      </c>
      <c r="H97" s="147">
        <f t="shared" si="9"/>
        <v>1448940</v>
      </c>
      <c r="I97" s="357">
        <v>108670.5</v>
      </c>
      <c r="J97" s="357">
        <v>1231599</v>
      </c>
      <c r="K97" s="357">
        <v>108670.5</v>
      </c>
      <c r="L97" s="357"/>
      <c r="M97" s="311"/>
      <c r="N97" s="311"/>
    </row>
    <row r="98" spans="1:19" ht="67.5" customHeight="1" x14ac:dyDescent="0.2">
      <c r="A98" s="246" t="s">
        <v>118</v>
      </c>
      <c r="B98" s="27"/>
      <c r="C98" s="52" t="s">
        <v>291</v>
      </c>
      <c r="D98" s="75" t="s">
        <v>50</v>
      </c>
      <c r="E98" s="25" t="s">
        <v>213</v>
      </c>
      <c r="F98" s="27" t="s">
        <v>55</v>
      </c>
      <c r="G98" s="27" t="s">
        <v>56</v>
      </c>
      <c r="H98" s="354">
        <f t="shared" si="9"/>
        <v>1028586</v>
      </c>
      <c r="I98" s="261">
        <v>127806</v>
      </c>
      <c r="J98" s="261">
        <v>827740</v>
      </c>
      <c r="K98" s="261">
        <v>73040</v>
      </c>
      <c r="L98" s="357"/>
      <c r="M98" s="311"/>
      <c r="N98" s="311"/>
    </row>
    <row r="99" spans="1:19" ht="32.25" customHeight="1" x14ac:dyDescent="0.2">
      <c r="A99" s="313" t="s">
        <v>119</v>
      </c>
      <c r="B99" s="27"/>
      <c r="C99" s="600" t="s">
        <v>292</v>
      </c>
      <c r="D99" s="314" t="s">
        <v>50</v>
      </c>
      <c r="E99" s="38" t="s">
        <v>213</v>
      </c>
      <c r="F99" s="315" t="s">
        <v>123</v>
      </c>
      <c r="G99" s="315" t="s">
        <v>56</v>
      </c>
      <c r="H99" s="148">
        <f t="shared" ref="H99" si="10">I99+J99+K99+L99+M99</f>
        <v>2768906</v>
      </c>
      <c r="I99" s="362">
        <v>207668</v>
      </c>
      <c r="J99" s="362">
        <v>2353570</v>
      </c>
      <c r="K99" s="362">
        <v>207668</v>
      </c>
      <c r="L99" s="362"/>
      <c r="M99" s="316"/>
      <c r="N99" s="316"/>
    </row>
    <row r="100" spans="1:19" ht="37.5" customHeight="1" x14ac:dyDescent="0.2">
      <c r="A100" s="317"/>
      <c r="B100" s="27"/>
      <c r="C100" s="601"/>
      <c r="D100" s="318"/>
      <c r="E100" s="35"/>
      <c r="F100" s="268"/>
      <c r="G100" s="268"/>
      <c r="H100" s="150"/>
      <c r="I100" s="363"/>
      <c r="J100" s="363"/>
      <c r="K100" s="363"/>
      <c r="L100" s="363"/>
      <c r="M100" s="319"/>
      <c r="N100" s="319"/>
    </row>
    <row r="101" spans="1:19" ht="67.5" customHeight="1" x14ac:dyDescent="0.2">
      <c r="A101" s="246" t="s">
        <v>120</v>
      </c>
      <c r="B101" s="27"/>
      <c r="C101" s="51" t="s">
        <v>293</v>
      </c>
      <c r="D101" s="75" t="s">
        <v>50</v>
      </c>
      <c r="E101" s="25" t="s">
        <v>213</v>
      </c>
      <c r="F101" s="27" t="s">
        <v>123</v>
      </c>
      <c r="G101" s="27" t="s">
        <v>49</v>
      </c>
      <c r="H101" s="147">
        <f t="shared" si="9"/>
        <v>1600653</v>
      </c>
      <c r="I101" s="357">
        <v>178423</v>
      </c>
      <c r="J101" s="357">
        <v>1306910</v>
      </c>
      <c r="K101" s="357">
        <v>115320</v>
      </c>
      <c r="L101" s="357"/>
      <c r="M101" s="311"/>
      <c r="N101" s="311"/>
    </row>
    <row r="102" spans="1:19" ht="78" customHeight="1" x14ac:dyDescent="0.2">
      <c r="A102" s="246" t="s">
        <v>121</v>
      </c>
      <c r="B102" s="27"/>
      <c r="C102" s="51" t="s">
        <v>294</v>
      </c>
      <c r="D102" s="89" t="s">
        <v>50</v>
      </c>
      <c r="E102" s="132" t="s">
        <v>209</v>
      </c>
      <c r="F102" s="90" t="s">
        <v>123</v>
      </c>
      <c r="G102" s="27" t="s">
        <v>224</v>
      </c>
      <c r="H102" s="147">
        <f t="shared" si="9"/>
        <v>2891950</v>
      </c>
      <c r="I102" s="357">
        <v>216896</v>
      </c>
      <c r="J102" s="357">
        <v>2458158</v>
      </c>
      <c r="K102" s="357">
        <v>216896</v>
      </c>
      <c r="L102" s="357"/>
      <c r="M102" s="311"/>
      <c r="N102" s="311"/>
    </row>
    <row r="103" spans="1:19" ht="94.5" customHeight="1" x14ac:dyDescent="0.2">
      <c r="A103" s="336" t="s">
        <v>284</v>
      </c>
      <c r="B103" s="337"/>
      <c r="C103" s="338" t="s">
        <v>285</v>
      </c>
      <c r="D103" s="339" t="s">
        <v>90</v>
      </c>
      <c r="E103" s="340"/>
      <c r="F103" s="337" t="s">
        <v>123</v>
      </c>
      <c r="G103" s="337" t="s">
        <v>224</v>
      </c>
      <c r="H103" s="341">
        <f t="shared" si="9"/>
        <v>1874590</v>
      </c>
      <c r="I103" s="341">
        <v>140594</v>
      </c>
      <c r="J103" s="342">
        <v>1593402</v>
      </c>
      <c r="K103" s="342">
        <v>140594</v>
      </c>
      <c r="L103" s="15"/>
      <c r="M103" s="211"/>
      <c r="N103" s="445" t="s">
        <v>286</v>
      </c>
      <c r="S103" s="7" t="s">
        <v>287</v>
      </c>
    </row>
    <row r="104" spans="1:19" ht="30.75" customHeight="1" x14ac:dyDescent="0.2">
      <c r="A104" s="247" t="s">
        <v>38</v>
      </c>
      <c r="B104" s="28"/>
      <c r="C104" s="4" t="s">
        <v>124</v>
      </c>
      <c r="D104" s="75" t="s">
        <v>50</v>
      </c>
      <c r="E104" s="133" t="s">
        <v>225</v>
      </c>
      <c r="F104" s="146" t="s">
        <v>123</v>
      </c>
      <c r="G104" s="146" t="s">
        <v>216</v>
      </c>
      <c r="H104" s="102">
        <f t="shared" si="9"/>
        <v>4140000</v>
      </c>
      <c r="I104" s="131">
        <v>380000</v>
      </c>
      <c r="J104" s="131"/>
      <c r="K104" s="131"/>
      <c r="L104" s="131"/>
      <c r="M104" s="248">
        <v>3760000</v>
      </c>
      <c r="N104" s="358"/>
      <c r="O104" s="346"/>
    </row>
    <row r="105" spans="1:19" x14ac:dyDescent="0.2">
      <c r="A105" s="216"/>
      <c r="B105" s="190"/>
      <c r="C105" s="190"/>
      <c r="D105" s="190"/>
      <c r="E105" s="190"/>
      <c r="F105" s="190"/>
      <c r="G105" s="191" t="s">
        <v>28</v>
      </c>
      <c r="H105" s="193">
        <f>SUM(H80:H104)</f>
        <v>31136997</v>
      </c>
      <c r="I105" s="193">
        <f t="shared" ref="I105:M105" si="11">SUM(I80:I104)</f>
        <v>9663122.6999999993</v>
      </c>
      <c r="J105" s="193">
        <f t="shared" si="11"/>
        <v>15288644</v>
      </c>
      <c r="K105" s="193">
        <f t="shared" si="11"/>
        <v>1349001.3</v>
      </c>
      <c r="L105" s="193">
        <f t="shared" si="11"/>
        <v>929229</v>
      </c>
      <c r="M105" s="193">
        <f t="shared" si="11"/>
        <v>3907000</v>
      </c>
      <c r="N105" s="296"/>
    </row>
    <row r="106" spans="1:19" s="59" customFormat="1" ht="15" x14ac:dyDescent="0.25">
      <c r="A106" s="544" t="s">
        <v>150</v>
      </c>
      <c r="B106" s="545"/>
      <c r="C106" s="546"/>
      <c r="D106" s="546"/>
      <c r="E106" s="546"/>
      <c r="F106" s="546"/>
      <c r="G106" s="546"/>
      <c r="H106" s="546"/>
      <c r="I106" s="546"/>
      <c r="J106" s="546"/>
      <c r="K106" s="546"/>
      <c r="L106" s="546"/>
      <c r="M106" s="547"/>
      <c r="N106" s="359"/>
      <c r="O106" s="349"/>
    </row>
    <row r="107" spans="1:19" s="59" customFormat="1" ht="53.25" customHeight="1" x14ac:dyDescent="0.25">
      <c r="A107" s="221" t="s">
        <v>152</v>
      </c>
      <c r="B107" s="36"/>
      <c r="C107" s="4" t="s">
        <v>271</v>
      </c>
      <c r="D107" s="60">
        <v>5</v>
      </c>
      <c r="E107" s="135" t="s">
        <v>227</v>
      </c>
      <c r="F107" s="135" t="s">
        <v>55</v>
      </c>
      <c r="G107" s="135">
        <v>2019</v>
      </c>
      <c r="H107" s="134">
        <f>SUM(I107:J107)</f>
        <v>1409955</v>
      </c>
      <c r="I107" s="134">
        <v>211493</v>
      </c>
      <c r="J107" s="134">
        <v>1198462</v>
      </c>
      <c r="K107" s="3"/>
      <c r="L107" s="3"/>
      <c r="M107" s="207"/>
      <c r="N107" s="297"/>
      <c r="O107" s="349"/>
    </row>
    <row r="108" spans="1:19" s="59" customFormat="1" ht="54" customHeight="1" x14ac:dyDescent="0.25">
      <c r="A108" s="221" t="s">
        <v>153</v>
      </c>
      <c r="B108" s="36"/>
      <c r="C108" s="4" t="s">
        <v>233</v>
      </c>
      <c r="D108" s="60">
        <v>5</v>
      </c>
      <c r="E108" s="135" t="s">
        <v>195</v>
      </c>
      <c r="F108" s="135" t="s">
        <v>123</v>
      </c>
      <c r="G108" s="135" t="s">
        <v>122</v>
      </c>
      <c r="H108" s="199">
        <v>1620343</v>
      </c>
      <c r="I108" s="199">
        <v>598576.13</v>
      </c>
      <c r="J108" s="199">
        <v>1021766.88</v>
      </c>
      <c r="K108" s="3"/>
      <c r="L108" s="3"/>
      <c r="M108" s="207"/>
      <c r="N108" s="297"/>
      <c r="O108" s="349"/>
    </row>
    <row r="109" spans="1:19" s="59" customFormat="1" ht="30.75" customHeight="1" x14ac:dyDescent="0.25">
      <c r="A109" s="219" t="s">
        <v>154</v>
      </c>
      <c r="B109" s="364"/>
      <c r="C109" s="381" t="s">
        <v>262</v>
      </c>
      <c r="D109" s="152">
        <v>5</v>
      </c>
      <c r="E109" s="382" t="s">
        <v>227</v>
      </c>
      <c r="F109" s="382" t="s">
        <v>55</v>
      </c>
      <c r="G109" s="382" t="s">
        <v>122</v>
      </c>
      <c r="H109" s="417">
        <f>SUM(I109:J109)</f>
        <v>368700</v>
      </c>
      <c r="I109" s="417">
        <v>368700</v>
      </c>
      <c r="J109" s="417">
        <v>0</v>
      </c>
      <c r="K109" s="3"/>
      <c r="L109" s="3"/>
      <c r="M109" s="207"/>
      <c r="N109" s="609" t="s">
        <v>338</v>
      </c>
      <c r="O109" s="349"/>
    </row>
    <row r="110" spans="1:19" s="59" customFormat="1" ht="30.75" customHeight="1" x14ac:dyDescent="0.25">
      <c r="A110" s="220"/>
      <c r="B110" s="365"/>
      <c r="C110" s="379"/>
      <c r="D110" s="82"/>
      <c r="E110" s="380"/>
      <c r="F110" s="380"/>
      <c r="G110" s="380"/>
      <c r="H110" s="378">
        <f>SUM(I110:J110)</f>
        <v>369600</v>
      </c>
      <c r="I110" s="378">
        <v>19600</v>
      </c>
      <c r="J110" s="378">
        <v>350000</v>
      </c>
      <c r="K110" s="3"/>
      <c r="L110" s="3"/>
      <c r="M110" s="207"/>
      <c r="N110" s="610"/>
      <c r="O110" s="349"/>
    </row>
    <row r="111" spans="1:19" s="59" customFormat="1" ht="21.75" customHeight="1" x14ac:dyDescent="0.25">
      <c r="A111" s="219" t="s">
        <v>155</v>
      </c>
      <c r="B111" s="364"/>
      <c r="C111" s="602" t="s">
        <v>277</v>
      </c>
      <c r="D111" s="407" t="s">
        <v>312</v>
      </c>
      <c r="E111" s="382" t="s">
        <v>195</v>
      </c>
      <c r="F111" s="382" t="s">
        <v>123</v>
      </c>
      <c r="G111" s="382" t="s">
        <v>49</v>
      </c>
      <c r="H111" s="417">
        <f>+I111</f>
        <v>697289.04</v>
      </c>
      <c r="I111" s="417">
        <v>697289.04</v>
      </c>
      <c r="J111" s="134"/>
      <c r="K111" s="3"/>
      <c r="L111" s="3"/>
      <c r="M111" s="207"/>
      <c r="N111" s="609" t="s">
        <v>339</v>
      </c>
      <c r="O111" s="349"/>
    </row>
    <row r="112" spans="1:19" s="59" customFormat="1" ht="21.75" customHeight="1" x14ac:dyDescent="0.25">
      <c r="A112" s="220"/>
      <c r="B112" s="365"/>
      <c r="C112" s="603"/>
      <c r="D112" s="406" t="s">
        <v>50</v>
      </c>
      <c r="E112" s="380"/>
      <c r="F112" s="380"/>
      <c r="G112" s="380"/>
      <c r="H112" s="378">
        <v>270000</v>
      </c>
      <c r="I112" s="378">
        <v>270000</v>
      </c>
      <c r="J112" s="134"/>
      <c r="K112" s="3"/>
      <c r="L112" s="3"/>
      <c r="M112" s="207"/>
      <c r="N112" s="610"/>
      <c r="O112" s="349"/>
    </row>
    <row r="113" spans="1:19" s="59" customFormat="1" ht="75.75" customHeight="1" x14ac:dyDescent="0.25">
      <c r="A113" s="221" t="s">
        <v>302</v>
      </c>
      <c r="B113" s="36"/>
      <c r="C113" s="383" t="s">
        <v>303</v>
      </c>
      <c r="D113" s="60">
        <v>5</v>
      </c>
      <c r="E113" s="135" t="s">
        <v>195</v>
      </c>
      <c r="F113" s="135" t="s">
        <v>122</v>
      </c>
      <c r="G113" s="135" t="s">
        <v>222</v>
      </c>
      <c r="H113" s="377">
        <f>+I113</f>
        <v>150000</v>
      </c>
      <c r="I113" s="377">
        <v>150000</v>
      </c>
      <c r="J113" s="134"/>
      <c r="K113" s="3"/>
      <c r="L113" s="3"/>
      <c r="M113" s="207"/>
      <c r="N113" s="609" t="s">
        <v>304</v>
      </c>
      <c r="O113" s="349"/>
    </row>
    <row r="114" spans="1:19" s="59" customFormat="1" ht="15" x14ac:dyDescent="0.25">
      <c r="A114" s="216"/>
      <c r="B114" s="190"/>
      <c r="C114" s="190"/>
      <c r="D114" s="190"/>
      <c r="E114" s="190"/>
      <c r="F114" s="190"/>
      <c r="G114" s="191" t="s">
        <v>28</v>
      </c>
      <c r="H114" s="194">
        <f>SUM(H107:H113)-H110-H112</f>
        <v>4246287.04</v>
      </c>
      <c r="I114" s="194">
        <f>SUM(I107:I113)-I110-I112</f>
        <v>2026058.17</v>
      </c>
      <c r="J114" s="194">
        <f t="shared" ref="J114:M114" si="12">SUM(J107:J113)-J110-J112</f>
        <v>2220228.88</v>
      </c>
      <c r="K114" s="194">
        <f t="shared" si="12"/>
        <v>0</v>
      </c>
      <c r="L114" s="194">
        <f t="shared" si="12"/>
        <v>0</v>
      </c>
      <c r="M114" s="194">
        <f t="shared" si="12"/>
        <v>0</v>
      </c>
      <c r="N114" s="610"/>
      <c r="O114" s="349"/>
    </row>
    <row r="115" spans="1:19" s="59" customFormat="1" ht="15" x14ac:dyDescent="0.25">
      <c r="A115" s="544" t="s">
        <v>151</v>
      </c>
      <c r="B115" s="545"/>
      <c r="C115" s="545"/>
      <c r="D115" s="545"/>
      <c r="E115" s="545"/>
      <c r="F115" s="545"/>
      <c r="G115" s="545"/>
      <c r="H115" s="545"/>
      <c r="I115" s="545"/>
      <c r="J115" s="545"/>
      <c r="K115" s="545"/>
      <c r="L115" s="545"/>
      <c r="M115" s="548"/>
      <c r="N115" s="359"/>
      <c r="O115" s="349"/>
    </row>
    <row r="116" spans="1:19" s="59" customFormat="1" ht="43.5" customHeight="1" x14ac:dyDescent="0.25">
      <c r="A116" s="250" t="s">
        <v>156</v>
      </c>
      <c r="B116" s="67"/>
      <c r="C116" s="390" t="s">
        <v>283</v>
      </c>
      <c r="D116" s="388">
        <v>5</v>
      </c>
      <c r="E116" s="382" t="s">
        <v>227</v>
      </c>
      <c r="F116" s="389">
        <v>2017</v>
      </c>
      <c r="G116" s="389">
        <v>2019</v>
      </c>
      <c r="H116" s="321">
        <f>SUM(I116:J116)</f>
        <v>844700</v>
      </c>
      <c r="I116" s="321">
        <v>422350</v>
      </c>
      <c r="J116" s="321">
        <v>422350</v>
      </c>
      <c r="K116" s="3"/>
      <c r="L116" s="3"/>
      <c r="M116" s="207"/>
      <c r="N116" s="609" t="s">
        <v>340</v>
      </c>
      <c r="O116" s="349"/>
    </row>
    <row r="117" spans="1:19" s="59" customFormat="1" ht="43.5" customHeight="1" x14ac:dyDescent="0.25">
      <c r="A117" s="252"/>
      <c r="B117" s="67"/>
      <c r="C117" s="391" t="s">
        <v>305</v>
      </c>
      <c r="D117" s="385"/>
      <c r="E117" s="386"/>
      <c r="F117" s="387"/>
      <c r="G117" s="387"/>
      <c r="H117" s="404">
        <v>950351.82</v>
      </c>
      <c r="I117" s="262">
        <v>142552.76999999999</v>
      </c>
      <c r="J117" s="262">
        <v>807799.05</v>
      </c>
      <c r="K117" s="262"/>
      <c r="L117" s="262"/>
      <c r="M117" s="207"/>
      <c r="N117" s="610"/>
      <c r="O117" s="349"/>
    </row>
    <row r="118" spans="1:19" s="59" customFormat="1" ht="43.5" customHeight="1" x14ac:dyDescent="0.25">
      <c r="A118" s="393" t="s">
        <v>157</v>
      </c>
      <c r="B118" s="394"/>
      <c r="C118" s="320" t="s">
        <v>125</v>
      </c>
      <c r="D118" s="395">
        <v>5</v>
      </c>
      <c r="E118" s="396" t="s">
        <v>227</v>
      </c>
      <c r="F118" s="394">
        <v>2017</v>
      </c>
      <c r="G118" s="431">
        <v>2018</v>
      </c>
      <c r="H118" s="432">
        <f t="shared" ref="H118:H127" si="13">SUM(I118:J118)</f>
        <v>283700</v>
      </c>
      <c r="I118" s="321">
        <v>42600</v>
      </c>
      <c r="J118" s="321">
        <v>241100</v>
      </c>
      <c r="K118" s="3"/>
      <c r="L118" s="3"/>
      <c r="M118" s="207"/>
      <c r="N118" s="616" t="s">
        <v>341</v>
      </c>
      <c r="O118" s="349"/>
    </row>
    <row r="119" spans="1:19" s="59" customFormat="1" ht="42" customHeight="1" x14ac:dyDescent="0.25">
      <c r="A119" s="393" t="s">
        <v>158</v>
      </c>
      <c r="B119" s="394"/>
      <c r="C119" s="320" t="s">
        <v>126</v>
      </c>
      <c r="D119" s="395">
        <v>5</v>
      </c>
      <c r="E119" s="396" t="s">
        <v>227</v>
      </c>
      <c r="F119" s="394">
        <v>2017</v>
      </c>
      <c r="G119" s="431">
        <v>2018</v>
      </c>
      <c r="H119" s="432">
        <f t="shared" si="13"/>
        <v>283700</v>
      </c>
      <c r="I119" s="321">
        <v>42600</v>
      </c>
      <c r="J119" s="321">
        <v>241100</v>
      </c>
      <c r="K119" s="3"/>
      <c r="L119" s="3"/>
      <c r="M119" s="207"/>
      <c r="N119" s="617"/>
      <c r="O119" s="349"/>
    </row>
    <row r="120" spans="1:19" s="59" customFormat="1" ht="30.75" customHeight="1" x14ac:dyDescent="0.25">
      <c r="A120" s="250" t="s">
        <v>159</v>
      </c>
      <c r="B120" s="67"/>
      <c r="C120" s="607" t="s">
        <v>306</v>
      </c>
      <c r="D120" s="388">
        <v>5</v>
      </c>
      <c r="E120" s="382" t="s">
        <v>227</v>
      </c>
      <c r="F120" s="437">
        <v>2018</v>
      </c>
      <c r="G120" s="333">
        <v>2019</v>
      </c>
      <c r="H120" s="436">
        <f>SUM(I120:K120)</f>
        <v>1209028.69</v>
      </c>
      <c r="I120" s="287">
        <v>90677.16</v>
      </c>
      <c r="J120" s="287">
        <v>1027674.38</v>
      </c>
      <c r="K120" s="287">
        <v>90677.15</v>
      </c>
      <c r="L120" s="53"/>
      <c r="M120" s="288"/>
      <c r="N120" s="617"/>
      <c r="O120" s="349"/>
    </row>
    <row r="121" spans="1:19" s="59" customFormat="1" ht="49.5" customHeight="1" x14ac:dyDescent="0.25">
      <c r="A121" s="252"/>
      <c r="B121" s="389"/>
      <c r="C121" s="608"/>
      <c r="D121" s="433"/>
      <c r="E121" s="434"/>
      <c r="F121" s="438">
        <v>2017</v>
      </c>
      <c r="G121" s="439">
        <v>2018</v>
      </c>
      <c r="H121" s="418">
        <f t="shared" ref="H121" si="14">SUM(I121:J121)</f>
        <v>531000</v>
      </c>
      <c r="I121" s="418">
        <v>78000</v>
      </c>
      <c r="J121" s="418">
        <v>453000</v>
      </c>
      <c r="K121" s="435"/>
      <c r="L121" s="5"/>
      <c r="M121" s="215"/>
      <c r="N121" s="618"/>
      <c r="O121" s="349"/>
    </row>
    <row r="122" spans="1:19" s="59" customFormat="1" ht="18" customHeight="1" x14ac:dyDescent="0.25">
      <c r="A122" s="250" t="s">
        <v>160</v>
      </c>
      <c r="B122" s="389"/>
      <c r="C122" s="602" t="s">
        <v>127</v>
      </c>
      <c r="D122" s="388">
        <v>5</v>
      </c>
      <c r="E122" s="389" t="s">
        <v>220</v>
      </c>
      <c r="F122" s="389">
        <v>2016</v>
      </c>
      <c r="G122" s="389">
        <v>2017</v>
      </c>
      <c r="H122" s="404">
        <f>+I122+J122+K122+L122+M122</f>
        <v>109173</v>
      </c>
      <c r="I122" s="404">
        <v>109173</v>
      </c>
      <c r="J122" s="3"/>
      <c r="K122" s="3"/>
      <c r="L122" s="3"/>
      <c r="M122" s="207"/>
      <c r="N122" s="616" t="s">
        <v>342</v>
      </c>
      <c r="O122" s="349"/>
      <c r="S122" s="335"/>
    </row>
    <row r="123" spans="1:19" s="59" customFormat="1" ht="52.5" customHeight="1" x14ac:dyDescent="0.25">
      <c r="A123" s="252"/>
      <c r="B123" s="384"/>
      <c r="C123" s="603"/>
      <c r="D123" s="397"/>
      <c r="E123" s="384"/>
      <c r="F123" s="384"/>
      <c r="G123" s="384"/>
      <c r="H123" s="321">
        <f>+I123+J123+K123+L123+M123</f>
        <v>73500</v>
      </c>
      <c r="I123" s="321">
        <v>73500</v>
      </c>
      <c r="J123" s="3"/>
      <c r="K123" s="3"/>
      <c r="L123" s="3"/>
      <c r="M123" s="207"/>
      <c r="N123" s="618"/>
      <c r="O123" s="349"/>
    </row>
    <row r="124" spans="1:19" s="59" customFormat="1" ht="35.25" customHeight="1" x14ac:dyDescent="0.25">
      <c r="A124" s="249" t="s">
        <v>161</v>
      </c>
      <c r="B124" s="67"/>
      <c r="C124" s="4" t="s">
        <v>263</v>
      </c>
      <c r="D124" s="68">
        <v>5</v>
      </c>
      <c r="E124" s="135" t="s">
        <v>227</v>
      </c>
      <c r="F124" s="67">
        <v>2017</v>
      </c>
      <c r="G124" s="67">
        <v>2019</v>
      </c>
      <c r="H124" s="3">
        <f t="shared" si="13"/>
        <v>465200</v>
      </c>
      <c r="I124" s="3">
        <v>465200</v>
      </c>
      <c r="J124" s="3"/>
      <c r="K124" s="3"/>
      <c r="L124" s="3"/>
      <c r="M124" s="207"/>
      <c r="N124" s="222"/>
      <c r="O124" s="349"/>
    </row>
    <row r="125" spans="1:19" s="59" customFormat="1" ht="27.75" customHeight="1" x14ac:dyDescent="0.25">
      <c r="A125" s="250" t="s">
        <v>162</v>
      </c>
      <c r="B125" s="67"/>
      <c r="C125" s="61" t="s">
        <v>128</v>
      </c>
      <c r="D125" s="68">
        <v>5</v>
      </c>
      <c r="E125" s="135" t="s">
        <v>227</v>
      </c>
      <c r="F125" s="67">
        <v>2017</v>
      </c>
      <c r="G125" s="67">
        <v>2018</v>
      </c>
      <c r="H125" s="3"/>
      <c r="I125" s="3"/>
      <c r="J125" s="3"/>
      <c r="K125" s="3"/>
      <c r="L125" s="3"/>
      <c r="M125" s="207"/>
      <c r="N125" s="222"/>
      <c r="O125" s="349"/>
    </row>
    <row r="126" spans="1:19" s="59" customFormat="1" ht="57" customHeight="1" x14ac:dyDescent="0.25">
      <c r="A126" s="252"/>
      <c r="B126" s="67"/>
      <c r="C126" s="52" t="s">
        <v>307</v>
      </c>
      <c r="D126" s="68"/>
      <c r="E126" s="136"/>
      <c r="F126" s="67"/>
      <c r="G126" s="67"/>
      <c r="H126" s="3">
        <f t="shared" si="13"/>
        <v>350000</v>
      </c>
      <c r="I126" s="3"/>
      <c r="J126" s="3">
        <v>350000</v>
      </c>
      <c r="K126" s="3"/>
      <c r="L126" s="3"/>
      <c r="M126" s="207"/>
      <c r="N126" s="222"/>
      <c r="O126" s="349"/>
    </row>
    <row r="127" spans="1:19" s="400" customFormat="1" ht="30" customHeight="1" x14ac:dyDescent="0.25">
      <c r="A127" s="398"/>
      <c r="B127" s="453"/>
      <c r="C127" s="454" t="s">
        <v>129</v>
      </c>
      <c r="D127" s="455"/>
      <c r="E127" s="456"/>
      <c r="F127" s="453"/>
      <c r="G127" s="453"/>
      <c r="H127" s="418">
        <f t="shared" si="13"/>
        <v>194000</v>
      </c>
      <c r="I127" s="418">
        <v>29100</v>
      </c>
      <c r="J127" s="418">
        <v>164900</v>
      </c>
      <c r="K127" s="418"/>
      <c r="L127" s="418"/>
      <c r="M127" s="457"/>
      <c r="N127" s="458"/>
      <c r="O127" s="399"/>
    </row>
    <row r="128" spans="1:19" s="59" customFormat="1" ht="27.75" customHeight="1" x14ac:dyDescent="0.25">
      <c r="A128" s="249" t="s">
        <v>163</v>
      </c>
      <c r="B128" s="67"/>
      <c r="C128" s="4" t="s">
        <v>130</v>
      </c>
      <c r="D128" s="68">
        <v>5</v>
      </c>
      <c r="E128" s="67" t="s">
        <v>228</v>
      </c>
      <c r="F128" s="67">
        <v>2017</v>
      </c>
      <c r="G128" s="67">
        <v>2020</v>
      </c>
      <c r="H128" s="3">
        <f>+I128+J128+K128+L128+M128</f>
        <v>5100000</v>
      </c>
      <c r="I128" s="3">
        <v>5100000</v>
      </c>
      <c r="J128" s="3"/>
      <c r="K128" s="3"/>
      <c r="L128" s="3"/>
      <c r="M128" s="207"/>
      <c r="N128" s="222"/>
      <c r="O128" s="349"/>
    </row>
    <row r="129" spans="1:15" s="59" customFormat="1" ht="30.75" customHeight="1" x14ac:dyDescent="0.25">
      <c r="A129" s="249" t="s">
        <v>164</v>
      </c>
      <c r="B129" s="67"/>
      <c r="C129" s="4" t="s">
        <v>264</v>
      </c>
      <c r="D129" s="68">
        <v>6</v>
      </c>
      <c r="E129" s="67" t="s">
        <v>230</v>
      </c>
      <c r="F129" s="67">
        <v>2017</v>
      </c>
      <c r="G129" s="67">
        <v>2017</v>
      </c>
      <c r="H129" s="102">
        <v>134200</v>
      </c>
      <c r="I129" s="102">
        <v>134200</v>
      </c>
      <c r="J129" s="3"/>
      <c r="K129" s="3"/>
      <c r="L129" s="3"/>
      <c r="M129" s="207"/>
      <c r="N129" s="222"/>
      <c r="O129" s="349"/>
    </row>
    <row r="130" spans="1:15" s="59" customFormat="1" ht="47.25" customHeight="1" x14ac:dyDescent="0.25">
      <c r="A130" s="249" t="s">
        <v>308</v>
      </c>
      <c r="B130" s="67"/>
      <c r="C130" s="383" t="s">
        <v>331</v>
      </c>
      <c r="D130" s="68">
        <v>6</v>
      </c>
      <c r="E130" s="67"/>
      <c r="F130" s="67">
        <v>2017</v>
      </c>
      <c r="G130" s="67">
        <v>2017</v>
      </c>
      <c r="H130" s="401">
        <v>80000</v>
      </c>
      <c r="I130" s="401"/>
      <c r="J130" s="402"/>
      <c r="K130" s="402">
        <v>80000</v>
      </c>
      <c r="L130" s="3"/>
      <c r="M130" s="207"/>
      <c r="N130" s="609" t="s">
        <v>324</v>
      </c>
      <c r="O130" s="349"/>
    </row>
    <row r="131" spans="1:15" s="59" customFormat="1" ht="84.75" customHeight="1" x14ac:dyDescent="0.25">
      <c r="A131" s="249" t="s">
        <v>309</v>
      </c>
      <c r="B131" s="67"/>
      <c r="C131" s="383" t="s">
        <v>332</v>
      </c>
      <c r="D131" s="68">
        <v>6</v>
      </c>
      <c r="E131" s="67"/>
      <c r="F131" s="67">
        <v>2017</v>
      </c>
      <c r="G131" s="67">
        <v>2017</v>
      </c>
      <c r="H131" s="401">
        <f>SUM(I131:M131)</f>
        <v>154000</v>
      </c>
      <c r="I131" s="430">
        <v>74000</v>
      </c>
      <c r="J131" s="402"/>
      <c r="K131" s="402">
        <v>80000</v>
      </c>
      <c r="L131" s="3"/>
      <c r="M131" s="207"/>
      <c r="N131" s="610"/>
      <c r="O131" s="349"/>
    </row>
    <row r="132" spans="1:15" s="59" customFormat="1" ht="57.75" customHeight="1" x14ac:dyDescent="0.25">
      <c r="A132" s="249" t="s">
        <v>310</v>
      </c>
      <c r="B132" s="67"/>
      <c r="C132" s="383" t="s">
        <v>333</v>
      </c>
      <c r="D132" s="68">
        <v>6</v>
      </c>
      <c r="E132" s="67"/>
      <c r="F132" s="67">
        <v>2017</v>
      </c>
      <c r="G132" s="67">
        <v>2018</v>
      </c>
      <c r="H132" s="401">
        <f>SUM(I132:K132)</f>
        <v>120000</v>
      </c>
      <c r="I132" s="430">
        <v>40000</v>
      </c>
      <c r="J132" s="402"/>
      <c r="K132" s="402">
        <v>80000</v>
      </c>
      <c r="L132" s="3"/>
      <c r="M132" s="207"/>
      <c r="N132" s="446" t="s">
        <v>335</v>
      </c>
      <c r="O132" s="349"/>
    </row>
    <row r="133" spans="1:15" s="59" customFormat="1" ht="106.5" customHeight="1" x14ac:dyDescent="0.25">
      <c r="A133" s="249" t="s">
        <v>321</v>
      </c>
      <c r="B133" s="67"/>
      <c r="C133" s="383" t="s">
        <v>311</v>
      </c>
      <c r="D133" s="68">
        <v>5</v>
      </c>
      <c r="E133" s="67"/>
      <c r="F133" s="67">
        <v>2017</v>
      </c>
      <c r="G133" s="67">
        <v>2018</v>
      </c>
      <c r="H133" s="430">
        <f>SUM(I133:M133)</f>
        <v>390350</v>
      </c>
      <c r="I133" s="430">
        <v>158350</v>
      </c>
      <c r="J133" s="402"/>
      <c r="K133" s="402">
        <v>232000</v>
      </c>
      <c r="L133" s="3"/>
      <c r="M133" s="207"/>
      <c r="N133" s="324" t="s">
        <v>325</v>
      </c>
      <c r="O133" s="349"/>
    </row>
    <row r="134" spans="1:15" s="59" customFormat="1" ht="56.25" customHeight="1" x14ac:dyDescent="0.25">
      <c r="A134" s="249" t="s">
        <v>334</v>
      </c>
      <c r="B134" s="67"/>
      <c r="C134" s="383" t="s">
        <v>322</v>
      </c>
      <c r="D134" s="68">
        <v>5</v>
      </c>
      <c r="E134" s="67"/>
      <c r="F134" s="67">
        <v>2018</v>
      </c>
      <c r="G134" s="67">
        <v>2019</v>
      </c>
      <c r="H134" s="430">
        <f>SUM(I134:M134)</f>
        <v>1205.8</v>
      </c>
      <c r="I134" s="430"/>
      <c r="J134" s="402"/>
      <c r="K134" s="402">
        <v>1205.8</v>
      </c>
      <c r="L134" s="3"/>
      <c r="M134" s="207"/>
      <c r="N134" s="324" t="s">
        <v>323</v>
      </c>
      <c r="O134" s="349"/>
    </row>
    <row r="135" spans="1:15" s="59" customFormat="1" ht="25.5" customHeight="1" x14ac:dyDescent="0.25">
      <c r="A135" s="253" t="s">
        <v>21</v>
      </c>
      <c r="B135" s="67"/>
      <c r="C135" s="61" t="s">
        <v>131</v>
      </c>
      <c r="D135" s="68"/>
      <c r="E135" s="136"/>
      <c r="F135" s="67"/>
      <c r="G135" s="67"/>
      <c r="H135" s="3"/>
      <c r="I135" s="3"/>
      <c r="J135" s="3"/>
      <c r="K135" s="3"/>
      <c r="L135" s="3"/>
      <c r="M135" s="207"/>
      <c r="N135" s="222"/>
      <c r="O135" s="349"/>
    </row>
    <row r="136" spans="1:15" s="59" customFormat="1" ht="77.25" customHeight="1" x14ac:dyDescent="0.25">
      <c r="A136" s="249" t="s">
        <v>165</v>
      </c>
      <c r="B136" s="67"/>
      <c r="C136" s="62" t="s">
        <v>265</v>
      </c>
      <c r="D136" s="68">
        <v>5</v>
      </c>
      <c r="E136" s="67" t="s">
        <v>132</v>
      </c>
      <c r="F136" s="67">
        <v>2016</v>
      </c>
      <c r="G136" s="67">
        <v>2019</v>
      </c>
      <c r="H136" s="3">
        <v>2475400</v>
      </c>
      <c r="I136" s="3">
        <v>2475400</v>
      </c>
      <c r="J136" s="3"/>
      <c r="K136" s="3"/>
      <c r="L136" s="3"/>
      <c r="M136" s="207"/>
      <c r="N136" s="222"/>
      <c r="O136" s="349"/>
    </row>
    <row r="137" spans="1:15" s="59" customFormat="1" ht="18.75" customHeight="1" x14ac:dyDescent="0.25">
      <c r="A137" s="250" t="s">
        <v>166</v>
      </c>
      <c r="B137" s="389"/>
      <c r="C137" s="604" t="s">
        <v>133</v>
      </c>
      <c r="D137" s="388">
        <v>5</v>
      </c>
      <c r="E137" s="67" t="s">
        <v>220</v>
      </c>
      <c r="F137" s="389">
        <v>2015</v>
      </c>
      <c r="G137" s="389">
        <v>2017</v>
      </c>
      <c r="H137" s="404">
        <f>+I137+J137+K137+L137+M137</f>
        <v>3485400</v>
      </c>
      <c r="I137" s="404">
        <v>1647400</v>
      </c>
      <c r="J137" s="3"/>
      <c r="K137" s="3"/>
      <c r="L137" s="3"/>
      <c r="M137" s="207">
        <v>1838000</v>
      </c>
      <c r="N137" s="609" t="s">
        <v>326</v>
      </c>
      <c r="O137" s="349"/>
    </row>
    <row r="138" spans="1:15" s="59" customFormat="1" ht="60" customHeight="1" x14ac:dyDescent="0.25">
      <c r="A138" s="252"/>
      <c r="B138" s="384"/>
      <c r="C138" s="605"/>
      <c r="D138" s="397"/>
      <c r="E138" s="67"/>
      <c r="F138" s="384"/>
      <c r="G138" s="384"/>
      <c r="H138" s="321">
        <f>+I138+J138+K138+L138+M138</f>
        <v>1592000</v>
      </c>
      <c r="I138" s="321">
        <v>1592000</v>
      </c>
      <c r="J138" s="3"/>
      <c r="K138" s="3"/>
      <c r="L138" s="3"/>
      <c r="M138" s="207"/>
      <c r="N138" s="610"/>
      <c r="O138" s="349"/>
    </row>
    <row r="139" spans="1:15" s="59" customFormat="1" ht="29.25" customHeight="1" x14ac:dyDescent="0.25">
      <c r="A139" s="249" t="s">
        <v>167</v>
      </c>
      <c r="B139" s="67"/>
      <c r="C139" s="62" t="s">
        <v>134</v>
      </c>
      <c r="D139" s="68">
        <v>5</v>
      </c>
      <c r="E139" s="67" t="s">
        <v>217</v>
      </c>
      <c r="F139" s="67">
        <v>2017</v>
      </c>
      <c r="G139" s="67">
        <v>2020</v>
      </c>
      <c r="H139" s="3">
        <f>+I139+J139+K139+L139+M139</f>
        <v>3100000</v>
      </c>
      <c r="I139" s="3"/>
      <c r="J139" s="3"/>
      <c r="K139" s="3"/>
      <c r="L139" s="3"/>
      <c r="M139" s="207">
        <v>3100000</v>
      </c>
      <c r="N139" s="222"/>
      <c r="O139" s="349"/>
    </row>
    <row r="140" spans="1:15" s="59" customFormat="1" ht="30" customHeight="1" x14ac:dyDescent="0.25">
      <c r="A140" s="253" t="s">
        <v>22</v>
      </c>
      <c r="B140" s="67"/>
      <c r="C140" s="65" t="s">
        <v>243</v>
      </c>
      <c r="D140" s="68"/>
      <c r="E140" s="67"/>
      <c r="F140" s="67"/>
      <c r="G140" s="67"/>
      <c r="H140" s="3"/>
      <c r="I140" s="3"/>
      <c r="J140" s="3"/>
      <c r="K140" s="3"/>
      <c r="L140" s="3"/>
      <c r="M140" s="207"/>
      <c r="N140" s="222"/>
      <c r="O140" s="349"/>
    </row>
    <row r="141" spans="1:15" s="59" customFormat="1" ht="42" customHeight="1" x14ac:dyDescent="0.25">
      <c r="A141" s="249" t="s">
        <v>168</v>
      </c>
      <c r="B141" s="67"/>
      <c r="C141" s="69" t="s">
        <v>135</v>
      </c>
      <c r="D141" s="68">
        <v>5</v>
      </c>
      <c r="E141" s="67" t="s">
        <v>132</v>
      </c>
      <c r="F141" s="67">
        <v>2016</v>
      </c>
      <c r="G141" s="67">
        <v>2020</v>
      </c>
      <c r="H141" s="3">
        <f>SUM(I141:J141)</f>
        <v>707430</v>
      </c>
      <c r="I141" s="3">
        <v>159680</v>
      </c>
      <c r="J141" s="3">
        <v>547750</v>
      </c>
      <c r="K141" s="3"/>
      <c r="L141" s="3"/>
      <c r="M141" s="207"/>
      <c r="N141" s="222"/>
      <c r="O141" s="349"/>
    </row>
    <row r="142" spans="1:15" s="59" customFormat="1" ht="40.5" customHeight="1" x14ac:dyDescent="0.25">
      <c r="A142" s="249" t="s">
        <v>169</v>
      </c>
      <c r="B142" s="67"/>
      <c r="C142" s="69" t="s">
        <v>266</v>
      </c>
      <c r="D142" s="68">
        <v>5</v>
      </c>
      <c r="E142" s="67" t="s">
        <v>132</v>
      </c>
      <c r="F142" s="67">
        <v>2016</v>
      </c>
      <c r="G142" s="67">
        <v>2018</v>
      </c>
      <c r="H142" s="3">
        <f>SUM(I142:J142)</f>
        <v>541300</v>
      </c>
      <c r="I142" s="3">
        <v>32900</v>
      </c>
      <c r="J142" s="3">
        <v>508400</v>
      </c>
      <c r="K142" s="3"/>
      <c r="L142" s="3"/>
      <c r="M142" s="207"/>
      <c r="N142" s="222"/>
      <c r="O142" s="349"/>
    </row>
    <row r="143" spans="1:15" s="59" customFormat="1" ht="42" customHeight="1" x14ac:dyDescent="0.25">
      <c r="A143" s="249" t="s">
        <v>170</v>
      </c>
      <c r="B143" s="67"/>
      <c r="C143" s="69" t="s">
        <v>267</v>
      </c>
      <c r="D143" s="68">
        <v>5</v>
      </c>
      <c r="E143" s="67" t="s">
        <v>132</v>
      </c>
      <c r="F143" s="67">
        <v>2018</v>
      </c>
      <c r="G143" s="67">
        <v>2020</v>
      </c>
      <c r="H143" s="3">
        <v>465100</v>
      </c>
      <c r="I143" s="3">
        <v>465100</v>
      </c>
      <c r="J143" s="3"/>
      <c r="K143" s="3"/>
      <c r="L143" s="3"/>
      <c r="M143" s="207"/>
      <c r="N143" s="222"/>
      <c r="O143" s="349"/>
    </row>
    <row r="144" spans="1:15" s="59" customFormat="1" ht="15" x14ac:dyDescent="0.25">
      <c r="A144" s="216"/>
      <c r="B144" s="190"/>
      <c r="C144" s="190"/>
      <c r="D144" s="190"/>
      <c r="E144" s="190"/>
      <c r="F144" s="190"/>
      <c r="G144" s="191" t="s">
        <v>28</v>
      </c>
      <c r="H144" s="139">
        <f t="shared" ref="H144:M144" si="15">SUM(H116:H143)-H116-H118-H119-H121-H123-H127-H138</f>
        <v>19838139.310000002</v>
      </c>
      <c r="I144" s="139">
        <f t="shared" si="15"/>
        <v>11094632.93</v>
      </c>
      <c r="J144" s="139">
        <f t="shared" si="15"/>
        <v>3241623.4299999997</v>
      </c>
      <c r="K144" s="139">
        <f t="shared" si="15"/>
        <v>563882.95000000007</v>
      </c>
      <c r="L144" s="139">
        <f t="shared" si="15"/>
        <v>0</v>
      </c>
      <c r="M144" s="139">
        <f t="shared" si="15"/>
        <v>4938000</v>
      </c>
      <c r="N144" s="304"/>
      <c r="O144" s="349"/>
    </row>
    <row r="145" spans="1:15" s="59" customFormat="1" ht="15" customHeight="1" x14ac:dyDescent="0.25">
      <c r="A145" s="619" t="s">
        <v>179</v>
      </c>
      <c r="B145" s="620"/>
      <c r="C145" s="620"/>
      <c r="D145" s="620"/>
      <c r="E145" s="620"/>
      <c r="F145" s="620"/>
      <c r="G145" s="620"/>
      <c r="H145" s="620"/>
      <c r="I145" s="620"/>
      <c r="J145" s="620"/>
      <c r="K145" s="620"/>
      <c r="L145" s="620"/>
      <c r="M145" s="621"/>
      <c r="N145" s="414"/>
      <c r="O145" s="349"/>
    </row>
    <row r="146" spans="1:15" s="59" customFormat="1" ht="17.25" customHeight="1" x14ac:dyDescent="0.25">
      <c r="A146" s="253" t="s">
        <v>171</v>
      </c>
      <c r="B146" s="67"/>
      <c r="C146" s="63" t="s">
        <v>136</v>
      </c>
      <c r="D146" s="68"/>
      <c r="E146" s="67"/>
      <c r="F146" s="67"/>
      <c r="G146" s="67"/>
      <c r="H146" s="67"/>
      <c r="I146" s="67"/>
      <c r="J146" s="67"/>
      <c r="K146" s="67"/>
      <c r="L146" s="67"/>
      <c r="M146" s="254"/>
      <c r="N146" s="411"/>
      <c r="O146" s="349"/>
    </row>
    <row r="147" spans="1:15" s="59" customFormat="1" ht="27.75" customHeight="1" x14ac:dyDescent="0.25">
      <c r="A147" s="249"/>
      <c r="B147" s="67"/>
      <c r="C147" s="62" t="s">
        <v>137</v>
      </c>
      <c r="D147" s="68">
        <v>5</v>
      </c>
      <c r="E147" s="27" t="s">
        <v>223</v>
      </c>
      <c r="F147" s="67">
        <v>2016</v>
      </c>
      <c r="G147" s="67">
        <v>2017</v>
      </c>
      <c r="H147" s="3">
        <f>I147</f>
        <v>489000</v>
      </c>
      <c r="I147" s="3">
        <v>489000</v>
      </c>
      <c r="J147" s="3"/>
      <c r="K147" s="3"/>
      <c r="L147" s="3"/>
      <c r="M147" s="207"/>
      <c r="N147" s="222"/>
      <c r="O147" s="349"/>
    </row>
    <row r="148" spans="1:15" s="59" customFormat="1" ht="19.5" customHeight="1" x14ac:dyDescent="0.25">
      <c r="A148" s="253" t="s">
        <v>92</v>
      </c>
      <c r="B148" s="67"/>
      <c r="C148" s="63" t="s">
        <v>138</v>
      </c>
      <c r="D148" s="68"/>
      <c r="E148" s="67"/>
      <c r="F148" s="67">
        <v>2016</v>
      </c>
      <c r="G148" s="67">
        <v>2018</v>
      </c>
      <c r="H148" s="3"/>
      <c r="I148" s="3"/>
      <c r="J148" s="3"/>
      <c r="K148" s="3"/>
      <c r="L148" s="3"/>
      <c r="M148" s="207"/>
      <c r="N148" s="222"/>
      <c r="O148" s="349"/>
    </row>
    <row r="149" spans="1:15" s="59" customFormat="1" ht="27.75" customHeight="1" x14ac:dyDescent="0.25">
      <c r="A149" s="249" t="s">
        <v>48</v>
      </c>
      <c r="B149" s="67"/>
      <c r="C149" s="64" t="s">
        <v>139</v>
      </c>
      <c r="D149" s="68">
        <v>5</v>
      </c>
      <c r="E149" s="67" t="s">
        <v>140</v>
      </c>
      <c r="F149" s="67">
        <v>2016</v>
      </c>
      <c r="G149" s="67">
        <v>2018</v>
      </c>
      <c r="H149" s="3">
        <f>SUM(I149:M149)</f>
        <v>16924761.469999999</v>
      </c>
      <c r="I149" s="3">
        <v>3522106.89</v>
      </c>
      <c r="J149" s="3">
        <v>11564519</v>
      </c>
      <c r="K149" s="3">
        <v>1827998.88</v>
      </c>
      <c r="L149" s="3"/>
      <c r="M149" s="207">
        <v>10136.700000000001</v>
      </c>
      <c r="N149" s="222"/>
      <c r="O149" s="349"/>
    </row>
    <row r="150" spans="1:15" s="59" customFormat="1" ht="108" customHeight="1" x14ac:dyDescent="0.25">
      <c r="A150" s="250" t="s">
        <v>47</v>
      </c>
      <c r="B150" s="67"/>
      <c r="C150" s="408" t="s">
        <v>315</v>
      </c>
      <c r="D150" s="68">
        <v>5</v>
      </c>
      <c r="E150" s="27" t="s">
        <v>223</v>
      </c>
      <c r="F150" s="422">
        <v>2016</v>
      </c>
      <c r="G150" s="423">
        <v>2019</v>
      </c>
      <c r="H150" s="147">
        <f>I150+J150+K150</f>
        <v>6473618.0800000001</v>
      </c>
      <c r="I150" s="3">
        <v>4694018.2</v>
      </c>
      <c r="J150" s="3">
        <f>+J151</f>
        <v>1635308</v>
      </c>
      <c r="K150" s="3">
        <f>+K151</f>
        <v>144291.88</v>
      </c>
      <c r="L150" s="3"/>
      <c r="M150" s="207"/>
      <c r="N150" s="609" t="s">
        <v>327</v>
      </c>
      <c r="O150" s="421"/>
    </row>
    <row r="151" spans="1:15" s="59" customFormat="1" ht="28.5" customHeight="1" x14ac:dyDescent="0.25">
      <c r="A151" s="251"/>
      <c r="B151" s="67"/>
      <c r="C151" s="409" t="s">
        <v>313</v>
      </c>
      <c r="D151" s="68">
        <v>5</v>
      </c>
      <c r="E151" s="27" t="s">
        <v>223</v>
      </c>
      <c r="F151" s="67">
        <v>2017</v>
      </c>
      <c r="G151" s="67">
        <v>2019</v>
      </c>
      <c r="H151" s="262">
        <f>SUM(I151:M151)</f>
        <v>1965891.88</v>
      </c>
      <c r="I151" s="262">
        <v>186292</v>
      </c>
      <c r="J151" s="262">
        <v>1635308</v>
      </c>
      <c r="K151" s="262">
        <v>144291.88</v>
      </c>
      <c r="L151" s="3"/>
      <c r="M151" s="207"/>
      <c r="N151" s="622"/>
      <c r="O151" s="349"/>
    </row>
    <row r="152" spans="1:15" s="59" customFormat="1" ht="27" customHeight="1" x14ac:dyDescent="0.25">
      <c r="A152" s="252"/>
      <c r="B152" s="67"/>
      <c r="C152" s="409" t="s">
        <v>314</v>
      </c>
      <c r="D152" s="68">
        <v>5</v>
      </c>
      <c r="E152" s="27" t="s">
        <v>223</v>
      </c>
      <c r="F152" s="67">
        <v>2017</v>
      </c>
      <c r="G152" s="67">
        <v>2019</v>
      </c>
      <c r="H152" s="262">
        <f>SUM(I152:M152)</f>
        <v>3076108</v>
      </c>
      <c r="I152" s="262">
        <v>3076108</v>
      </c>
      <c r="J152" s="3"/>
      <c r="K152" s="3"/>
      <c r="L152" s="3"/>
      <c r="M152" s="207"/>
      <c r="N152" s="610"/>
      <c r="O152" s="349"/>
    </row>
    <row r="153" spans="1:15" s="59" customFormat="1" ht="29.25" customHeight="1" x14ac:dyDescent="0.25">
      <c r="A153" s="249" t="s">
        <v>172</v>
      </c>
      <c r="B153" s="67"/>
      <c r="C153" s="64" t="s">
        <v>141</v>
      </c>
      <c r="D153" s="68">
        <v>5</v>
      </c>
      <c r="E153" s="27" t="s">
        <v>223</v>
      </c>
      <c r="F153" s="67">
        <v>2016</v>
      </c>
      <c r="G153" s="67">
        <v>2018</v>
      </c>
      <c r="H153" s="3">
        <f>I153+K153</f>
        <v>868811.15</v>
      </c>
      <c r="I153" s="3">
        <v>220811.15</v>
      </c>
      <c r="J153" s="3"/>
      <c r="K153" s="3">
        <v>648000</v>
      </c>
      <c r="L153" s="3"/>
      <c r="M153" s="207"/>
      <c r="N153" s="222"/>
      <c r="O153" s="349"/>
    </row>
    <row r="154" spans="1:15" s="59" customFormat="1" ht="20.25" customHeight="1" x14ac:dyDescent="0.25">
      <c r="A154" s="249" t="s">
        <v>173</v>
      </c>
      <c r="B154" s="67"/>
      <c r="C154" s="4" t="s">
        <v>142</v>
      </c>
      <c r="D154" s="68">
        <v>5</v>
      </c>
      <c r="E154" s="67" t="s">
        <v>228</v>
      </c>
      <c r="F154" s="67">
        <v>2017</v>
      </c>
      <c r="G154" s="67">
        <v>2020</v>
      </c>
      <c r="H154" s="3">
        <f>+I154+J154+K154+L154+M154</f>
        <v>2700000</v>
      </c>
      <c r="I154" s="3">
        <v>2700000</v>
      </c>
      <c r="J154" s="3"/>
      <c r="K154" s="3"/>
      <c r="L154" s="3"/>
      <c r="M154" s="207"/>
      <c r="N154" s="222"/>
      <c r="O154" s="349"/>
    </row>
    <row r="155" spans="1:15" s="59" customFormat="1" ht="54" customHeight="1" x14ac:dyDescent="0.25">
      <c r="A155" s="249" t="s">
        <v>320</v>
      </c>
      <c r="B155" s="405"/>
      <c r="C155" s="263" t="s">
        <v>319</v>
      </c>
      <c r="D155" s="322">
        <v>5</v>
      </c>
      <c r="E155" s="410"/>
      <c r="F155" s="410">
        <v>2018</v>
      </c>
      <c r="G155" s="323">
        <v>2019</v>
      </c>
      <c r="H155" s="262">
        <f>+I155+J155+K155+L155+M155</f>
        <v>1300000</v>
      </c>
      <c r="I155" s="262">
        <v>300000</v>
      </c>
      <c r="J155" s="262"/>
      <c r="K155" s="262">
        <v>1000000</v>
      </c>
      <c r="L155" s="3"/>
      <c r="M155" s="207"/>
      <c r="N155" s="415" t="s">
        <v>343</v>
      </c>
      <c r="O155" s="349"/>
    </row>
    <row r="156" spans="1:15" s="59" customFormat="1" ht="15.75" customHeight="1" x14ac:dyDescent="0.25">
      <c r="A156" s="216"/>
      <c r="B156" s="190"/>
      <c r="C156" s="190"/>
      <c r="D156" s="190"/>
      <c r="E156" s="190"/>
      <c r="F156" s="190"/>
      <c r="G156" s="191" t="s">
        <v>28</v>
      </c>
      <c r="H156" s="139">
        <f>SUM(H146:H155)-H151-H152</f>
        <v>28756190.699999999</v>
      </c>
      <c r="I156" s="139">
        <f t="shared" ref="I156:M156" si="16">SUM(I146:I155)-I151-I152</f>
        <v>11925936.24</v>
      </c>
      <c r="J156" s="139">
        <f t="shared" si="16"/>
        <v>13199827</v>
      </c>
      <c r="K156" s="139">
        <f t="shared" si="16"/>
        <v>3620290.76</v>
      </c>
      <c r="L156" s="139">
        <f t="shared" si="16"/>
        <v>0</v>
      </c>
      <c r="M156" s="139">
        <f t="shared" si="16"/>
        <v>10136.700000000001</v>
      </c>
      <c r="N156" s="413"/>
      <c r="O156" s="349"/>
    </row>
    <row r="157" spans="1:15" s="59" customFormat="1" ht="15" customHeight="1" x14ac:dyDescent="0.25">
      <c r="A157" s="619" t="s">
        <v>180</v>
      </c>
      <c r="B157" s="620"/>
      <c r="C157" s="620"/>
      <c r="D157" s="620"/>
      <c r="E157" s="620"/>
      <c r="F157" s="620"/>
      <c r="G157" s="620"/>
      <c r="H157" s="620"/>
      <c r="I157" s="620"/>
      <c r="J157" s="620"/>
      <c r="K157" s="620"/>
      <c r="L157" s="620"/>
      <c r="M157" s="621"/>
      <c r="N157" s="412"/>
      <c r="O157" s="349"/>
    </row>
    <row r="158" spans="1:15" s="59" customFormat="1" ht="39.75" customHeight="1" x14ac:dyDescent="0.25">
      <c r="A158" s="253" t="s">
        <v>171</v>
      </c>
      <c r="B158" s="67"/>
      <c r="C158" s="65" t="s">
        <v>143</v>
      </c>
      <c r="D158" s="68"/>
      <c r="E158" s="136"/>
      <c r="F158" s="67"/>
      <c r="G158" s="67"/>
      <c r="H158" s="67"/>
      <c r="I158" s="67"/>
      <c r="J158" s="67"/>
      <c r="K158" s="67"/>
      <c r="L158" s="67"/>
      <c r="M158" s="254"/>
      <c r="N158" s="411"/>
      <c r="O158" s="349"/>
    </row>
    <row r="159" spans="1:15" s="59" customFormat="1" ht="27" customHeight="1" x14ac:dyDescent="0.25">
      <c r="A159" s="249" t="s">
        <v>174</v>
      </c>
      <c r="B159" s="67"/>
      <c r="C159" s="52" t="s">
        <v>244</v>
      </c>
      <c r="D159" s="68">
        <v>6</v>
      </c>
      <c r="E159" s="67" t="s">
        <v>230</v>
      </c>
      <c r="F159" s="67">
        <v>2017</v>
      </c>
      <c r="G159" s="67">
        <v>2018</v>
      </c>
      <c r="H159" s="147">
        <f>+I159</f>
        <v>650000</v>
      </c>
      <c r="I159" s="102">
        <v>650000</v>
      </c>
      <c r="J159" s="67"/>
      <c r="K159" s="67"/>
      <c r="L159" s="67"/>
      <c r="M159" s="254"/>
      <c r="N159" s="325"/>
      <c r="O159" s="349"/>
    </row>
    <row r="160" spans="1:15" s="59" customFormat="1" ht="19.5" customHeight="1" x14ac:dyDescent="0.25">
      <c r="A160" s="249" t="s">
        <v>89</v>
      </c>
      <c r="B160" s="67"/>
      <c r="C160" s="4" t="s">
        <v>145</v>
      </c>
      <c r="D160" s="68">
        <v>5</v>
      </c>
      <c r="E160" s="67" t="s">
        <v>144</v>
      </c>
      <c r="F160" s="67">
        <v>2016</v>
      </c>
      <c r="G160" s="67">
        <v>2019</v>
      </c>
      <c r="H160" s="3">
        <v>619678.15</v>
      </c>
      <c r="I160" s="3">
        <v>116874.54</v>
      </c>
      <c r="J160" s="3">
        <v>502803.61</v>
      </c>
      <c r="K160" s="67"/>
      <c r="L160" s="67"/>
      <c r="M160" s="254"/>
      <c r="N160" s="325"/>
      <c r="O160" s="349"/>
    </row>
    <row r="161" spans="1:17" s="59" customFormat="1" ht="39.75" customHeight="1" x14ac:dyDescent="0.25">
      <c r="A161" s="249" t="s">
        <v>175</v>
      </c>
      <c r="B161" s="67"/>
      <c r="C161" s="4" t="s">
        <v>146</v>
      </c>
      <c r="D161" s="68">
        <v>5</v>
      </c>
      <c r="E161" s="67" t="s">
        <v>144</v>
      </c>
      <c r="F161" s="67">
        <v>2016</v>
      </c>
      <c r="G161" s="67">
        <v>2020</v>
      </c>
      <c r="H161" s="3">
        <v>292448.65000000002</v>
      </c>
      <c r="I161" s="3">
        <v>56712.36</v>
      </c>
      <c r="J161" s="3">
        <v>235736.39</v>
      </c>
      <c r="K161" s="67"/>
      <c r="L161" s="67"/>
      <c r="M161" s="254"/>
      <c r="N161" s="325"/>
      <c r="O161" s="349"/>
    </row>
    <row r="162" spans="1:17" s="59" customFormat="1" ht="53.25" customHeight="1" x14ac:dyDescent="0.25">
      <c r="A162" s="249" t="s">
        <v>176</v>
      </c>
      <c r="B162" s="67"/>
      <c r="C162" s="4" t="s">
        <v>234</v>
      </c>
      <c r="D162" s="68">
        <v>5</v>
      </c>
      <c r="E162" s="67" t="s">
        <v>228</v>
      </c>
      <c r="F162" s="67">
        <v>2018</v>
      </c>
      <c r="G162" s="67">
        <v>2018</v>
      </c>
      <c r="H162" s="137">
        <f>+I162+J162+K162+L162+M162</f>
        <v>50000</v>
      </c>
      <c r="I162" s="137">
        <v>50000</v>
      </c>
      <c r="J162" s="67"/>
      <c r="K162" s="67"/>
      <c r="L162" s="67"/>
      <c r="M162" s="254"/>
      <c r="N162" s="325"/>
      <c r="O162" s="349"/>
    </row>
    <row r="163" spans="1:17" s="59" customFormat="1" ht="17.25" customHeight="1" x14ac:dyDescent="0.25">
      <c r="A163" s="253" t="s">
        <v>36</v>
      </c>
      <c r="B163" s="67"/>
      <c r="C163" s="66" t="s">
        <v>147</v>
      </c>
      <c r="D163" s="68"/>
      <c r="E163" s="136"/>
      <c r="F163" s="67"/>
      <c r="G163" s="67"/>
      <c r="H163" s="67"/>
      <c r="I163" s="67"/>
      <c r="J163" s="67"/>
      <c r="K163" s="67"/>
      <c r="L163" s="67"/>
      <c r="M163" s="254"/>
      <c r="N163" s="325"/>
      <c r="O163" s="349"/>
    </row>
    <row r="164" spans="1:17" s="59" customFormat="1" ht="43.5" customHeight="1" x14ac:dyDescent="0.25">
      <c r="A164" s="249" t="s">
        <v>177</v>
      </c>
      <c r="B164" s="67"/>
      <c r="C164" s="62" t="s">
        <v>270</v>
      </c>
      <c r="D164" s="68">
        <v>5</v>
      </c>
      <c r="E164" s="67" t="s">
        <v>213</v>
      </c>
      <c r="F164" s="67">
        <v>2016</v>
      </c>
      <c r="G164" s="67">
        <v>2019</v>
      </c>
      <c r="H164" s="3">
        <v>4601547.3899999997</v>
      </c>
      <c r="I164" s="3">
        <v>833110.55</v>
      </c>
      <c r="J164" s="3">
        <v>3768436.84</v>
      </c>
      <c r="K164" s="67"/>
      <c r="L164" s="67"/>
      <c r="M164" s="254"/>
      <c r="N164" s="325"/>
      <c r="O164" s="349"/>
    </row>
    <row r="165" spans="1:17" s="59" customFormat="1" ht="15" x14ac:dyDescent="0.25">
      <c r="A165" s="216"/>
      <c r="B165" s="190"/>
      <c r="C165" s="190"/>
      <c r="D165" s="190"/>
      <c r="E165" s="190"/>
      <c r="F165" s="190"/>
      <c r="G165" s="191" t="s">
        <v>28</v>
      </c>
      <c r="H165" s="195">
        <f t="shared" ref="H165:M165" si="17">SUM(H158:H164)</f>
        <v>6213674.1899999995</v>
      </c>
      <c r="I165" s="195">
        <f t="shared" si="17"/>
        <v>1706697.4500000002</v>
      </c>
      <c r="J165" s="195">
        <f t="shared" si="17"/>
        <v>4506976.84</v>
      </c>
      <c r="K165" s="195">
        <f t="shared" si="17"/>
        <v>0</v>
      </c>
      <c r="L165" s="195">
        <f t="shared" si="17"/>
        <v>0</v>
      </c>
      <c r="M165" s="255">
        <f t="shared" si="17"/>
        <v>0</v>
      </c>
      <c r="N165" s="327"/>
      <c r="O165" s="349"/>
    </row>
    <row r="166" spans="1:17" s="59" customFormat="1" ht="15" customHeight="1" x14ac:dyDescent="0.25">
      <c r="A166" s="619" t="s">
        <v>181</v>
      </c>
      <c r="B166" s="620"/>
      <c r="C166" s="620"/>
      <c r="D166" s="620"/>
      <c r="E166" s="620"/>
      <c r="F166" s="620"/>
      <c r="G166" s="620"/>
      <c r="H166" s="620"/>
      <c r="I166" s="620"/>
      <c r="J166" s="620"/>
      <c r="K166" s="620"/>
      <c r="L166" s="620"/>
      <c r="M166" s="621"/>
      <c r="N166" s="412"/>
      <c r="O166" s="349"/>
    </row>
    <row r="167" spans="1:17" s="59" customFormat="1" ht="43.5" customHeight="1" x14ac:dyDescent="0.25">
      <c r="A167" s="253" t="s">
        <v>171</v>
      </c>
      <c r="B167" s="67"/>
      <c r="C167" s="4" t="s">
        <v>269</v>
      </c>
      <c r="D167" s="68">
        <v>5</v>
      </c>
      <c r="E167" s="67" t="s">
        <v>229</v>
      </c>
      <c r="F167" s="67">
        <v>2015</v>
      </c>
      <c r="G167" s="67">
        <v>2018</v>
      </c>
      <c r="H167" s="3">
        <f>SUM(I167:M167)</f>
        <v>553800</v>
      </c>
      <c r="I167" s="3">
        <v>20000</v>
      </c>
      <c r="J167" s="3"/>
      <c r="K167" s="3">
        <v>522000</v>
      </c>
      <c r="L167" s="3"/>
      <c r="M167" s="207">
        <v>11800</v>
      </c>
      <c r="N167" s="230"/>
      <c r="O167" s="349"/>
    </row>
    <row r="168" spans="1:17" s="59" customFormat="1" ht="22.5" customHeight="1" x14ac:dyDescent="0.25">
      <c r="A168" s="598" t="s">
        <v>92</v>
      </c>
      <c r="B168" s="67"/>
      <c r="C168" s="596" t="s">
        <v>148</v>
      </c>
      <c r="D168" s="333">
        <v>5</v>
      </c>
      <c r="E168" s="334" t="s">
        <v>132</v>
      </c>
      <c r="F168" s="334">
        <v>2015</v>
      </c>
      <c r="G168" s="419">
        <v>2019</v>
      </c>
      <c r="H168" s="420">
        <f>SUM(I168:M168)</f>
        <v>1622000</v>
      </c>
      <c r="I168" s="420"/>
      <c r="J168" s="420"/>
      <c r="K168" s="420">
        <v>1622000</v>
      </c>
      <c r="L168" s="53"/>
      <c r="M168" s="288"/>
      <c r="N168" s="609" t="s">
        <v>344</v>
      </c>
      <c r="O168" s="349"/>
    </row>
    <row r="169" spans="1:17" s="59" customFormat="1" ht="32.25" customHeight="1" x14ac:dyDescent="0.25">
      <c r="A169" s="599"/>
      <c r="B169" s="67"/>
      <c r="C169" s="597"/>
      <c r="D169" s="330"/>
      <c r="E169" s="331"/>
      <c r="F169" s="331"/>
      <c r="G169" s="331">
        <v>2017</v>
      </c>
      <c r="H169" s="416">
        <v>850000</v>
      </c>
      <c r="I169" s="416"/>
      <c r="J169" s="416"/>
      <c r="K169" s="416">
        <v>850000</v>
      </c>
      <c r="L169" s="332"/>
      <c r="M169" s="215"/>
      <c r="N169" s="610"/>
      <c r="O169" s="349"/>
      <c r="Q169" s="335"/>
    </row>
    <row r="170" spans="1:17" s="59" customFormat="1" ht="22.5" customHeight="1" x14ac:dyDescent="0.25">
      <c r="A170" s="375" t="s">
        <v>40</v>
      </c>
      <c r="B170" s="67"/>
      <c r="C170" s="602" t="s">
        <v>268</v>
      </c>
      <c r="D170" s="388">
        <v>5</v>
      </c>
      <c r="E170" s="389" t="s">
        <v>132</v>
      </c>
      <c r="F170" s="389">
        <v>2017</v>
      </c>
      <c r="G170" s="389">
        <v>2017</v>
      </c>
      <c r="H170" s="287">
        <f>SUM(I170:M170)</f>
        <v>1584000</v>
      </c>
      <c r="I170" s="287">
        <f>40000-10000</f>
        <v>30000</v>
      </c>
      <c r="J170" s="53">
        <v>1500000</v>
      </c>
      <c r="K170" s="53"/>
      <c r="L170" s="53"/>
      <c r="M170" s="288">
        <v>54000</v>
      </c>
      <c r="N170" s="609" t="s">
        <v>345</v>
      </c>
      <c r="O170" s="349"/>
    </row>
    <row r="171" spans="1:17" s="59" customFormat="1" ht="22.5" customHeight="1" x14ac:dyDescent="0.25">
      <c r="A171" s="376"/>
      <c r="B171" s="67"/>
      <c r="C171" s="603"/>
      <c r="D171" s="397"/>
      <c r="E171" s="384"/>
      <c r="F171" s="384"/>
      <c r="G171" s="384"/>
      <c r="H171" s="418">
        <v>1594000</v>
      </c>
      <c r="I171" s="418">
        <v>40000</v>
      </c>
      <c r="J171" s="5"/>
      <c r="K171" s="5"/>
      <c r="L171" s="5"/>
      <c r="M171" s="215"/>
      <c r="N171" s="610"/>
      <c r="O171" s="349"/>
    </row>
    <row r="172" spans="1:17" s="59" customFormat="1" ht="31.5" customHeight="1" x14ac:dyDescent="0.25">
      <c r="A172" s="253" t="s">
        <v>16</v>
      </c>
      <c r="B172" s="67"/>
      <c r="C172" s="4" t="s">
        <v>245</v>
      </c>
      <c r="D172" s="68">
        <v>5</v>
      </c>
      <c r="E172" s="67" t="s">
        <v>217</v>
      </c>
      <c r="F172" s="67">
        <v>2017</v>
      </c>
      <c r="G172" s="67">
        <v>2017</v>
      </c>
      <c r="H172" s="3">
        <f>SUM(I172:M172)</f>
        <v>700000</v>
      </c>
      <c r="I172" s="3">
        <v>450000</v>
      </c>
      <c r="J172" s="3"/>
      <c r="K172" s="3"/>
      <c r="L172" s="3"/>
      <c r="M172" s="207">
        <v>250000</v>
      </c>
      <c r="N172" s="222"/>
      <c r="O172" s="349"/>
    </row>
    <row r="173" spans="1:17" s="59" customFormat="1" ht="39.75" customHeight="1" x14ac:dyDescent="0.25">
      <c r="A173" s="253" t="s">
        <v>17</v>
      </c>
      <c r="B173" s="67"/>
      <c r="C173" s="4" t="s">
        <v>149</v>
      </c>
      <c r="D173" s="68">
        <v>5</v>
      </c>
      <c r="E173" s="67" t="s">
        <v>132</v>
      </c>
      <c r="F173" s="67">
        <v>2017</v>
      </c>
      <c r="G173" s="67">
        <v>2019</v>
      </c>
      <c r="H173" s="3">
        <v>335000</v>
      </c>
      <c r="I173" s="141">
        <v>335000</v>
      </c>
      <c r="J173" s="138"/>
      <c r="K173" s="138"/>
      <c r="L173" s="138"/>
      <c r="M173" s="256"/>
      <c r="N173" s="326"/>
      <c r="O173" s="349"/>
    </row>
    <row r="174" spans="1:17" s="59" customFormat="1" ht="15.75" thickBot="1" x14ac:dyDescent="0.3">
      <c r="A174" s="257"/>
      <c r="B174" s="188"/>
      <c r="C174" s="187"/>
      <c r="D174" s="187"/>
      <c r="E174" s="187"/>
      <c r="F174" s="187"/>
      <c r="G174" s="186" t="s">
        <v>28</v>
      </c>
      <c r="H174" s="157">
        <f>SUM(H167:H173)-H168-H171</f>
        <v>4022800</v>
      </c>
      <c r="I174" s="157">
        <f t="shared" ref="I174:M174" si="18">SUM(I167:I173)-I168-I171</f>
        <v>835000</v>
      </c>
      <c r="J174" s="157">
        <f t="shared" si="18"/>
        <v>1500000</v>
      </c>
      <c r="K174" s="157">
        <f t="shared" si="18"/>
        <v>1372000</v>
      </c>
      <c r="L174" s="157">
        <f t="shared" si="18"/>
        <v>0</v>
      </c>
      <c r="M174" s="157">
        <f t="shared" si="18"/>
        <v>315800</v>
      </c>
      <c r="N174" s="327"/>
      <c r="O174" s="349"/>
    </row>
    <row r="175" spans="1:17" s="59" customFormat="1" ht="15.75" customHeight="1" thickBot="1" x14ac:dyDescent="0.3">
      <c r="A175" s="542" t="s">
        <v>237</v>
      </c>
      <c r="B175" s="543"/>
      <c r="C175" s="543"/>
      <c r="D175" s="543"/>
      <c r="E175" s="543"/>
      <c r="F175" s="543"/>
      <c r="G175" s="606"/>
      <c r="H175" s="259">
        <f>SUMIF(G11:G174,"Iš viso:",H11:H174)</f>
        <v>194658867.9864504</v>
      </c>
      <c r="I175" s="259">
        <f>SUMIF(G11:G174,"Iš viso:",I11:I174)</f>
        <v>81172348.110000014</v>
      </c>
      <c r="J175" s="259">
        <f>SUMIF(G11:G174,"Iš viso:",J11:J174)</f>
        <v>66667399.150000006</v>
      </c>
      <c r="K175" s="259">
        <f>SUMIF(G11:G174,"Iš viso:",K11:K174)</f>
        <v>8358651.4100000001</v>
      </c>
      <c r="L175" s="259">
        <f>SUMIF(G11:G174,"Iš viso:",L11:L174)</f>
        <v>20570239.866450418</v>
      </c>
      <c r="M175" s="260">
        <f>SUMIF(G11:G174,"Iš viso:",M11:M174)</f>
        <v>17890229.559999999</v>
      </c>
      <c r="N175" s="328"/>
      <c r="O175" s="349"/>
    </row>
    <row r="177" spans="1:14" x14ac:dyDescent="0.2">
      <c r="G177" s="537" t="s">
        <v>278</v>
      </c>
      <c r="H177" s="537"/>
      <c r="I177" s="537"/>
    </row>
    <row r="179" spans="1:14" x14ac:dyDescent="0.2">
      <c r="A179" s="7"/>
      <c r="B179" s="7"/>
      <c r="D179" s="7"/>
      <c r="E179" s="7"/>
      <c r="F179" s="7"/>
      <c r="G179" s="7"/>
      <c r="H179" s="98"/>
      <c r="I179" s="98"/>
      <c r="N179" s="7"/>
    </row>
  </sheetData>
  <mergeCells count="60">
    <mergeCell ref="N118:N121"/>
    <mergeCell ref="C57:C58"/>
    <mergeCell ref="N170:N171"/>
    <mergeCell ref="N168:N169"/>
    <mergeCell ref="N65:N66"/>
    <mergeCell ref="A145:M145"/>
    <mergeCell ref="A157:M157"/>
    <mergeCell ref="A166:M166"/>
    <mergeCell ref="N122:N123"/>
    <mergeCell ref="N130:N131"/>
    <mergeCell ref="N137:N138"/>
    <mergeCell ref="N109:N110"/>
    <mergeCell ref="N150:N152"/>
    <mergeCell ref="C65:C66"/>
    <mergeCell ref="N113:N114"/>
    <mergeCell ref="N111:N112"/>
    <mergeCell ref="N116:N117"/>
    <mergeCell ref="A14:M14"/>
    <mergeCell ref="C17:C18"/>
    <mergeCell ref="A34:M34"/>
    <mergeCell ref="C50:C51"/>
    <mergeCell ref="N50:N51"/>
    <mergeCell ref="N57:N58"/>
    <mergeCell ref="N17:N18"/>
    <mergeCell ref="N54:N55"/>
    <mergeCell ref="J8:J9"/>
    <mergeCell ref="K8:K9"/>
    <mergeCell ref="G177:I177"/>
    <mergeCell ref="C168:C169"/>
    <mergeCell ref="A168:A169"/>
    <mergeCell ref="C99:C100"/>
    <mergeCell ref="A106:M106"/>
    <mergeCell ref="A115:M115"/>
    <mergeCell ref="C111:C112"/>
    <mergeCell ref="C122:C123"/>
    <mergeCell ref="C137:C138"/>
    <mergeCell ref="A175:G175"/>
    <mergeCell ref="C170:C171"/>
    <mergeCell ref="C120:C121"/>
    <mergeCell ref="J1:N1"/>
    <mergeCell ref="A2:M2"/>
    <mergeCell ref="C4:F4"/>
    <mergeCell ref="C5:G5"/>
    <mergeCell ref="C6:F6"/>
    <mergeCell ref="N8:N9"/>
    <mergeCell ref="M8:M9"/>
    <mergeCell ref="A22:M22"/>
    <mergeCell ref="A25:A26"/>
    <mergeCell ref="B25:B26"/>
    <mergeCell ref="C25:C26"/>
    <mergeCell ref="L8:L9"/>
    <mergeCell ref="A8:A9"/>
    <mergeCell ref="B8:B9"/>
    <mergeCell ref="C8:C9"/>
    <mergeCell ref="D8:D9"/>
    <mergeCell ref="E8:E9"/>
    <mergeCell ref="A11:M11"/>
    <mergeCell ref="F8:G8"/>
    <mergeCell ref="H8:H9"/>
    <mergeCell ref="I8:I9"/>
  </mergeCells>
  <printOptions horizontalCentered="1"/>
  <pageMargins left="0.70866141732283472" right="0.19685039370078741" top="0.74803149606299213" bottom="0.19685039370078741" header="0.31496062992125984" footer="0.31496062992125984"/>
  <pageSetup paperSize="9" scale="52"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4</vt:i4>
      </vt:variant>
    </vt:vector>
  </HeadingPairs>
  <TitlesOfParts>
    <vt:vector size="6" baseType="lpstr">
      <vt:lpstr>Projektų sąrašas </vt:lpstr>
      <vt:lpstr>Lyginamasis variantas </vt:lpstr>
      <vt:lpstr>'Lyginamasis variantas '!Print_Area</vt:lpstr>
      <vt:lpstr>'Projektų sąrašas '!Print_Area</vt:lpstr>
      <vt:lpstr>'Lyginamasis variantas '!Print_Titles</vt:lpstr>
      <vt:lpstr>'Projektų sąrašas '!Print_Titles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2017-12-29T11:19:05Z</cp:lastPrinted>
  <dcterms:created xsi:type="dcterms:W3CDTF">2016-08-26T11:07:05Z</dcterms:created>
  <dcterms:modified xsi:type="dcterms:W3CDTF">2018-01-02T14:44:09Z</dcterms:modified>
</cp:coreProperties>
</file>