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30" yWindow="3105" windowWidth="15480" windowHeight="8280" firstSheet="1" activeTab="2"/>
  </bookViews>
  <sheets>
    <sheet name="aiškinamoji lentelė sena" sheetId="7" state="hidden" r:id="rId1"/>
    <sheet name="6 programa" sheetId="9" r:id="rId2"/>
    <sheet name="aiškinamoji lentelė" sheetId="5" r:id="rId3"/>
  </sheets>
  <definedNames>
    <definedName name="_xlnm.Print_Area" localSheetId="1">'6 programa'!$A$1:$N$252</definedName>
    <definedName name="_xlnm.Print_Area" localSheetId="2">'aiškinamoji lentelė'!$A$1:$W$301</definedName>
    <definedName name="_xlnm.Print_Area" localSheetId="0">'aiškinamoji lentelė sena'!$A$1:$W$307</definedName>
    <definedName name="_xlnm.Print_Titles" localSheetId="1">'6 programa'!$8:$10</definedName>
    <definedName name="_xlnm.Print_Titles" localSheetId="2">'aiškinamoji lentelė'!$6:$8</definedName>
  </definedNames>
  <calcPr calcId="162913" fullPrecision="0"/>
</workbook>
</file>

<file path=xl/calcChain.xml><?xml version="1.0" encoding="utf-8"?>
<calcChain xmlns="http://schemas.openxmlformats.org/spreadsheetml/2006/main">
  <c r="H83" i="9" l="1"/>
  <c r="M93" i="5"/>
  <c r="H149" i="9" l="1"/>
  <c r="H94" i="9" l="1"/>
  <c r="H84" i="9"/>
  <c r="M102" i="5"/>
  <c r="P100" i="5"/>
  <c r="M100" i="5"/>
  <c r="I183" i="9" l="1"/>
  <c r="J170" i="9"/>
  <c r="J183" i="9" s="1"/>
  <c r="Q199" i="5" l="1"/>
  <c r="M199" i="5"/>
  <c r="P199" i="5"/>
  <c r="H188" i="9" l="1"/>
  <c r="H181" i="9" l="1"/>
  <c r="M194" i="5" l="1"/>
  <c r="M148" i="5" l="1"/>
  <c r="H136" i="9"/>
  <c r="M293" i="5" l="1"/>
  <c r="I242" i="9"/>
  <c r="H242" i="9"/>
  <c r="I222" i="9"/>
  <c r="J222" i="9"/>
  <c r="H222" i="9"/>
  <c r="R158" i="5"/>
  <c r="Q158" i="5"/>
  <c r="P158" i="5"/>
  <c r="O158" i="5"/>
  <c r="N158" i="5"/>
  <c r="M158" i="5"/>
  <c r="L158" i="5"/>
  <c r="K158" i="5"/>
  <c r="J143" i="9" l="1"/>
  <c r="I143" i="9"/>
  <c r="H143" i="9"/>
  <c r="K216" i="5" l="1"/>
  <c r="L216" i="5"/>
  <c r="M216" i="5"/>
  <c r="N216" i="5"/>
  <c r="O216" i="5"/>
  <c r="P216" i="5"/>
  <c r="Q216" i="5"/>
  <c r="R216" i="5"/>
  <c r="H183" i="9"/>
  <c r="I163" i="9" l="1"/>
  <c r="J163" i="9"/>
  <c r="H163" i="9"/>
  <c r="H140" i="9" l="1"/>
  <c r="H144" i="9" s="1"/>
  <c r="I137" i="9"/>
  <c r="I140" i="9" s="1"/>
  <c r="J140" i="9"/>
  <c r="I112" i="9"/>
  <c r="I136" i="9" s="1"/>
  <c r="J112" i="9"/>
  <c r="J136" i="9" s="1"/>
  <c r="J144" i="9" l="1"/>
  <c r="I144" i="9"/>
  <c r="I82" i="9"/>
  <c r="J82" i="9"/>
  <c r="H82" i="9"/>
  <c r="H107" i="9"/>
  <c r="I107" i="9"/>
  <c r="J107" i="9"/>
  <c r="I101" i="9"/>
  <c r="J101" i="9"/>
  <c r="H101" i="9"/>
  <c r="I94" i="9"/>
  <c r="J94" i="9"/>
  <c r="H71" i="9"/>
  <c r="I71" i="9"/>
  <c r="J71" i="9"/>
  <c r="H54" i="9"/>
  <c r="J54" i="9"/>
  <c r="I54" i="9"/>
  <c r="Q93" i="5" l="1"/>
  <c r="M253" i="5" l="1"/>
  <c r="N253" i="5"/>
  <c r="M220" i="5"/>
  <c r="N220" i="5"/>
  <c r="R93" i="5"/>
  <c r="M182" i="5" l="1"/>
  <c r="L102" i="5" l="1"/>
  <c r="K102" i="5"/>
  <c r="Q182" i="5" l="1"/>
  <c r="N182" i="5"/>
  <c r="H38" i="9" l="1"/>
  <c r="H108" i="9" s="1"/>
  <c r="J38" i="9" l="1"/>
  <c r="I38" i="9"/>
  <c r="J248" i="9" l="1"/>
  <c r="I248" i="9"/>
  <c r="H248" i="9"/>
  <c r="J247" i="9"/>
  <c r="I247" i="9"/>
  <c r="H247" i="9"/>
  <c r="J246" i="9"/>
  <c r="I246" i="9"/>
  <c r="H246" i="9"/>
  <c r="J245" i="9"/>
  <c r="I245" i="9"/>
  <c r="H245" i="9"/>
  <c r="J243" i="9"/>
  <c r="I243" i="9"/>
  <c r="H243" i="9"/>
  <c r="J242" i="9"/>
  <c r="J241" i="9"/>
  <c r="I241" i="9"/>
  <c r="H241" i="9"/>
  <c r="J240" i="9"/>
  <c r="I240" i="9"/>
  <c r="H240" i="9"/>
  <c r="H239" i="9"/>
  <c r="I238" i="9"/>
  <c r="H238" i="9"/>
  <c r="J237" i="9"/>
  <c r="I237" i="9"/>
  <c r="H237" i="9"/>
  <c r="J226" i="9"/>
  <c r="I226" i="9"/>
  <c r="H223" i="9"/>
  <c r="H226" i="9" s="1"/>
  <c r="J236" i="9"/>
  <c r="I239" i="9"/>
  <c r="J166" i="9"/>
  <c r="J184" i="9" s="1"/>
  <c r="I166" i="9"/>
  <c r="I184" i="9" s="1"/>
  <c r="H166" i="9"/>
  <c r="H184" i="9" s="1"/>
  <c r="J239" i="9"/>
  <c r="J238" i="9"/>
  <c r="M118" i="9"/>
  <c r="N118" i="9" s="1"/>
  <c r="M117" i="9"/>
  <c r="N117" i="9" s="1"/>
  <c r="I236" i="9" l="1"/>
  <c r="I235" i="9" s="1"/>
  <c r="I234" i="9" s="1"/>
  <c r="H236" i="9"/>
  <c r="H244" i="9"/>
  <c r="H227" i="9"/>
  <c r="J227" i="9"/>
  <c r="J108" i="9"/>
  <c r="J244" i="9"/>
  <c r="I244" i="9"/>
  <c r="J235" i="9"/>
  <c r="J234" i="9" s="1"/>
  <c r="I108" i="9"/>
  <c r="I227" i="9"/>
  <c r="J249" i="9" l="1"/>
  <c r="I249" i="9"/>
  <c r="H235" i="9"/>
  <c r="H234" i="9" s="1"/>
  <c r="H249" i="9" s="1"/>
  <c r="I228" i="9"/>
  <c r="I229" i="9" s="1"/>
  <c r="J228" i="9"/>
  <c r="J229" i="9" s="1"/>
  <c r="H228" i="9"/>
  <c r="H229" i="9" s="1"/>
  <c r="R305" i="7" l="1"/>
  <c r="Q305" i="7"/>
  <c r="M305" i="7"/>
  <c r="L305" i="7"/>
  <c r="K305" i="7"/>
  <c r="R304" i="7"/>
  <c r="Q304" i="7"/>
  <c r="M304" i="7"/>
  <c r="M301" i="7" s="1"/>
  <c r="L304" i="7"/>
  <c r="K304" i="7"/>
  <c r="R303" i="7"/>
  <c r="Q303" i="7"/>
  <c r="M303" i="7"/>
  <c r="L303" i="7"/>
  <c r="K303" i="7"/>
  <c r="R302" i="7"/>
  <c r="Q302" i="7"/>
  <c r="M302" i="7"/>
  <c r="L302" i="7"/>
  <c r="K302" i="7"/>
  <c r="K301" i="7" s="1"/>
  <c r="R300" i="7"/>
  <c r="Q300" i="7"/>
  <c r="M300" i="7"/>
  <c r="L300" i="7"/>
  <c r="K300" i="7"/>
  <c r="R299" i="7"/>
  <c r="Q299" i="7"/>
  <c r="M299" i="7"/>
  <c r="K299" i="7"/>
  <c r="R298" i="7"/>
  <c r="Q298" i="7"/>
  <c r="M298" i="7"/>
  <c r="L298" i="7"/>
  <c r="K298" i="7"/>
  <c r="R297" i="7"/>
  <c r="Q297" i="7"/>
  <c r="M297" i="7"/>
  <c r="L297" i="7"/>
  <c r="M296" i="7"/>
  <c r="L296" i="7"/>
  <c r="K296" i="7"/>
  <c r="Q295" i="7"/>
  <c r="M295" i="7"/>
  <c r="K295" i="7"/>
  <c r="R294" i="7"/>
  <c r="Q294" i="7"/>
  <c r="M294" i="7"/>
  <c r="L294" i="7"/>
  <c r="K294" i="7"/>
  <c r="L293" i="7"/>
  <c r="L292" i="7" s="1"/>
  <c r="K293" i="7"/>
  <c r="K292" i="7" s="1"/>
  <c r="R283" i="7"/>
  <c r="Q283" i="7"/>
  <c r="O283" i="7"/>
  <c r="O284" i="7" s="1"/>
  <c r="N283" i="7"/>
  <c r="L283" i="7"/>
  <c r="K283" i="7"/>
  <c r="K284" i="7" s="1"/>
  <c r="P280" i="7"/>
  <c r="P283" i="7" s="1"/>
  <c r="P284" i="7" s="1"/>
  <c r="M280" i="7"/>
  <c r="M283" i="7" s="1"/>
  <c r="P279" i="7"/>
  <c r="O279" i="7"/>
  <c r="L279" i="7"/>
  <c r="K279" i="7"/>
  <c r="R274" i="7"/>
  <c r="Q274" i="7"/>
  <c r="M274" i="7"/>
  <c r="M279" i="7" s="1"/>
  <c r="N260" i="7"/>
  <c r="N279" i="7" s="1"/>
  <c r="M260" i="7"/>
  <c r="R254" i="7"/>
  <c r="R279" i="7" s="1"/>
  <c r="Q254" i="7"/>
  <c r="Q279" i="7" s="1"/>
  <c r="M227" i="7"/>
  <c r="R223" i="7"/>
  <c r="Q223" i="7"/>
  <c r="P223" i="7"/>
  <c r="O223" i="7"/>
  <c r="N223" i="7"/>
  <c r="M223" i="7"/>
  <c r="L223" i="7"/>
  <c r="K223" i="7"/>
  <c r="R201" i="7"/>
  <c r="Q201" i="7"/>
  <c r="P201" i="7"/>
  <c r="O201" i="7"/>
  <c r="N201" i="7"/>
  <c r="M201" i="7"/>
  <c r="L201" i="7"/>
  <c r="K201" i="7"/>
  <c r="P198" i="7"/>
  <c r="O198" i="7"/>
  <c r="M198" i="7"/>
  <c r="K198" i="7"/>
  <c r="Q193" i="7"/>
  <c r="R193" i="7" s="1"/>
  <c r="R293" i="7" s="1"/>
  <c r="N186" i="7"/>
  <c r="N198" i="7" s="1"/>
  <c r="L186" i="7"/>
  <c r="L295" i="7" s="1"/>
  <c r="R179" i="7"/>
  <c r="R164" i="7"/>
  <c r="Q164" i="7"/>
  <c r="P164" i="7"/>
  <c r="O164" i="7"/>
  <c r="N164" i="7"/>
  <c r="M164" i="7"/>
  <c r="L164" i="7"/>
  <c r="K164" i="7"/>
  <c r="R161" i="7"/>
  <c r="Q161" i="7"/>
  <c r="P161" i="7"/>
  <c r="O161" i="7"/>
  <c r="N161" i="7"/>
  <c r="M161" i="7"/>
  <c r="L161" i="7"/>
  <c r="K161" i="7"/>
  <c r="Q154" i="7"/>
  <c r="P154" i="7"/>
  <c r="O154" i="7"/>
  <c r="N154" i="7"/>
  <c r="M154" i="7"/>
  <c r="L154" i="7"/>
  <c r="K154" i="7"/>
  <c r="R147" i="7"/>
  <c r="R295" i="7" s="1"/>
  <c r="V133" i="7"/>
  <c r="W133" i="7" s="1"/>
  <c r="R133" i="7"/>
  <c r="Q133" i="7"/>
  <c r="V132" i="7"/>
  <c r="W132" i="7" s="1"/>
  <c r="R124" i="7"/>
  <c r="Q124" i="7"/>
  <c r="P124" i="7"/>
  <c r="O124" i="7"/>
  <c r="N124" i="7"/>
  <c r="M124" i="7"/>
  <c r="L124" i="7"/>
  <c r="K124" i="7"/>
  <c r="R119" i="7"/>
  <c r="Q119" i="7"/>
  <c r="P119" i="7"/>
  <c r="O119" i="7"/>
  <c r="N119" i="7"/>
  <c r="M119" i="7"/>
  <c r="L119" i="7"/>
  <c r="K119" i="7"/>
  <c r="R110" i="7"/>
  <c r="Q110" i="7"/>
  <c r="O110" i="7"/>
  <c r="N110" i="7"/>
  <c r="L110" i="7"/>
  <c r="K110" i="7"/>
  <c r="P107" i="7"/>
  <c r="P110" i="7" s="1"/>
  <c r="M107" i="7"/>
  <c r="M110" i="7" s="1"/>
  <c r="R95" i="7"/>
  <c r="Q95" i="7"/>
  <c r="P95" i="7"/>
  <c r="O95" i="7"/>
  <c r="N95" i="7"/>
  <c r="M95" i="7"/>
  <c r="L95" i="7"/>
  <c r="K95" i="7"/>
  <c r="R76" i="7"/>
  <c r="R75" i="7"/>
  <c r="Q75" i="7"/>
  <c r="P75" i="7"/>
  <c r="O75" i="7"/>
  <c r="N75" i="7"/>
  <c r="L75" i="7"/>
  <c r="K75" i="7"/>
  <c r="M59" i="7"/>
  <c r="M75" i="7" s="1"/>
  <c r="R56" i="7"/>
  <c r="Q56" i="7"/>
  <c r="P56" i="7"/>
  <c r="O56" i="7"/>
  <c r="N56" i="7"/>
  <c r="L56" i="7"/>
  <c r="K56" i="7"/>
  <c r="L44" i="7"/>
  <c r="L299" i="7" s="1"/>
  <c r="M43" i="7"/>
  <c r="R40" i="7"/>
  <c r="P40" i="7"/>
  <c r="O40" i="7"/>
  <c r="N40" i="7"/>
  <c r="L40" i="7"/>
  <c r="K40" i="7"/>
  <c r="Q27" i="7"/>
  <c r="Q40" i="7" s="1"/>
  <c r="M27" i="7"/>
  <c r="M40" i="7" s="1"/>
  <c r="L301" i="7" l="1"/>
  <c r="R301" i="7"/>
  <c r="Q301" i="7"/>
  <c r="L291" i="7"/>
  <c r="L306" i="7" s="1"/>
  <c r="M293" i="7"/>
  <c r="M292" i="7" s="1"/>
  <c r="M291" i="7" s="1"/>
  <c r="M306" i="7" s="1"/>
  <c r="L125" i="7"/>
  <c r="P125" i="7"/>
  <c r="N165" i="7"/>
  <c r="K165" i="7"/>
  <c r="O165" i="7"/>
  <c r="R296" i="7"/>
  <c r="L284" i="7"/>
  <c r="L285" i="7" s="1"/>
  <c r="L286" i="7" s="1"/>
  <c r="K125" i="7"/>
  <c r="O125" i="7"/>
  <c r="M165" i="7"/>
  <c r="Q165" i="7"/>
  <c r="P224" i="7"/>
  <c r="M224" i="7"/>
  <c r="N125" i="7"/>
  <c r="R125" i="7"/>
  <c r="L165" i="7"/>
  <c r="P165" i="7"/>
  <c r="L198" i="7"/>
  <c r="L224" i="7" s="1"/>
  <c r="K224" i="7"/>
  <c r="O224" i="7"/>
  <c r="K291" i="7"/>
  <c r="R292" i="7"/>
  <c r="R291" i="7" s="1"/>
  <c r="R306" i="7" s="1"/>
  <c r="K285" i="7"/>
  <c r="K286" i="7" s="1"/>
  <c r="Q284" i="7"/>
  <c r="P285" i="7"/>
  <c r="P286" i="7" s="1"/>
  <c r="O285" i="7"/>
  <c r="O286" i="7" s="1"/>
  <c r="N224" i="7"/>
  <c r="R284" i="7"/>
  <c r="M125" i="7"/>
  <c r="Q125" i="7"/>
  <c r="M284" i="7"/>
  <c r="N284" i="7"/>
  <c r="K306" i="7"/>
  <c r="Q296" i="7"/>
  <c r="M56" i="7"/>
  <c r="R154" i="7"/>
  <c r="R165" i="7" s="1"/>
  <c r="Q198" i="7"/>
  <c r="Q224" i="7" s="1"/>
  <c r="R198" i="7"/>
  <c r="R224" i="7" s="1"/>
  <c r="Q293" i="7"/>
  <c r="N285" i="7" l="1"/>
  <c r="N286" i="7" s="1"/>
  <c r="R285" i="7"/>
  <c r="R286" i="7" s="1"/>
  <c r="Q292" i="7"/>
  <c r="Q291" i="7" s="1"/>
  <c r="Q306" i="7" s="1"/>
  <c r="M285" i="7"/>
  <c r="M286" i="7" s="1"/>
  <c r="Q285" i="7"/>
  <c r="Q286" i="7" s="1"/>
  <c r="M195" i="5" l="1"/>
  <c r="R267" i="5" l="1"/>
  <c r="Q267" i="5"/>
  <c r="M267" i="5"/>
  <c r="M25" i="5" l="1"/>
  <c r="M37" i="5" s="1"/>
  <c r="Q25" i="5" l="1"/>
  <c r="Q37" i="5" s="1"/>
  <c r="M272" i="5" l="1"/>
  <c r="M192" i="5" l="1"/>
  <c r="M88" i="5"/>
  <c r="Q276" i="5" l="1"/>
  <c r="L276" i="5"/>
  <c r="P273" i="5" l="1"/>
  <c r="M273" i="5"/>
  <c r="M276" i="5" s="1"/>
  <c r="M277" i="5" l="1"/>
  <c r="K155" i="5"/>
  <c r="L155" i="5"/>
  <c r="M155" i="5"/>
  <c r="M159" i="5" s="1"/>
  <c r="N155" i="5"/>
  <c r="O155" i="5"/>
  <c r="P155" i="5"/>
  <c r="Q155" i="5"/>
  <c r="R155" i="5"/>
  <c r="M40" i="5"/>
  <c r="M52" i="5" s="1"/>
  <c r="L41" i="5"/>
  <c r="M55" i="5"/>
  <c r="M71" i="5" s="1"/>
  <c r="L71" i="5" l="1"/>
  <c r="K37" i="5" l="1"/>
  <c r="K192" i="5" l="1"/>
  <c r="P148" i="5" l="1"/>
  <c r="P159" i="5" s="1"/>
  <c r="N148" i="5"/>
  <c r="N159" i="5" s="1"/>
  <c r="P116" i="5"/>
  <c r="M116" i="5"/>
  <c r="L111" i="5" l="1"/>
  <c r="K111" i="5"/>
  <c r="R111" i="5"/>
  <c r="Q111" i="5"/>
  <c r="P111" i="5"/>
  <c r="M111" i="5"/>
  <c r="R88" i="5"/>
  <c r="Q88" i="5"/>
  <c r="P88" i="5"/>
  <c r="R71" i="5"/>
  <c r="Q71" i="5"/>
  <c r="K71" i="5"/>
  <c r="N52" i="5"/>
  <c r="O52" i="5"/>
  <c r="P52" i="5"/>
  <c r="Q52" i="5"/>
  <c r="R52" i="5"/>
  <c r="M117" i="5" l="1"/>
  <c r="R37" i="5"/>
  <c r="P37" i="5"/>
  <c r="M299" i="5" l="1"/>
  <c r="M298" i="5"/>
  <c r="M297" i="5"/>
  <c r="N272" i="5"/>
  <c r="O272" i="5"/>
  <c r="P272" i="5"/>
  <c r="K52" i="5" l="1"/>
  <c r="L37" i="5"/>
  <c r="N37" i="5"/>
  <c r="O37" i="5"/>
  <c r="L148" i="5"/>
  <c r="L159" i="5" s="1"/>
  <c r="O148" i="5"/>
  <c r="O159" i="5" s="1"/>
  <c r="K148" i="5"/>
  <c r="K159" i="5" s="1"/>
  <c r="K297" i="5"/>
  <c r="K294" i="5"/>
  <c r="L272" i="5"/>
  <c r="K272" i="5"/>
  <c r="R102" i="5" l="1"/>
  <c r="L52" i="5"/>
  <c r="N71" i="5"/>
  <c r="O71" i="5"/>
  <c r="P71" i="5"/>
  <c r="N195" i="5" l="1"/>
  <c r="O195" i="5"/>
  <c r="P195" i="5"/>
  <c r="Q195" i="5"/>
  <c r="R195" i="5"/>
  <c r="R141" i="5" l="1"/>
  <c r="R247" i="5" l="1"/>
  <c r="Q247" i="5"/>
  <c r="Q272" i="5" l="1"/>
  <c r="R272" i="5"/>
  <c r="Q187" i="5"/>
  <c r="R187" i="5" l="1"/>
  <c r="Q192" i="5"/>
  <c r="N192" i="5"/>
  <c r="L182" i="5"/>
  <c r="L192" i="5" s="1"/>
  <c r="R125" i="5" l="1"/>
  <c r="R148" i="5" s="1"/>
  <c r="R159" i="5" s="1"/>
  <c r="Q125" i="5"/>
  <c r="Q148" i="5" s="1"/>
  <c r="Q159" i="5" s="1"/>
  <c r="V125" i="5"/>
  <c r="W125" i="5" s="1"/>
  <c r="V124" i="5"/>
  <c r="W124" i="5" s="1"/>
  <c r="K296" i="5" l="1"/>
  <c r="K116" i="5"/>
  <c r="L292" i="5" l="1"/>
  <c r="R294" i="5"/>
  <c r="Q294" i="5"/>
  <c r="M294" i="5"/>
  <c r="L294" i="5"/>
  <c r="R291" i="5"/>
  <c r="Q291" i="5"/>
  <c r="M291" i="5"/>
  <c r="L291" i="5"/>
  <c r="R296" i="5"/>
  <c r="Q296" i="5"/>
  <c r="M296" i="5"/>
  <c r="M295" i="5" s="1"/>
  <c r="L296" i="5"/>
  <c r="O192" i="5" l="1"/>
  <c r="P192" i="5"/>
  <c r="R174" i="5"/>
  <c r="N116" i="5" l="1"/>
  <c r="O116" i="5"/>
  <c r="Q116" i="5"/>
  <c r="R116" i="5"/>
  <c r="L116" i="5"/>
  <c r="N111" i="5"/>
  <c r="O111" i="5"/>
  <c r="N102" i="5"/>
  <c r="O102" i="5"/>
  <c r="P102" i="5"/>
  <c r="L88" i="5"/>
  <c r="N88" i="5"/>
  <c r="O88" i="5"/>
  <c r="K88" i="5"/>
  <c r="L117" i="5" l="1"/>
  <c r="O117" i="5"/>
  <c r="P117" i="5"/>
  <c r="N117" i="5"/>
  <c r="K117" i="5"/>
  <c r="R72" i="5" l="1"/>
  <c r="Q102" i="5" l="1"/>
  <c r="Q117" i="5" s="1"/>
  <c r="R297" i="5" l="1"/>
  <c r="Q297" i="5"/>
  <c r="Q290" i="5" l="1"/>
  <c r="Q287" i="5" l="1"/>
  <c r="M287" i="5"/>
  <c r="R287" i="5" l="1"/>
  <c r="R290" i="5" l="1"/>
  <c r="R289" i="5"/>
  <c r="Q289" i="5"/>
  <c r="R288" i="5"/>
  <c r="Q288" i="5"/>
  <c r="R299" i="5"/>
  <c r="Q286" i="5" l="1"/>
  <c r="M292" i="5" l="1"/>
  <c r="M290" i="5"/>
  <c r="M289" i="5"/>
  <c r="M288" i="5"/>
  <c r="R286" i="5"/>
  <c r="R292" i="5"/>
  <c r="R293" i="5"/>
  <c r="R298" i="5"/>
  <c r="R295" i="5" s="1"/>
  <c r="Q299" i="5"/>
  <c r="Q298" i="5"/>
  <c r="Q292" i="5"/>
  <c r="Q217" i="5"/>
  <c r="Q293" i="5"/>
  <c r="L299" i="5"/>
  <c r="L298" i="5"/>
  <c r="L297" i="5"/>
  <c r="L293" i="5"/>
  <c r="L289" i="5"/>
  <c r="L288" i="5"/>
  <c r="M286" i="5" l="1"/>
  <c r="M285" i="5" s="1"/>
  <c r="Q295" i="5"/>
  <c r="L295" i="5"/>
  <c r="Q285" i="5"/>
  <c r="R285" i="5"/>
  <c r="M300" i="5" l="1"/>
  <c r="Q300" i="5"/>
  <c r="R300" i="5"/>
  <c r="Q277" i="5" l="1"/>
  <c r="N276" i="5"/>
  <c r="O276" i="5"/>
  <c r="P276" i="5"/>
  <c r="R276" i="5"/>
  <c r="M217" i="5"/>
  <c r="N217" i="5"/>
  <c r="O217" i="5"/>
  <c r="P217" i="5"/>
  <c r="R192" i="5"/>
  <c r="R217" i="5" l="1"/>
  <c r="M278" i="5"/>
  <c r="R277" i="5"/>
  <c r="O277" i="5"/>
  <c r="N277" i="5"/>
  <c r="P277" i="5"/>
  <c r="M279" i="5" l="1"/>
  <c r="N278" i="5" l="1"/>
  <c r="N279" i="5" s="1"/>
  <c r="O278" i="5"/>
  <c r="O279" i="5" s="1"/>
  <c r="P278" i="5"/>
  <c r="P279" i="5" s="1"/>
  <c r="L290" i="5"/>
  <c r="L287" i="5" l="1"/>
  <c r="L286" i="5" s="1"/>
  <c r="L285" i="5" s="1"/>
  <c r="L277" i="5"/>
  <c r="L195" i="5"/>
  <c r="L217" i="5" s="1"/>
  <c r="L278" i="5" l="1"/>
  <c r="L279" i="5" s="1"/>
  <c r="K276" i="5" l="1"/>
  <c r="K289" i="5" l="1"/>
  <c r="K195" i="5" l="1"/>
  <c r="K217" i="5" s="1"/>
  <c r="K288" i="5" l="1"/>
  <c r="K292" i="5" l="1"/>
  <c r="K298" i="5" l="1"/>
  <c r="K293" i="5" l="1"/>
  <c r="K287" i="5" l="1"/>
  <c r="K290" i="5"/>
  <c r="K299" i="5"/>
  <c r="K277" i="5" l="1"/>
  <c r="K278" i="5" s="1"/>
  <c r="K279" i="5" s="1"/>
  <c r="K286" i="5"/>
  <c r="K285" i="5" s="1"/>
  <c r="K295" i="5"/>
  <c r="K300" i="5" l="1"/>
  <c r="L300" i="5"/>
  <c r="Q278" i="5" l="1"/>
  <c r="Q279" i="5" s="1"/>
  <c r="R117" i="5"/>
  <c r="R278" i="5" s="1"/>
  <c r="R279" i="5" s="1"/>
</calcChain>
</file>

<file path=xl/comments1.xml><?xml version="1.0" encoding="utf-8"?>
<comments xmlns="http://schemas.openxmlformats.org/spreadsheetml/2006/main">
  <authors>
    <author>Audra Cepiene</author>
    <author>Saulina Paulauskiene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S14"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F1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9"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J30"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W38" authorId="0" shapeId="0">
      <text>
        <r>
          <rPr>
            <sz val="9"/>
            <color indexed="81"/>
            <rFont val="Tahoma"/>
            <family val="2"/>
            <charset val="186"/>
          </rPr>
          <t>Atlikta pastato griovimo ir aikštelės įrengimo darbų. Užbaigtumas, proc.</t>
        </r>
      </text>
    </comment>
    <comment ref="F41"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M43" authorId="0" shapeId="0">
      <text>
        <r>
          <rPr>
            <b/>
            <sz val="9"/>
            <color indexed="81"/>
            <rFont val="Tahoma"/>
            <family val="2"/>
            <charset val="186"/>
          </rPr>
          <t>minusuotas likutis</t>
        </r>
        <r>
          <rPr>
            <sz val="9"/>
            <color indexed="81"/>
            <rFont val="Tahoma"/>
            <family val="2"/>
            <charset val="186"/>
          </rPr>
          <t xml:space="preserve">
</t>
        </r>
      </text>
    </comment>
    <comment ref="S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9" authorId="0" shapeId="0">
      <text>
        <r>
          <rPr>
            <b/>
            <sz val="9"/>
            <color indexed="81"/>
            <rFont val="Tahoma"/>
            <family val="2"/>
            <charset val="186"/>
          </rPr>
          <t>SPG protokolas 2016-09-23 Nr. STR-12</t>
        </r>
        <r>
          <rPr>
            <sz val="9"/>
            <color indexed="81"/>
            <rFont val="Tahoma"/>
            <family val="2"/>
            <charset val="186"/>
          </rPr>
          <t xml:space="preserve">
</t>
        </r>
      </text>
    </comment>
    <comment ref="F57"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M59" authorId="0" shapeId="0">
      <text>
        <r>
          <rPr>
            <b/>
            <sz val="9"/>
            <color indexed="81"/>
            <rFont val="Tahoma"/>
            <family val="2"/>
            <charset val="186"/>
          </rPr>
          <t>minusuotas likutis</t>
        </r>
        <r>
          <rPr>
            <sz val="9"/>
            <color indexed="81"/>
            <rFont val="Tahoma"/>
            <family val="2"/>
            <charset val="186"/>
          </rPr>
          <t xml:space="preserve">
</t>
        </r>
      </text>
    </comment>
    <comment ref="E71"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72" authorId="0" shapeId="0">
      <text>
        <r>
          <rPr>
            <sz val="9"/>
            <color indexed="81"/>
            <rFont val="Tahoma"/>
            <family val="2"/>
            <charset val="186"/>
          </rPr>
          <t>Gyventojų lėšos</t>
        </r>
      </text>
    </comment>
    <comment ref="F76"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80" authorId="0" shapeId="0">
      <text>
        <r>
          <rPr>
            <sz val="9"/>
            <color indexed="81"/>
            <rFont val="Tahoma"/>
            <family val="2"/>
            <charset val="186"/>
          </rPr>
          <t xml:space="preserve">AB „Klaipėdos nafta“ skirtia tikslines lėšas 175.000 Eur 
</t>
        </r>
      </text>
    </comment>
    <comment ref="E87" authorId="0" shapeId="0">
      <text>
        <r>
          <rPr>
            <sz val="9"/>
            <color indexed="81"/>
            <rFont val="Tahoma"/>
            <family val="2"/>
            <charset val="186"/>
          </rPr>
          <t>SPG protokolas 2016-09-23 Nr. STR-12</t>
        </r>
      </text>
    </comment>
    <comment ref="E92"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96"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M107" authorId="0" shapeId="0">
      <text>
        <r>
          <rPr>
            <b/>
            <sz val="9"/>
            <color indexed="81"/>
            <rFont val="Tahoma"/>
            <family val="2"/>
            <charset val="186"/>
          </rPr>
          <t>minusuotas likutis</t>
        </r>
        <r>
          <rPr>
            <sz val="9"/>
            <color indexed="81"/>
            <rFont val="Tahoma"/>
            <family val="2"/>
            <charset val="186"/>
          </rPr>
          <t xml:space="preserve">
</t>
        </r>
      </text>
    </comment>
    <comment ref="F111"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27"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32"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U133"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N136" authorId="1" shapeId="0">
      <text>
        <r>
          <rPr>
            <b/>
            <sz val="9"/>
            <color indexed="81"/>
            <rFont val="Tahoma"/>
            <family val="2"/>
            <charset val="186"/>
          </rPr>
          <t>Saulina Paulauskiene:</t>
        </r>
        <r>
          <rPr>
            <sz val="9"/>
            <color indexed="81"/>
            <rFont val="Tahoma"/>
            <family val="2"/>
            <charset val="186"/>
          </rPr>
          <t xml:space="preserve">
bus įkelta 2018 metų pavasarį 400,0 tūkst. iš transporto kompensacijų.</t>
        </r>
      </text>
    </comment>
    <comment ref="P147" authorId="0" shapeId="0">
      <text>
        <r>
          <rPr>
            <sz val="9"/>
            <color indexed="81"/>
            <rFont val="Tahoma"/>
            <family val="2"/>
            <charset val="186"/>
          </rPr>
          <t xml:space="preserve">iš viso 2018-2020 m. projekto vertė 1 063 539 eur 
</t>
        </r>
      </text>
    </comment>
    <comment ref="U147" authorId="0" shapeId="0">
      <text>
        <r>
          <rPr>
            <sz val="9"/>
            <color indexed="81"/>
            <rFont val="Tahoma"/>
            <family val="2"/>
            <charset val="186"/>
          </rPr>
          <t xml:space="preserve">iš viso bus integruota iki 2020 m.  205 vieš. transporto priemonių
</t>
        </r>
      </text>
    </comment>
    <comment ref="S148" authorId="0" shapeId="0">
      <text>
        <r>
          <rPr>
            <sz val="9"/>
            <color indexed="81"/>
            <rFont val="Tahoma"/>
            <family val="2"/>
            <charset val="186"/>
          </rPr>
          <t xml:space="preserve">(tik.  KMSA dalis) </t>
        </r>
      </text>
    </comment>
    <comment ref="E162" authorId="0" shapeId="0">
      <text>
        <r>
          <rPr>
            <sz val="9"/>
            <color indexed="81"/>
            <rFont val="Tahoma"/>
            <family val="2"/>
            <charset val="186"/>
          </rPr>
          <t>Projektas vykdomas kartu su Autobusų parku</t>
        </r>
      </text>
    </comment>
    <comment ref="F16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74" authorId="0" shapeId="0">
      <text>
        <r>
          <rPr>
            <sz val="9"/>
            <color indexed="81"/>
            <rFont val="Tahoma"/>
            <family val="2"/>
            <charset val="186"/>
          </rPr>
          <t>Pagal projektą "Informacinės kelio ženklų sistemos įrengimas", pabaiga 2018 m.</t>
        </r>
      </text>
    </comment>
    <comment ref="S175" authorId="0" shapeId="0">
      <text>
        <r>
          <rPr>
            <sz val="9"/>
            <color indexed="81"/>
            <rFont val="Tahoma"/>
            <family val="2"/>
            <charset val="186"/>
          </rPr>
          <t xml:space="preserve">Pagal sutartį "Dekoratyvinių kelio ženklų stovų įrengimas", pabaiga 2018 m. </t>
        </r>
      </text>
    </comment>
    <comment ref="S187" authorId="0" shapeId="0">
      <text>
        <r>
          <rPr>
            <sz val="9"/>
            <color indexed="81"/>
            <rFont val="Tahoma"/>
            <family val="2"/>
            <charset val="186"/>
          </rPr>
          <t xml:space="preserve">Modernesnės programėlės (su start/stop funkcija, kur nereikia siųsti trumpųjų žinučių SMS) sumokėti rinkliavą išmaniuoju mobiliuoju įrenginiu, diegimas, mokant diegėjui kiekvienos transakcijos mokestį, pareikalautų apie 12 000 eurų per metus. 
Skaičiuota taip:
1. Kiekvieno 100 tūkst. rinkliavos mobiliuoju ryšiu kainuoja  3 tūkst. (preliminari kaina tiekėjų nurodyta žodžiu).
2. Planuojama kad mobiliuoju ryšiu rinkliava sieks apie 400 tūkst. Eur. Vadina - 4*3 tūkst. Eur = 12,0 </t>
        </r>
      </text>
    </comment>
    <comment ref="T193"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S200" authorId="0" shapeId="0">
      <text>
        <r>
          <rPr>
            <b/>
            <sz val="9"/>
            <color indexed="81"/>
            <rFont val="Tahoma"/>
            <family val="2"/>
            <charset val="186"/>
          </rPr>
          <t>Audra Cepiene:</t>
        </r>
        <r>
          <rPr>
            <sz val="9"/>
            <color indexed="81"/>
            <rFont val="Tahoma"/>
            <family val="2"/>
            <charset val="186"/>
          </rPr>
          <t xml:space="preserve">
2015 m. pasirašyta </t>
        </r>
        <r>
          <rPr>
            <b/>
            <sz val="9"/>
            <color indexed="81"/>
            <rFont val="Tahoma"/>
            <family val="2"/>
            <charset val="186"/>
          </rPr>
          <t xml:space="preserve">2 </t>
        </r>
        <r>
          <rPr>
            <sz val="9"/>
            <color indexed="81"/>
            <rFont val="Tahoma"/>
            <family val="2"/>
            <charset val="186"/>
          </rPr>
          <t xml:space="preserve">greičio matuoklų nuomos sutartis, galioja 36 mėn.;
2017-10-09 pasirašyta </t>
        </r>
        <r>
          <rPr>
            <b/>
            <sz val="9"/>
            <color indexed="81"/>
            <rFont val="Tahoma"/>
            <family val="2"/>
            <charset val="186"/>
          </rPr>
          <t>3</t>
        </r>
        <r>
          <rPr>
            <sz val="9"/>
            <color indexed="81"/>
            <rFont val="Tahoma"/>
            <family val="2"/>
            <charset val="186"/>
          </rPr>
          <t xml:space="preserve"> greičio matuoklių nuomos sutartis,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20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209"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text>
    </comment>
    <comment ref="S209" authorId="0" shapeId="0">
      <text>
        <r>
          <rPr>
            <sz val="9"/>
            <color indexed="81"/>
            <rFont val="Tahoma"/>
            <family val="2"/>
            <charset val="186"/>
          </rPr>
          <t xml:space="preserve">2018 metais – Galimybių studija ir darbo užmokestis. Bendra suma: 245 300, ES - 200 000, SB - 24 530.
2019 metais – Techninis projektas, VPP konkurso medžiagos paruošimas, darbo užmokestis. Bendra suma: 339 800, ES – 305 820, SB – 33 980.
2020 metais – Pirkimo dokumentų elektriniams autobusams paruošimas, darbo užmokestis. Bendra suma: 66 800, ES – 60 120, SB – 6 680.
</t>
        </r>
      </text>
    </comment>
    <comment ref="F21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21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218"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W256"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S27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T274" authorId="0" shapeId="0">
      <text>
        <r>
          <rPr>
            <sz val="9"/>
            <color indexed="81"/>
            <rFont val="Tahoma"/>
            <family val="2"/>
            <charset val="186"/>
          </rPr>
          <t xml:space="preserve">2017 m. II pusmetis, naujos įstaigos:
</t>
        </r>
        <r>
          <rPr>
            <b/>
            <sz val="9"/>
            <color indexed="81"/>
            <rFont val="Tahoma"/>
            <family val="2"/>
            <charset val="186"/>
          </rPr>
          <t>1. Klaipėdos suaugusiųjų gimnazija;
2. Klaipėdos Litorinos mokykla;
3. L/d "Želmenėlis"</t>
        </r>
        <r>
          <rPr>
            <sz val="9"/>
            <color indexed="81"/>
            <rFont val="Tahoma"/>
            <family val="2"/>
            <charset val="186"/>
          </rPr>
          <t xml:space="preserve">
1. Baltijos gimnazija;                                                     2. Sendvario gimnazija;                                                3. "Versmės" progimnazija;                                        4. "Aukuro" gimnazija;                                                 5. "Smeltės" progimnazija;                                         6. "Aitvaro" gimnazija;                                               7. "Gilijos" pradinė mokykla;                                     8. "Medeinės" mokykla;                                             9. L/d "Šermukšnėlė";                                               10. L/d "Traukinukas";                                             11. L/d "Želmenėlis";                                                12. L/d "Dobiliukas";                                                13. L/d "Žilvytis";                                                      14. L/d "Boružėlė"'                                                     15. L/d "Volungėlė";                                                 16. L/d "Bitutė";                                                         17. L/d "Pagrandukas";                                            18. L/d "Sakalėlis";                                                    19. L/d " Kregždutė";                                                20. L/d "Pingvinukas";                                             21. L/d "Svirpliukas";                                                22. L/d "Putinėlis";                                                    23. L/d "Klevelis";                                                     24. L/d "Papartėlis";                                                  25. L/d "Alksniukas";                                               26. L/d "Rūta";                                                           27. Moksleivių saviraiškos centras;                                           28. Klaipėdos Adomo Brako dailės mokykla;                                                           29. Klaipėdos vaikų laisvalaikio centras;                                                        30. "Varpelio" mokykla-darželis;    
31. Regos ugdymo centras.
</t>
        </r>
      </text>
    </comment>
    <comment ref="K292" authorId="0" shapeId="0">
      <text>
        <r>
          <rPr>
            <b/>
            <sz val="9"/>
            <color indexed="81"/>
            <rFont val="Tahoma"/>
            <family val="2"/>
            <charset val="186"/>
          </rPr>
          <t>8655,5 (nėra KPP 4133,2)</t>
        </r>
        <r>
          <rPr>
            <sz val="9"/>
            <color indexed="81"/>
            <rFont val="Tahoma"/>
            <family val="2"/>
            <charset val="186"/>
          </rPr>
          <t xml:space="preserve">
</t>
        </r>
      </text>
    </comment>
    <comment ref="L292" authorId="0" shapeId="0">
      <text>
        <r>
          <rPr>
            <b/>
            <sz val="9"/>
            <color indexed="81"/>
            <rFont val="Tahoma"/>
            <family val="2"/>
            <charset val="186"/>
          </rPr>
          <t xml:space="preserve">13126,7
</t>
        </r>
        <r>
          <rPr>
            <sz val="9"/>
            <color indexed="81"/>
            <rFont val="Tahoma"/>
            <family val="2"/>
            <charset val="186"/>
          </rPr>
          <t xml:space="preserve">
</t>
        </r>
      </text>
    </comment>
    <comment ref="K306" authorId="0" shapeId="0">
      <text>
        <r>
          <rPr>
            <b/>
            <sz val="9"/>
            <color indexed="81"/>
            <rFont val="Tahoma"/>
            <family val="2"/>
            <charset val="186"/>
          </rPr>
          <t xml:space="preserve">20066,8
</t>
        </r>
        <r>
          <rPr>
            <sz val="9"/>
            <color indexed="81"/>
            <rFont val="Tahoma"/>
            <family val="2"/>
            <charset val="186"/>
          </rPr>
          <t xml:space="preserve">
</t>
        </r>
      </text>
    </comment>
    <comment ref="L306" authorId="0" shapeId="0">
      <text>
        <r>
          <rPr>
            <sz val="9"/>
            <color indexed="81"/>
            <rFont val="Tahoma"/>
            <family val="2"/>
            <charset val="186"/>
          </rPr>
          <t xml:space="preserve">20943,1 įterpta 6,5 už cargo bike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9"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L130" authorId="0" shapeId="0">
      <text>
        <r>
          <rPr>
            <sz val="9"/>
            <color indexed="81"/>
            <rFont val="Tahoma"/>
            <family val="2"/>
            <charset val="186"/>
          </rPr>
          <t xml:space="preserve">iš viso bus integruota iki 2020 m.  205 vieš. transporto priemonių
</t>
        </r>
      </text>
    </comment>
    <comment ref="E15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54" authorId="0" shapeId="0">
      <text>
        <r>
          <rPr>
            <sz val="9"/>
            <color indexed="81"/>
            <rFont val="Tahoma"/>
            <family val="2"/>
            <charset val="186"/>
          </rPr>
          <t>Pagal projektą "Informacinės kelio ženklų sistemos įrengimas", pabaiga 2018 m.</t>
        </r>
      </text>
    </comment>
    <comment ref="K155" authorId="0" shapeId="0">
      <text>
        <r>
          <rPr>
            <sz val="9"/>
            <color indexed="81"/>
            <rFont val="Tahoma"/>
            <family val="2"/>
            <charset val="186"/>
          </rPr>
          <t xml:space="preserve">Pagal sutartį "Dekoratyvinių kelio ženklų stovų įrengimas", pabaiga 2018 m. </t>
        </r>
      </text>
    </comment>
    <comment ref="K156"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K165"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78" authorId="0" shapeId="0">
      <text>
        <r>
          <rPr>
            <sz val="9"/>
            <color indexed="81"/>
            <rFont val="Tahoma"/>
            <family val="2"/>
            <charset val="186"/>
          </rPr>
          <t>Priemonė įtraukta pagal darnaus judumo priemonių planą, el. paštu</t>
        </r>
      </text>
    </comment>
    <comment ref="E18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K182" authorId="0" shapeId="0">
      <text>
        <r>
          <rPr>
            <sz val="9"/>
            <color indexed="81"/>
            <rFont val="Tahoma"/>
            <family val="2"/>
            <charset val="186"/>
          </rPr>
          <t xml:space="preserve">Piliavietės aikštelė – 2 vnt., prie savivaldybės pastato – 2 vnt., P&amp;R aikštelėje – 1 vnt.) </t>
        </r>
      </text>
    </comment>
    <comment ref="N213"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K216" authorId="0" shapeId="0">
      <text>
        <r>
          <rPr>
            <b/>
            <sz val="9"/>
            <color indexed="81"/>
            <rFont val="Tahoma"/>
            <family val="2"/>
            <charset val="186"/>
          </rPr>
          <t>2018 m.planas</t>
        </r>
        <r>
          <rPr>
            <sz val="9"/>
            <color indexed="81"/>
            <rFont val="Tahoma"/>
            <family val="2"/>
            <charset val="186"/>
          </rPr>
          <t xml:space="preserve">
Kalvos g.; Gedminų g.; I.Simonaitytės g. (rytinė pusė ir vakarinė nuo Nr. 4 iki Smiltelės g.); Statybininkų pr. (tarp Šilutės pl. ir Taikos pr.); Jurginų g.; Šermukšnių g.; Panevėžio g. (nuo Kretingos g. iki Plytinės g.); Pievų tako g.; Senamiesčio gatvės (Kurpių, Jono, Aukštoji, Kepėjų - naudojant granitines plokštes); Verpėjų g.; Taikos pr. (labiausiai pažeistos vietos nuo Baltijos pr. iki Statybininkų pr.);</t>
        </r>
      </text>
    </comment>
    <comment ref="K219"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List>
</comments>
</file>

<file path=xl/comments3.xml><?xml version="1.0" encoding="utf-8"?>
<comments xmlns="http://schemas.openxmlformats.org/spreadsheetml/2006/main">
  <authors>
    <author>Audra Cepiene</author>
    <author>Saulina Paulauskiene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8"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S42"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6" authorId="0" shapeId="0">
      <text>
        <r>
          <rPr>
            <b/>
            <sz val="9"/>
            <color indexed="81"/>
            <rFont val="Tahoma"/>
            <family val="2"/>
            <charset val="186"/>
          </rPr>
          <t>SPG protokolas 2016-09-23 Nr. STR-12</t>
        </r>
        <r>
          <rPr>
            <sz val="9"/>
            <color indexed="81"/>
            <rFont val="Tahoma"/>
            <family val="2"/>
            <charset val="186"/>
          </rPr>
          <t xml:space="preserve">
</t>
        </r>
      </text>
    </comment>
    <comment ref="F5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M55" authorId="0" shapeId="0">
      <text>
        <r>
          <rPr>
            <b/>
            <sz val="9"/>
            <color indexed="81"/>
            <rFont val="Tahoma"/>
            <family val="2"/>
            <charset val="186"/>
          </rPr>
          <t>minusuotas likutis</t>
        </r>
        <r>
          <rPr>
            <sz val="9"/>
            <color indexed="81"/>
            <rFont val="Tahoma"/>
            <family val="2"/>
            <charset val="186"/>
          </rPr>
          <t xml:space="preserve">
</t>
        </r>
      </text>
    </comment>
    <comment ref="S64" authorId="0" shapeId="0">
      <text>
        <r>
          <rPr>
            <sz val="9"/>
            <color indexed="81"/>
            <rFont val="Tahoma"/>
            <family val="2"/>
            <charset val="186"/>
          </rPr>
          <t xml:space="preserve">parengta vienos perėjos techninis projektas 
</t>
        </r>
      </text>
    </comment>
    <comment ref="E67"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8" authorId="0" shapeId="0">
      <text>
        <r>
          <rPr>
            <sz val="9"/>
            <color indexed="81"/>
            <rFont val="Tahoma"/>
            <family val="2"/>
            <charset val="186"/>
          </rPr>
          <t>Gyventojų lėšos</t>
        </r>
      </text>
    </comment>
    <comment ref="F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6" authorId="0" shapeId="0">
      <text>
        <r>
          <rPr>
            <sz val="9"/>
            <color indexed="81"/>
            <rFont val="Tahoma"/>
            <family val="2"/>
            <charset val="186"/>
          </rPr>
          <t xml:space="preserve">AB „Klaipėdos nafta“ skirtia tikslines lėšas 175.000 Eur 
</t>
        </r>
      </text>
    </comment>
    <comment ref="E80" authorId="0" shapeId="0">
      <text>
        <r>
          <rPr>
            <sz val="9"/>
            <color indexed="81"/>
            <rFont val="Tahoma"/>
            <family val="2"/>
            <charset val="186"/>
          </rPr>
          <t>SPG protokolas 2016-09-23 Nr. STR-12</t>
        </r>
      </text>
    </comment>
    <comment ref="E85"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8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10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1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24"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U125"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N130" authorId="1" shapeId="0">
      <text>
        <r>
          <rPr>
            <b/>
            <sz val="9"/>
            <color indexed="81"/>
            <rFont val="Tahoma"/>
            <family val="2"/>
            <charset val="186"/>
          </rPr>
          <t>Saulina Paulauskiene:</t>
        </r>
        <r>
          <rPr>
            <sz val="9"/>
            <color indexed="81"/>
            <rFont val="Tahoma"/>
            <family val="2"/>
            <charset val="186"/>
          </rPr>
          <t xml:space="preserve">
bus įkelta 2018 metų pavasarį 400,0 tūkst. iš transporto kompensacijų.</t>
        </r>
      </text>
    </comment>
    <comment ref="P141" authorId="0" shapeId="0">
      <text>
        <r>
          <rPr>
            <sz val="9"/>
            <color indexed="81"/>
            <rFont val="Tahoma"/>
            <family val="2"/>
            <charset val="186"/>
          </rPr>
          <t xml:space="preserve">iš viso 2018-2020 m. projekto vertė 1 063 539 eur 
</t>
        </r>
      </text>
    </comment>
    <comment ref="U141" authorId="0" shapeId="0">
      <text>
        <r>
          <rPr>
            <sz val="9"/>
            <color indexed="81"/>
            <rFont val="Tahoma"/>
            <family val="2"/>
            <charset val="186"/>
          </rPr>
          <t xml:space="preserve">iš viso bus integruota iki 2020 m.  205 vieš. transporto priemonių
</t>
        </r>
      </text>
    </comment>
    <comment ref="S142" authorId="0" shapeId="0">
      <text>
        <r>
          <rPr>
            <sz val="9"/>
            <color indexed="81"/>
            <rFont val="Tahoma"/>
            <family val="2"/>
            <charset val="186"/>
          </rPr>
          <t xml:space="preserve">(tik.  KMSA dalis) </t>
        </r>
      </text>
    </comment>
    <comment ref="E156" authorId="0" shapeId="0">
      <text>
        <r>
          <rPr>
            <sz val="9"/>
            <color indexed="81"/>
            <rFont val="Tahoma"/>
            <family val="2"/>
            <charset val="186"/>
          </rPr>
          <t>Projektas vykdomas kartu su Autobusų parku</t>
        </r>
      </text>
    </comment>
    <comment ref="F16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68" authorId="0" shapeId="0">
      <text>
        <r>
          <rPr>
            <sz val="9"/>
            <color indexed="81"/>
            <rFont val="Tahoma"/>
            <family val="2"/>
            <charset val="186"/>
          </rPr>
          <t>Pagal projektą "Informacinės kelio ženklų sistemos įrengimas", pabaiga 2018 m.</t>
        </r>
      </text>
    </comment>
    <comment ref="S169" authorId="0" shapeId="0">
      <text>
        <r>
          <rPr>
            <sz val="9"/>
            <color indexed="81"/>
            <rFont val="Tahoma"/>
            <family val="2"/>
            <charset val="186"/>
          </rPr>
          <t xml:space="preserve">Pagal sutartį "Dekoratyvinių kelio ženklų stovų įrengimas", pabaiga 2018 m. </t>
        </r>
      </text>
    </comment>
    <comment ref="M182"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Q182" authorId="0" shapeId="0">
      <text>
        <r>
          <rPr>
            <sz val="9"/>
            <color indexed="81"/>
            <rFont val="Tahoma"/>
            <family val="2"/>
            <charset val="186"/>
          </rPr>
          <t>Patobulinta ir ekploatuojama programėlė (su start/stop funkcija) išmaniesiems įrenginiais stovėjimo mokesčiui apmokėti, 12 tūkst. eur SB(VR);</t>
        </r>
      </text>
    </comment>
    <comment ref="T187"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S194"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98"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F20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text>
    </comment>
    <comment ref="S203" authorId="0" shapeId="0">
      <text>
        <r>
          <rPr>
            <sz val="9"/>
            <color indexed="81"/>
            <rFont val="Tahoma"/>
            <family val="2"/>
            <charset val="186"/>
          </rPr>
          <t xml:space="preserve">2018 metais – Galimybių studija ir darbo užmokestis. Bendra suma: 245 300, ES - 200 000, SB - 24 530.
2019 metais – Techninis projektas, VPP konkurso medžiagos paruošimas, darbo užmokestis. Bendra suma: 339 800, ES – 305 820, SB – 33 980.
2020 metais – Pirkimo dokumentų elektriniams autobusams paruošimas, darbo užmokestis. Bendra suma: 66 800, ES – 60 120, SB – 6 680.
</t>
        </r>
      </text>
    </comment>
    <comment ref="F20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209" authorId="0" shapeId="0">
      <text>
        <r>
          <rPr>
            <sz val="9"/>
            <color indexed="81"/>
            <rFont val="Tahoma"/>
            <family val="2"/>
            <charset val="186"/>
          </rPr>
          <t>Priemonė įtraukta pagal darnaus judumo priemonių planą, el. paštu</t>
        </r>
      </text>
    </comment>
    <comment ref="S209" authorId="0" shapeId="0">
      <text>
        <r>
          <rPr>
            <sz val="9"/>
            <color indexed="81"/>
            <rFont val="Tahoma"/>
            <family val="2"/>
            <charset val="186"/>
          </rPr>
          <t>2019 m. – 50 000 eurų iš SB techninio projekto parengimui, 2020 m. – 850 000 eurų iš ES ir 150 000 eurų iš SB projekto įgyvendinimui.</t>
        </r>
      </text>
    </comment>
    <comment ref="F212"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13" authorId="0" shapeId="0">
      <text>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S213" authorId="0" shapeId="0">
      <text>
        <r>
          <rPr>
            <sz val="9"/>
            <color indexed="81"/>
            <rFont val="Tahoma"/>
            <family val="2"/>
            <charset val="186"/>
          </rPr>
          <t xml:space="preserve">Piliavietės aikštelė – 2 vnt., prie savivaldybės pastato – 2 vnt., P&amp;R aikštelėje – 1 vnt.) </t>
        </r>
      </text>
    </comment>
    <comment ref="W249"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S267"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T267" authorId="0" shapeId="0">
      <text>
        <r>
          <rPr>
            <sz val="9"/>
            <color indexed="81"/>
            <rFont val="Tahoma"/>
            <family val="2"/>
            <charset val="186"/>
          </rPr>
          <t xml:space="preserve">2017 m. II pusmetis, naujos įstaigos:
</t>
        </r>
        <r>
          <rPr>
            <b/>
            <sz val="9"/>
            <color indexed="81"/>
            <rFont val="Tahoma"/>
            <family val="2"/>
            <charset val="186"/>
          </rPr>
          <t>1. Klaipėdos suaugusiųjų gimnazija;
2. Klaipėdos Litorinos mokykla;
3. L/d "Želmenėlis"</t>
        </r>
        <r>
          <rPr>
            <sz val="9"/>
            <color indexed="81"/>
            <rFont val="Tahoma"/>
            <family val="2"/>
            <charset val="186"/>
          </rPr>
          <t xml:space="preserve">
1. Baltijos gimnazija;                                                     2. Sendvario gimnazija;                                                3. "Versmės" progimnazija;                                        4. "Aukuro" gimnazija;                                                 5. "Smeltės" progimnazija;                                         6. "Aitvaro" gimnazija;                                               7. "Gilijos" pradinė mokykla;                                     8. "Medeinės" mokykla;                                             9. L/d "Šermukšnėlė";                                               10. L/d "Traukinukas";                                             11. L/d "Želmenėlis";                                                12. L/d "Dobiliukas";                                                13. L/d "Žilvytis";                                                      14. L/d "Boružėlė"'                                                     15. L/d "Volungėlė";                                                 16. L/d "Bitutė";                                                         17. L/d "Pagrandukas";                                            18. L/d "Sakalėlis";                                                    19. L/d " Kregždutė";                                                20. L/d "Pingvinukas";                                             21. L/d "Svirpliukas";                                                22. L/d "Putinėlis";                                                    23. L/d "Klevelis";                                                     24. L/d "Papartėlis";                                                  25. L/d "Alksniukas";                                               26. L/d "Rūta";                                                           27. Moksleivių saviraiškos centras;                                           28. Klaipėdos Adomo Brako dailės mokykla;                                                           29. Klaipėdos vaikų laisvalaikio centras;                                                        30. "Varpelio" mokykla-darželis;    
31. Regos ugdymo centras.
</t>
        </r>
      </text>
    </comment>
    <comment ref="M271"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86" authorId="0" shapeId="0">
      <text>
        <r>
          <rPr>
            <b/>
            <sz val="9"/>
            <color indexed="81"/>
            <rFont val="Tahoma"/>
            <family val="2"/>
            <charset val="186"/>
          </rPr>
          <t>8655,5 (nėra KPP 4133,2)</t>
        </r>
        <r>
          <rPr>
            <sz val="9"/>
            <color indexed="81"/>
            <rFont val="Tahoma"/>
            <family val="2"/>
            <charset val="186"/>
          </rPr>
          <t xml:space="preserve">
</t>
        </r>
      </text>
    </comment>
    <comment ref="L286" authorId="0" shapeId="0">
      <text>
        <r>
          <rPr>
            <b/>
            <sz val="9"/>
            <color indexed="81"/>
            <rFont val="Tahoma"/>
            <family val="2"/>
            <charset val="186"/>
          </rPr>
          <t xml:space="preserve">13126,7
</t>
        </r>
        <r>
          <rPr>
            <sz val="9"/>
            <color indexed="81"/>
            <rFont val="Tahoma"/>
            <family val="2"/>
            <charset val="186"/>
          </rPr>
          <t xml:space="preserve">
</t>
        </r>
      </text>
    </comment>
    <comment ref="K300" authorId="0" shapeId="0">
      <text>
        <r>
          <rPr>
            <b/>
            <sz val="9"/>
            <color indexed="81"/>
            <rFont val="Tahoma"/>
            <family val="2"/>
            <charset val="186"/>
          </rPr>
          <t xml:space="preserve">20066,8
</t>
        </r>
        <r>
          <rPr>
            <sz val="9"/>
            <color indexed="81"/>
            <rFont val="Tahoma"/>
            <family val="2"/>
            <charset val="186"/>
          </rPr>
          <t xml:space="preserve">
</t>
        </r>
      </text>
    </comment>
  </commentList>
</comments>
</file>

<file path=xl/sharedStrings.xml><?xml version="1.0" encoding="utf-8"?>
<sst xmlns="http://schemas.openxmlformats.org/spreadsheetml/2006/main" count="2032" uniqueCount="495">
  <si>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</si>
  <si>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</si>
  <si>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</si>
  <si>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</si>
  <si>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</si>
  <si>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</si>
  <si>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</si>
  <si>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</si>
  <si>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</si>
  <si>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</si>
  <si>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</si>
  <si>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</si>
  <si>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</si>
  <si>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</si>
  <si>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</si>
  <si>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</si>
  <si>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</si>
  <si>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</si>
  <si>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</si>
  <si>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</si>
  <si>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</si>
  <si>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</si>
  <si>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</si>
  <si>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</si>
  <si>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</si>
  <si>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</si>
  <si>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</si>
  <si>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</si>
  <si>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</si>
  <si>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</si>
  <si>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</si>
  <si>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</si>
  <si>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</si>
  <si>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</si>
  <si>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</si>
  <si>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</si>
  <si>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</si>
  <si>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</si>
  <si>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</si>
  <si>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</si>
  <si>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</si>
  <si>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</si>
  <si>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</si>
  <si>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</si>
  <si>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</si>
  <si>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</si>
  <si>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</si>
  <si>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</si>
  <si>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</si>
  <si>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</si>
  <si>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</si>
  <si>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</si>
  <si>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</si>
  <si>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</si>
  <si>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</si>
  <si>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</si>
  <si>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</si>
  <si>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</si>
  <si>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</si>
  <si>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</si>
  <si>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</si>
  <si>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</si>
  <si>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</si>
  <si>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</si>
  <si>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</si>
  <si>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</si>
  <si>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</si>
  <si>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</si>
  <si>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</si>
  <si>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</si>
  <si>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</si>
  <si>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</si>
  <si>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</si>
  <si>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</si>
  <si>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</si>
  <si>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</si>
  <si>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</si>
  <si>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</si>
  <si>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</si>
  <si>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</si>
  <si>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</si>
  <si>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</si>
  <si>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P7</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</si>
  <si>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</si>
  <si>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</si>
  <si>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</si>
  <si>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</si>
  <si>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</si>
  <si>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</si>
  <si>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</si>
  <si>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</si>
  <si>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2017-ieji metai</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</si>
  <si>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</si>
  <si>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</si>
  <si>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</si>
  <si>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</si>
  <si>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</si>
  <si>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</si>
  <si>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</si>
  <si>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</si>
  <si>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</si>
  <si>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</si>
  <si>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</si>
  <si>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</si>
  <si>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</si>
  <si>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</si>
  <si>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</si>
  <si>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</si>
  <si>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</si>
  <si>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</si>
  <si>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</si>
  <si>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</si>
  <si>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</si>
  <si>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</si>
  <si>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</si>
  <si>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</si>
  <si>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</si>
  <si>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</si>
  <si>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Parengtas investicijų projektas, vnt.</t>
  </si>
  <si>
    <t>LRVB</t>
  </si>
  <si>
    <t>0,9</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</si>
  <si>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</si>
  <si>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</si>
  <si>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</si>
  <si>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</si>
  <si>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</si>
  <si>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Savivaldybės nenaudojamų pastatų uosto plėtros teritorijoje nugriovimas (Strėvos g. 5, 9)</t>
  </si>
  <si>
    <t>100</t>
  </si>
  <si>
    <t>2.1.2.8</t>
  </si>
  <si>
    <t>Parengiamieji darbai įgyvendinat gatvių rekonstrukcijos projektus</t>
  </si>
  <si>
    <t>240</t>
  </si>
  <si>
    <t>tūkst. Eur</t>
  </si>
  <si>
    <t xml:space="preserve">Diegti eismo srautų reguliavimo ir saugumo priemones </t>
  </si>
  <si>
    <t xml:space="preserve">Eksploatuojama eismo reguliavimo priemonių, tūkst. vnt. </t>
  </si>
  <si>
    <t>Įgyvendinta viešinimo priemonių, vnt.</t>
  </si>
  <si>
    <t xml:space="preserve">Dviračių takų rišlumo didinimas ir dviračių infrastruktūros tobulinimas </t>
  </si>
  <si>
    <t>P2.1.2.3</t>
  </si>
  <si>
    <t xml:space="preserve">Susisiekimo sistemos objektų pritaikymas neįgaliesiems  </t>
  </si>
  <si>
    <t>Neeksploatuojamų požeminių perėjų Šilutės pl. rekonstravimas</t>
  </si>
  <si>
    <t>Privažiuojamojo kelio prie II perkėlos nuo kelio Smiltynė–Nida (rajoninis kelias Nr. 2254)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</si>
  <si>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</si>
  <si>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</si>
  <si>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</si>
  <si>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</si>
  <si>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</si>
  <si>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</si>
  <si>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</si>
  <si>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</si>
  <si>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</si>
  <si>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</si>
  <si>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</si>
  <si>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</si>
  <si>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</si>
  <si>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</si>
  <si>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</si>
  <si>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</si>
  <si>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</si>
  <si>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</si>
  <si>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</si>
  <si>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</si>
  <si>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</si>
  <si>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</si>
  <si>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</si>
  <si>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</si>
  <si>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06.010149</t>
  </si>
  <si>
    <t>06.010506</t>
  </si>
  <si>
    <t>06.010303</t>
  </si>
  <si>
    <t>06.010412</t>
  </si>
  <si>
    <t>06.010406</t>
  </si>
  <si>
    <t>06.010405</t>
  </si>
  <si>
    <t>06.010401</t>
  </si>
  <si>
    <t>MŪD Transporto sk.</t>
  </si>
  <si>
    <t>Aiškinamojo rašto priedas Nr.3</t>
  </si>
  <si>
    <t>2019-ųjų metų lėšų projektas</t>
  </si>
  <si>
    <t>2019-ieji metai</t>
  </si>
  <si>
    <t xml:space="preserve">Parengtas techninis projektas, vnt.
</t>
  </si>
  <si>
    <t>Atlikta gatvės (571 m) tiesimo darbų (II etapas). Užbaigtumas, proc.</t>
  </si>
  <si>
    <t>6010308</t>
  </si>
  <si>
    <t>Klaipėdos miesto viešojo transporto atnaujinimas (autobusų įsigijimas)</t>
  </si>
  <si>
    <t>Įsigyta autobusų, vnt.</t>
  </si>
  <si>
    <t>Klaipėdos miesto viešojo transporto švieslenčių ir informacinių švieslenčių įrengimas ir atnaujinimas</t>
  </si>
  <si>
    <t xml:space="preserve">Įrengta švieslenčių miesto autobusų stotelėse, vnt.  </t>
  </si>
  <si>
    <t>Suorganizuota renginių, vnt.</t>
  </si>
  <si>
    <t>2019-ųjų m. lėšų poreikis</t>
  </si>
  <si>
    <t>P2.1.2.5</t>
  </si>
  <si>
    <t>Parengtas projektinis pasiūlymas, vnt.</t>
  </si>
  <si>
    <t>Įrengta neregių vedimo takų, ruožo ilgis (m)</t>
  </si>
  <si>
    <t>Atlikta kelio ženklų, stulpų pažymėjimo šviečiančiomis juostelėmis darbų. Užbaigtumas, proc.</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</si>
  <si>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</si>
  <si>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Atlikta valdymo sistemos įgyvendinimo darbų. Užbaigtumas, proc.</t>
  </si>
  <si>
    <t>Maršrutinių taksi integravimas į viešojo transporto sistemą</t>
  </si>
  <si>
    <t>Įrengta šviesoforų elektroninių laikmačių, vnt.</t>
  </si>
  <si>
    <t>10/10/6</t>
  </si>
  <si>
    <t xml:space="preserve">Atlikta I. Kanto g. 11–17 kiemo aikštelės įrengimo darbų. Užbaigtumas, proc. </t>
  </si>
  <si>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</si>
  <si>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</si>
  <si>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</si>
  <si>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</si>
  <si>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</si>
  <si>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</si>
  <si>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</si>
  <si>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</si>
  <si>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</si>
  <si>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</si>
  <si>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</si>
  <si>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</si>
  <si>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</si>
  <si>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Įsigyta integravimo įrangos, vnt.</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</si>
  <si>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</si>
  <si>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</si>
  <si>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</si>
  <si>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</si>
  <si>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</si>
  <si>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</si>
  <si>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</si>
  <si>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</si>
  <si>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</si>
  <si>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</si>
  <si>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 xml:space="preserve">Atlikta Bastionų gatvės tiesimo darbų. Užbaigtumas, proc. </t>
  </si>
  <si>
    <t xml:space="preserve">Atlikta naujo tilto su pakeliamu mechanizmu statybos darbų. Užbaigtumas, proc.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</si>
  <si>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</si>
  <si>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</si>
  <si>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</si>
  <si>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</si>
  <si>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 xml:space="preserve">Parengtas rekonstravimo projektinis pasiūlymas (ruožas nuo Laivų skersgatvio iki Artojų g.),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</si>
  <si>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</si>
  <si>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</si>
  <si>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</si>
  <si>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</si>
  <si>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</si>
  <si>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</si>
  <si>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Atlikta privažiuojamojo kelio (400 m)  rekonstravimo darbų. Užbaigtumas, proc.</t>
  </si>
  <si>
    <t>Atlikta gatvės (169 m) rekonstravimo darbų. Užbaigtumas, proc.</t>
  </si>
  <si>
    <t>Atlikta gatvės (500 m) rekonstravimo darbų. Užbaigtumas, proc.</t>
  </si>
  <si>
    <t>Įrengtas paviljonas su aikštele, vnt.</t>
  </si>
  <si>
    <t>Parengta projektų, galimybių studijų, vnt.</t>
  </si>
  <si>
    <t>Įstaigų, kurių kiemuose atlikta asfalto dangos remonto darbų, skaičius</t>
  </si>
  <si>
    <t>Atlikta dviračių takų rišlumą užtikrinančių darbų. Užbaigtumas, proc.</t>
  </si>
  <si>
    <t>Aikštelėje ties Debreceno g. 7 už Šv. Brunono Kverfurtiečio bažnyčios;</t>
  </si>
  <si>
    <t>Bastionų gatvės tiesimas: I etapo Bastionų g. nuo Danės g. iki Danės upės ir nuo Danės upės iki Gluosnių g. tiesimas ir II etapo Bastionų g. nuo Gluosnių g. iki Bangų g. tiesimas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</si>
  <si>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</si>
  <si>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</si>
  <si>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Privažiuojamojo kelio nuo Naikupės g. iki Taikos pr. 66A sklypo pradžios rekonstravimas</t>
  </si>
  <si>
    <t>D2 kategorijos gatvės (akligatvio) tarp sklypų Antrosios Melnragės g. 6 ir Antrosios Melnragės g. 10 tiesimas</t>
  </si>
  <si>
    <t xml:space="preserve">Klaipėdos miesto gatvių pėsčiųjų perėjų kryptinis apšvietimas </t>
  </si>
  <si>
    <t>Parengtas II etapo techninis projektas (Klaipėdos g., Virkučių g., Slengių g., Lietaus g., Vaivorykštės g., Griaustinio g. ir Arimų g.), vnt.</t>
  </si>
  <si>
    <t>Atlikta I etapo rekonstravimo darbų – Pamario g. sankryžos su Prano Lideikio g.  Užbaigtumas, proc.</t>
  </si>
  <si>
    <t>Atlikta Labrenciškių g. ir Martyno Jankaus g. rekonstravimo bei naujo kelio tiesimo darbų. Užbaigtumas, proc.</t>
  </si>
  <si>
    <t>S. b. „Dituva“, s. b. „Tolupis“, s. b. „Vaiteliai“–„Rasa“</t>
  </si>
  <si>
    <t xml:space="preserve"> Maršruto į Lėbartų kapines trasos pratęsimas iki Ramybės stotelės</t>
  </si>
  <si>
    <t>Maršruto „Klaipėdos autobusų stotis–Palangos oro uostas“ kursavimas</t>
  </si>
  <si>
    <t xml:space="preserve">Automobilių stovėjimo aikštelių, kiemų, gatvių, kuriuose suremontuota asfaltbetonio danga, vnt.
</t>
  </si>
  <si>
    <t>Suremontuota duobių kiemuose ir įvažose į juos (paklota asfaltbetonio danga), vnt.</t>
  </si>
  <si>
    <t xml:space="preserve">Įrengta dviračių ir pėsčiųjų takų Smiltynėje. Užbaigtumas, proc. </t>
  </si>
  <si>
    <t>Parengtas rekonstravimo projektinis pasiūlymas, vnt.</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</si>
  <si>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</si>
  <si>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</si>
  <si>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</si>
  <si>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</si>
  <si>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</si>
  <si>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Nugriauta pastatų, vnt. </t>
  </si>
  <si>
    <t>Šilutės pl. nuo geležinkelio iki Dubysos g.;</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</si>
  <si>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</si>
  <si>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</si>
  <si>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Atlikta autobusų stotelės Kretingos g., ties Šiltnamių gatve, rekonstravimo darbų. Užbaigtumas, proc.</t>
  </si>
  <si>
    <t>patirtų įgyvendinant ES Sanglaudos fondų finansuojamus ekologiškų viešojo transporto  priemonių įsigijimo projektus</t>
  </si>
  <si>
    <t>Herkaus Manto g. ruože nuo Lietuvininkų aikštės iki Atgimimo aikštės;</t>
  </si>
  <si>
    <t>Suremontuota gatvių akmens grindinio dangos pagal poreikį senamiesčio gatvėse, ha</t>
  </si>
  <si>
    <t>Parengta galimybių studija, vnt.</t>
  </si>
  <si>
    <t>Ekologiškų viešojo transporto priemonių, kuriomis važiuojant patiriami nuostoliai, skaičius, vnt.</t>
  </si>
  <si>
    <t>Baltijos pr.–Šilutės pl. žiede, Baltijos pr. ruože nuo Šilutės pl. iki Taikos pr. (pietinėje pusėje) ir Taikos pr.–Baltijos pr. žiede;</t>
  </si>
  <si>
    <t>Privažiuojamajame kelyje ir aikštelėje prie Klaipėdos miesto savivaldybės kultūros centro Žvejų rūmų;</t>
  </si>
  <si>
    <t xml:space="preserve">2017-2020 M. KLAIPĖDOS MIESTO SAVIVALDYBĖS </t>
  </si>
  <si>
    <t>2017 m. patvirtintas asignavimų planas*</t>
  </si>
  <si>
    <t>Paskutinis 2017 m. asignavimų plano pakeitimas**</t>
  </si>
  <si>
    <t>Lėšų poreikis biudžetiniams 
2018-iesiems metams</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</si>
  <si>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</si>
  <si>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</si>
  <si>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</si>
  <si>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</si>
  <si>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</si>
  <si>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</si>
  <si>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t>Dalyvavimas projekte „Krovininių dviračių naudojimo mieste skatinimas (Cargo bikes in urban mobility)"</t>
  </si>
  <si>
    <t>2017 m.</t>
  </si>
  <si>
    <t>117</t>
  </si>
  <si>
    <t>2017 m. asignavimų planas</t>
  </si>
  <si>
    <t>2017 m. asignavimų plano pakeitimas</t>
  </si>
  <si>
    <t>2020-ųjų m. lėšų poreikis</t>
  </si>
  <si>
    <t xml:space="preserve">* pagal Klaipėdos miesto savivaldybės tarybos 2016 m. gruodžio 22 d. sprendimą Nr. T2-290 ir administracijos direktoriaus 2017-03-14 įsakymą AD1-642
</t>
  </si>
  <si>
    <t xml:space="preserve">** pagal Klaipėdos miesto savivaldybės tarybos 2017 m. lapkričio 30 d. sprendimą Nr. T2-XXX </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</si>
  <si>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</si>
  <si>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</si>
  <si>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</si>
  <si>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</si>
  <si>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</si>
  <si>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</si>
  <si>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</si>
  <si>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</si>
  <si>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 xml:space="preserve">06.010153 </t>
  </si>
  <si>
    <t>06.010142</t>
  </si>
  <si>
    <t>06.010154</t>
  </si>
  <si>
    <t>06.010155</t>
  </si>
  <si>
    <t>06.010156</t>
  </si>
  <si>
    <t xml:space="preserve">06.010146 </t>
  </si>
  <si>
    <t>06.010604</t>
  </si>
  <si>
    <t>06.010319 </t>
  </si>
  <si>
    <t>06.010304</t>
  </si>
  <si>
    <t>06.010306</t>
  </si>
  <si>
    <t>06.010404</t>
  </si>
  <si>
    <t>06.010302</t>
  </si>
  <si>
    <t>06.010317</t>
  </si>
  <si>
    <t>06.010318</t>
  </si>
  <si>
    <t>06.010320</t>
  </si>
  <si>
    <t>Sodų bendrija „Vaiteliai“ kursavimas visus metus</t>
  </si>
  <si>
    <t>Įrengta šviesoforais valdomų perėjų (Taikos pr. 102), Liepų g. - neįrengtas, vnt.</t>
  </si>
  <si>
    <t>Įgyvendina informacinių kelių ženklų, vnt.</t>
  </si>
  <si>
    <t>Rekonstruota šviesoforų (Tilžės g. - Sausio 15-osios g. sankryžoje), vnt.</t>
  </si>
  <si>
    <r>
      <t>Renginių, kurių metu keleiviamas bus taikomos lengvatos, skaičius (2018 m. renginiai  - Diena be automobilio,</t>
    </r>
    <r>
      <rPr>
        <i/>
        <sz val="10"/>
        <rFont val="Times New Roman"/>
        <family val="1"/>
        <charset val="186"/>
      </rPr>
      <t xml:space="preserve"> 2017 m. renginiai  – Mažosios Lietuvos dainų šventė, Merginų rankinio čempionatas, Diena be automobilio),</t>
    </r>
    <r>
      <rPr>
        <sz val="10"/>
        <rFont val="Times New Roman"/>
        <family val="1"/>
        <charset val="186"/>
      </rPr>
      <t xml:space="preserve"> vnt.</t>
    </r>
  </si>
  <si>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</si>
  <si>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</si>
  <si>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</si>
  <si>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</si>
  <si>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</si>
  <si>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</si>
  <si>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</si>
  <si>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</si>
  <si>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Vingio g. nuo Smiltelės g. ir Jūrininkų pr.; (aprašas)</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</si>
  <si>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</si>
  <si>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</si>
  <si>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</si>
  <si>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</si>
  <si>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</si>
  <si>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</si>
  <si>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</si>
  <si>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</si>
  <si>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</si>
  <si>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</si>
  <si>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</si>
  <si>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</si>
  <si>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</si>
  <si>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</si>
  <si>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</si>
  <si>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</si>
  <si>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Kalvos g.;</t>
  </si>
  <si>
    <t>Gedminų g.;</t>
  </si>
  <si>
    <t>I.Simonaitytės g. (rytinė pusė ir vakarinė nuo Nr. 4 iki Smiltelės g.);</t>
  </si>
  <si>
    <t>Statybininkų pr. (tarp Šilutės pl. ir Taikos pr.);</t>
  </si>
  <si>
    <t>Panevėžio g. (nuo Kretingos g. iki Plytinės g.);</t>
  </si>
  <si>
    <t>Pievų tako g.;</t>
  </si>
  <si>
    <t xml:space="preserve">Senamiesčio gatvės (Kurpių, Jono, Aukštoji, Kepėjų - naudojant granitines plokštes); </t>
  </si>
  <si>
    <t>Verpėjų g.;</t>
  </si>
  <si>
    <t>Taikos pr. (labiausiai pažeistos vietos nuo Baltijos pr. iki Statybininkų pr.);</t>
  </si>
  <si>
    <t>Suremontuota šaligatvių su dviračių takais (2018 m.), ha:</t>
  </si>
  <si>
    <t>Integruotų autobusų ir maršrutinių taksi, vnt.</t>
  </si>
  <si>
    <t>Subsidijuojamų maršrutų skaičius:</t>
  </si>
  <si>
    <t xml:space="preserve">Patobulinta ir ekploatuojama programėlė (su start/stop funkcija) išmaniesiems įrenginiais stovėjimo mokesčiui apmokėti, vnt. </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</si>
  <si>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</si>
  <si>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</si>
  <si>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</si>
  <si>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</si>
  <si>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</si>
  <si>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</si>
  <si>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</si>
  <si>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</si>
  <si>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</si>
  <si>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</si>
  <si>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Įvažos vietos, esančios autobusų stotelėje "Naujasis turgus" (kryptis į pietinę miesto dalį), pratęsimas</t>
  </si>
  <si>
    <t>Parengtas  techninis projektas, vnt.</t>
  </si>
  <si>
    <t>10</t>
  </si>
  <si>
    <t>08</t>
  </si>
  <si>
    <t>Kelio Klaipėda-Kretinga Nr. 168 (Medelyno g.) rekonstravimas</t>
  </si>
  <si>
    <t>Atlikti eismo audito tyrimai, vnt.</t>
  </si>
  <si>
    <t>Keleivinio transporto stotelių su įvažomis Klaipėdos miesto gatvėse projektavimas ir įrengimas (I etapas)</t>
  </si>
  <si>
    <t>Parengtas techninis projektas (įtraukta pastato griovimo ir aikštelės įrengimo darbų), vnt.</t>
  </si>
  <si>
    <t>Įrengta stotelių su įvažomis (II etapas), vnt.</t>
  </si>
  <si>
    <t>Keleivinio transporto stotelių su įvažomis Klaipėdos miesto gatvėse projektavimas ir įrengimas (II etapas)</t>
  </si>
  <si>
    <t>Elektra varomo viešojo transporto naujų galimybių plėtra (DEPO), ELENA</t>
  </si>
  <si>
    <t>Parengtas tramvajaus ir elektrinių autobusų pirkimo strategijos dokumentų paketas, vnt.</t>
  </si>
  <si>
    <t>Įrengta elektromobilių įkrovimo prieigų, vnt.</t>
  </si>
  <si>
    <t>MŪD  Transporto sk.</t>
  </si>
  <si>
    <t xml:space="preserve">Koordinuotos šviesoforų valdymo sistemos įgyvendinimas, siekiant sumažinti oro taršą kietosiomis dalelėmis (KD10) (I etapas)  </t>
  </si>
  <si>
    <t xml:space="preserve">Įrengta įvaža, esanti autobusų stotelėje "Naujasis turgus" (kryptis į pietinę miesto dalį), vnt. </t>
  </si>
  <si>
    <t>Šilutės plento atkarpos nuo Tilžės g. iki geležinkelio pervažos (iki Kauno g.) rekonstrukcija</t>
  </si>
  <si>
    <t>Pėsčiųjų ir dviračių takų Minijos g. nuo Baltijos pr., Pilies g., Naujojoje Uosto g. įrengimas</t>
  </si>
  <si>
    <t xml:space="preserve">IED  </t>
  </si>
  <si>
    <t>Įrengta bankinių kortelių skaitytuvų stovėjimo bilietų automatuose, vnt.</t>
  </si>
  <si>
    <t>Maršrutinių taksi nuostoliai paaiškės,  kai bus patvirtintos maršrutinių bilietų kainos.</t>
  </si>
  <si>
    <t>Įdiegta dviračių saugojimo (angl. bike-storing) sistema, vnt.</t>
  </si>
  <si>
    <t>Įdiegtos automobilių dalijimosi bei dviračių dalijimosi  (angl. car-sharing ir bike-sharing) sistemos, vnt.</t>
  </si>
  <si>
    <t>Eismo juostos, skirtos iš P. Lideikio g. pasukimui į Herkaus Manto gatvę, įrengimas</t>
  </si>
  <si>
    <t>Lengvųjų automobilių taksi  ženklinimo  sprendinių projekto parengimas</t>
  </si>
  <si>
    <t>Parengtas ženklinimo sprendinių projektas, vnt.</t>
  </si>
  <si>
    <t>Transporto skyrius</t>
  </si>
  <si>
    <t xml:space="preserve"> Miesto tvarkymo skyrius</t>
  </si>
  <si>
    <t>Įrengta elektros įvadų švieslenčių įrengimui, vnt.</t>
  </si>
  <si>
    <t>Tauralaukio gyvenvietės gatvių rekonstravimas</t>
  </si>
  <si>
    <t xml:space="preserve">Jūrininkų prospekto atkarpos nuo Šilutės pl. iki Minijos g. rekonstrukcija </t>
  </si>
  <si>
    <t>Atliktas poveikio vertinimo aplinkai dokumentas, vnt.</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</si>
  <si>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</si>
  <si>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</si>
  <si>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Pravestas architektūrinės idėjos pasiūlymų konkursas, vnt.</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</si>
  <si>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</si>
  <si>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</si>
  <si>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</si>
  <si>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</si>
  <si>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</si>
  <si>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</si>
  <si>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</si>
  <si>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</si>
  <si>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</si>
  <si>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Atlikti teritorijos buitinių nuotekų remonto darbai. Užbaigtumas, proc.</t>
  </si>
  <si>
    <t>mažinimas po mero</t>
  </si>
  <si>
    <t>Automobilių stovėjimo aikštelės teritorijoje  Bangų g., Klaipėdoje, įrengimas</t>
  </si>
  <si>
    <t>60</t>
  </si>
  <si>
    <t>90</t>
  </si>
  <si>
    <t>mažinimas po mero, perkelta į 2019</t>
  </si>
  <si>
    <t xml:space="preserve">Daugiaaukščio garažo statyba su požemine aikštele Bangų g., Klaipėdoje </t>
  </si>
  <si>
    <t>Atlikta statybos darbų. Užbaigtumas, proc.</t>
  </si>
  <si>
    <t>nauja iš Invest. Sąrašo, nors buvo svarstyta atidėti iki kol bus pastyta salė</t>
  </si>
  <si>
    <t>Naujas iš invest. sąrašo</t>
  </si>
  <si>
    <t>Koreguojamas pavadinimas, buvo Šilutės plento rekonstravimas: (I etapas – nuo Tilžės g. iki Kauno g.; II etapas – nuo Kauno g. iki Dubysos g.)</t>
  </si>
  <si>
    <t>KALBĖTI SU VIENUOLYNU, KAD TARTŲSI SU VYRIAUSYBE DĖL TIKSLINIŲ LĖŠŲ SKYRIMO</t>
  </si>
  <si>
    <t xml:space="preserve">Labrenciškių g., Martyno Jankaus g. rekonstravimas bei naujo kelio nuo Martyno Jankaus g. iki Pamario g. tiesimas </t>
  </si>
  <si>
    <t>06.010143</t>
  </si>
  <si>
    <t>PLANUOTI DARBUS ETAPAIS, DERINANTIS PRIE MEDELYNO KVARTALO INFRASTRUKTŪROS KŪRIMO</t>
  </si>
  <si>
    <t>VYKDYTOJU SIŪLOMAS MŪD</t>
  </si>
  <si>
    <t>(VšĮ KKT turi pateikti skaičiavimus dėl alternatyvaus finansavimo šaltinio (keliant bilieto kainą/mažinant ridą)</t>
  </si>
  <si>
    <t>nauja</t>
  </si>
  <si>
    <t>Nauja iš Invest. sąrašo</t>
  </si>
  <si>
    <t>nauja, lėšos bus apmokėtos per kontrolės išlaidas</t>
  </si>
  <si>
    <t>Nauja, lėšos bus apmokėtos per kontrolės išlaidas</t>
  </si>
  <si>
    <t>perkelta į 5 programą prie dviračių takų priemonės</t>
  </si>
  <si>
    <t>Transporto skyrius parengs techninį projektą ir perduos IED arba MŪD</t>
  </si>
  <si>
    <t>nepatikslintį skaičiai</t>
  </si>
  <si>
    <t xml:space="preserve">2018-ųjų metų asignavimų planas
</t>
  </si>
  <si>
    <t>2017 m. renginiai  – Mažosios Lietuvos dainų šventė, Merginų rankinio čempionatas, Diena be automobilio), vnt.</t>
  </si>
  <si>
    <t>3</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</si>
  <si>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</si>
  <si>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</si>
  <si>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</si>
  <si>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</si>
  <si>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architektūrinės idėjos pasiūlymų konkursas, vnt.</t>
  </si>
  <si>
    <t>Parengtas techninis projektas (įtraukti pastato griovimo ir aikštelės įrengimo darbai), vnt.</t>
  </si>
  <si>
    <t>Atlikta eismo audito tyrimų, vnt.</t>
  </si>
  <si>
    <t>Renginių, kurių metu keleiviams bus taikomos lengvatos, vnt. (2018 m. renginiai  - Diena be automobilio, Lietuvos vakarų krašto dainų šventė,  skirta Lietuvos valstybės atkūrimo 100-mečiui, Tarptautinis folkloro  festivalis „Parbėg laivelis“),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</si>
  <si>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</si>
  <si>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</si>
  <si>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</si>
  <si>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</si>
  <si>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</si>
  <si>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</si>
  <si>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</si>
  <si>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</si>
  <si>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</si>
  <si>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</si>
  <si>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</si>
  <si>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</si>
  <si>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</si>
  <si>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</si>
  <si>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</si>
  <si>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</si>
  <si>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</si>
  <si>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</si>
  <si>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 pagal Klaipėdos miesto savivaldybės tarybos 2017 m.gruodžio 21 d. sprendimą Nr. T2-331</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</si>
  <si>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</si>
  <si>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</si>
  <si>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</si>
  <si>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</si>
  <si>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</si>
  <si>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</si>
  <si>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</si>
  <si>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 xml:space="preserve">Jūrininkų prospekto ruožo nuo Šilutės pl. iki Minijos g. rekonstrukcija </t>
  </si>
  <si>
    <t>Atlikta prospekto ruožo rekonstravimo darbų.  Užbaigtumas, proc.</t>
  </si>
  <si>
    <t>Renginių, kurių metu keleiviams bus taikomos lengvatos, vnt. (2018 m. renginiai: Diena be automobilio, Lietuvos vakarų krašto dainų šventė,  skirta Lietuvos valstybės atkūrimo 100-mečiui, tarptautinis folkloro festivalis „Parbėg laivelis“), vnt.</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</si>
  <si>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</si>
  <si>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</si>
  <si>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</si>
  <si>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</si>
  <si>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</si>
  <si>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</si>
  <si>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</si>
  <si>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</si>
  <si>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</si>
  <si>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</si>
  <si>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</si>
  <si>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</si>
  <si>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</si>
  <si>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t>2018-ųjų metų asignavi-mų planas</t>
  </si>
  <si>
    <t>2019-ųjų metų lėšų projek-tas</t>
  </si>
  <si>
    <r>
      <t xml:space="preserve">Europos Sąjungos paramos lėšos, kurios įtrauktos į savivaldybės biudžetą </t>
    </r>
    <r>
      <rPr>
        <b/>
        <sz val="10"/>
        <rFont val="Times New Roman"/>
        <family val="1"/>
        <charset val="186"/>
      </rPr>
      <t>SB(ES)</t>
    </r>
  </si>
  <si>
    <t>_____________________________</t>
  </si>
  <si>
    <t xml:space="preserve">Klaipėdos miesto savivaldybės susisiekimo sistemos                     priežiūros ir plėtros programos (Nr. 06) aprašymo                     priedas
</t>
  </si>
  <si>
    <t>Rekonstruota šviesoforų (Tilžės g. ir Sausio 15-osios g. sankryžoje, Baltijos prospekte atkarpoje tarp Šilutės pl. ir Taikos pr., Šilutės pl. prie AB „Klaipėdos energija“, Taikos pr. ties Žvejų rūmais), vnt.</t>
  </si>
  <si>
    <t>Rekonstruota šviesoforų, vnt.</t>
  </si>
  <si>
    <t xml:space="preserve">2017–2020 M. KLAIPĖDOS MIESTO SAVIVALDYBĖS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</si>
</sst>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6"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9"/>
      <name val="Arial"/>
      <family val="2"/>
      <charset val="186"/>
    </font>
    <font>
      <sz val="10"/>
      <name val="Times New Roman"/>
      <family val="1"/>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9"/>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i/>
      <sz val="9"/>
      <color theme="1"/>
      <name val="Times New Roman"/>
      <family val="1"/>
      <charset val="186"/>
    </font>
    <font>
      <sz val="8"/>
      <color theme="1"/>
      <name val="Times New Roman"/>
      <family val="1"/>
    </font>
    <font>
      <i/>
      <sz val="10"/>
      <name val="Arial"/>
      <family val="2"/>
      <charset val="186"/>
    </font>
    <font>
      <b/>
      <sz val="10"/>
      <color rgb="FFFF0000"/>
      <name val="Times New Roman"/>
      <family val="1"/>
      <charset val="186"/>
    </font>
    <font>
      <sz val="8"/>
      <color theme="1"/>
      <name val="Times New Roman"/>
      <family val="1"/>
      <charset val="186"/>
    </font>
    <font>
      <i/>
      <sz val="10"/>
      <color theme="1"/>
      <name val="Arial"/>
      <family val="2"/>
      <charset val="186"/>
    </font>
    <font>
      <b/>
      <sz val="11"/>
      <color rgb="FF3F3F3F"/>
      <name val="Calibri"/>
      <family val="2"/>
      <charset val="186"/>
      <scheme val="minor"/>
    </font>
    <font>
      <sz val="9"/>
      <color rgb="FFFF0000"/>
      <name val="Times New Roman"/>
      <family val="1"/>
      <charset val="186"/>
    </font>
    <font>
      <b/>
      <sz val="12"/>
      <name val="Times New Roman"/>
      <family val="1"/>
      <charset val="186"/>
    </font>
    <font>
      <i/>
      <sz val="11"/>
      <name val="Calibri"/>
      <family val="2"/>
      <charset val="186"/>
    </font>
    <font>
      <sz val="12"/>
      <name val="Times New Roman"/>
      <family val="1"/>
      <charset val="186"/>
    </font>
  </fonts>
  <fills count="16">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2F2F2"/>
      </patternFill>
    </fill>
    <fill>
      <patternFill patternType="solid">
        <fgColor rgb="FFCCFFCC"/>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FFFF"/>
        <bgColor indexed="64"/>
      </patternFill>
    </fill>
  </fills>
  <borders count="1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top style="hair">
        <color indexed="64"/>
      </top>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rgb="FF3F3F3F"/>
      </left>
      <right style="thin">
        <color rgb="FF3F3F3F"/>
      </right>
      <top style="thin">
        <color rgb="FF3F3F3F"/>
      </top>
      <bottom style="thin">
        <color rgb="FF3F3F3F"/>
      </bottom>
      <diagonal/>
    </border>
    <border>
      <left/>
      <right style="thin">
        <color indexed="64"/>
      </right>
      <top style="hair">
        <color indexed="64"/>
      </top>
      <bottom style="thin">
        <color indexed="64"/>
      </bottom>
      <diagonal/>
    </border>
  </borders>
  <cellStyleXfs count="4">
    <xf numFmtId="0" fontId="0" fillId="0" borderId="0"/>
    <xf numFmtId="164" fontId="9" fillId="0" borderId="0" applyFont="0" applyFill="0" applyBorder="0" applyAlignment="0" applyProtection="0"/>
    <xf numFmtId="0" fontId="9" fillId="0" borderId="0"/>
    <xf numFmtId="0" fontId="41" fillId="11" borderId="127" applyNumberFormat="0" applyAlignment="0" applyProtection="0"/>
  </cellStyleXfs>
  <cellXfs count="2179">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3" fontId="3" fillId="3" borderId="20" xfId="0" applyNumberFormat="1" applyFont="1" applyFill="1" applyBorder="1" applyAlignment="1">
      <alignment horizontal="center" vertical="top"/>
    </xf>
    <xf numFmtId="0" fontId="4" fillId="0" borderId="0" xfId="0" applyNumberFormat="1" applyFont="1" applyAlignment="1">
      <alignment vertical="top"/>
    </xf>
    <xf numFmtId="0" fontId="3" fillId="0" borderId="28" xfId="0" applyFont="1" applyBorder="1" applyAlignment="1">
      <alignment vertical="top"/>
    </xf>
    <xf numFmtId="3" fontId="3" fillId="3" borderId="28"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2" xfId="0" applyNumberFormat="1" applyFont="1" applyFill="1" applyBorder="1" applyAlignment="1">
      <alignment horizontal="center" vertical="top"/>
    </xf>
    <xf numFmtId="3" fontId="3" fillId="0" borderId="83"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13" xfId="0" applyNumberFormat="1" applyFont="1" applyFill="1" applyBorder="1" applyAlignment="1">
      <alignment horizontal="center" vertical="top" wrapText="1"/>
    </xf>
    <xf numFmtId="0" fontId="3" fillId="7" borderId="86"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4" fillId="0" borderId="35" xfId="0" applyNumberFormat="1" applyFont="1" applyBorder="1" applyAlignment="1">
      <alignment horizontal="center" vertical="top"/>
    </xf>
    <xf numFmtId="0" fontId="3" fillId="0" borderId="86" xfId="0" applyFont="1" applyFill="1" applyBorder="1" applyAlignment="1">
      <alignment vertical="top" wrapText="1"/>
    </xf>
    <xf numFmtId="0" fontId="3" fillId="7" borderId="6" xfId="0" applyFont="1" applyFill="1" applyBorder="1" applyAlignment="1">
      <alignment horizontal="center" vertical="top"/>
    </xf>
    <xf numFmtId="3" fontId="3" fillId="3" borderId="8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xf>
    <xf numFmtId="49" fontId="3" fillId="7" borderId="82" xfId="0" applyNumberFormat="1" applyFont="1" applyFill="1" applyBorder="1" applyAlignment="1">
      <alignment horizontal="center" vertical="top"/>
    </xf>
    <xf numFmtId="0" fontId="3" fillId="0" borderId="54" xfId="0" applyFont="1" applyBorder="1" applyAlignment="1">
      <alignment vertical="top"/>
    </xf>
    <xf numFmtId="3" fontId="3" fillId="0" borderId="0" xfId="0" applyNumberFormat="1" applyFont="1" applyBorder="1" applyAlignment="1">
      <alignment vertical="top"/>
    </xf>
    <xf numFmtId="3" fontId="3" fillId="7" borderId="113" xfId="0" applyNumberFormat="1" applyFont="1" applyFill="1" applyBorder="1" applyAlignment="1">
      <alignment horizontal="center"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3" fillId="7" borderId="81"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0" fontId="3" fillId="7" borderId="34" xfId="0" applyFont="1" applyFill="1" applyBorder="1" applyAlignment="1">
      <alignment horizontal="center" vertical="top"/>
    </xf>
    <xf numFmtId="3" fontId="3" fillId="7" borderId="35" xfId="0" applyNumberFormat="1" applyFont="1" applyFill="1" applyBorder="1" applyAlignment="1">
      <alignment horizontal="center" vertical="top"/>
    </xf>
    <xf numFmtId="3" fontId="3" fillId="7" borderId="87"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3"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3" fontId="3" fillId="0" borderId="102" xfId="0" applyNumberFormat="1" applyFont="1" applyFill="1" applyBorder="1" applyAlignment="1">
      <alignment horizontal="center" vertical="top"/>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166" fontId="3" fillId="7" borderId="8" xfId="0" applyNumberFormat="1" applyFont="1" applyFill="1" applyBorder="1" applyAlignment="1">
      <alignment horizontal="center" vertical="top"/>
    </xf>
    <xf numFmtId="166" fontId="3" fillId="0" borderId="23" xfId="0" applyNumberFormat="1" applyFont="1" applyBorder="1" applyAlignment="1">
      <alignment horizontal="center" vertical="top"/>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0" borderId="29" xfId="0" applyNumberFormat="1" applyFont="1" applyFill="1" applyBorder="1" applyAlignment="1">
      <alignment vertical="top" wrapText="1"/>
    </xf>
    <xf numFmtId="166" fontId="3" fillId="7" borderId="6" xfId="0" applyNumberFormat="1" applyFont="1" applyFill="1" applyBorder="1" applyAlignment="1">
      <alignment horizontal="center" vertical="top" wrapText="1"/>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7" borderId="109" xfId="0" applyNumberFormat="1" applyFont="1" applyFill="1" applyBorder="1" applyAlignment="1">
      <alignment horizontal="center" vertical="top"/>
    </xf>
    <xf numFmtId="166" fontId="3" fillId="0" borderId="22" xfId="0" applyNumberFormat="1" applyFont="1" applyBorder="1" applyAlignment="1">
      <alignment horizontal="center" vertical="top" wrapText="1"/>
    </xf>
    <xf numFmtId="166" fontId="4" fillId="3" borderId="23" xfId="0" applyNumberFormat="1" applyFont="1" applyFill="1" applyBorder="1" applyAlignment="1">
      <alignment horizontal="center" vertical="top"/>
    </xf>
    <xf numFmtId="166" fontId="3" fillId="7" borderId="10" xfId="0" applyNumberFormat="1" applyFont="1" applyFill="1" applyBorder="1" applyAlignment="1">
      <alignment horizontal="right" vertical="top"/>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7" borderId="12" xfId="0" applyNumberFormat="1" applyFont="1" applyFill="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3" fillId="7" borderId="86"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3" fillId="0" borderId="44" xfId="0" applyNumberFormat="1" applyFont="1" applyBorder="1" applyAlignment="1">
      <alignment horizontal="center" vertical="top"/>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2" fillId="7" borderId="52" xfId="0" applyNumberFormat="1" applyFont="1" applyFill="1" applyBorder="1" applyAlignment="1">
      <alignment horizontal="center" vertical="center" wrapText="1"/>
    </xf>
    <xf numFmtId="3" fontId="3" fillId="7" borderId="88" xfId="0" applyNumberFormat="1" applyFont="1" applyFill="1" applyBorder="1" applyAlignment="1">
      <alignment horizontal="center" vertical="top" wrapText="1"/>
    </xf>
    <xf numFmtId="3" fontId="7" fillId="7" borderId="88" xfId="0" applyNumberFormat="1" applyFont="1" applyFill="1" applyBorder="1" applyAlignment="1">
      <alignment horizontal="center" vertical="center"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4" fillId="0" borderId="1" xfId="0" applyNumberFormat="1" applyFont="1" applyFill="1" applyBorder="1" applyAlignment="1">
      <alignment horizontal="center" vertical="top" wrapTex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12"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7" borderId="22"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7" borderId="66"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4" fillId="2" borderId="72" xfId="0" applyNumberFormat="1" applyFont="1" applyFill="1" applyBorder="1" applyAlignment="1">
      <alignment horizontal="center" vertical="top"/>
    </xf>
    <xf numFmtId="166" fontId="3" fillId="7" borderId="86"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7" borderId="81" xfId="0" applyNumberFormat="1" applyFont="1" applyFill="1" applyBorder="1" applyAlignment="1">
      <alignment horizontal="center" vertical="top"/>
    </xf>
    <xf numFmtId="166" fontId="3" fillId="7" borderId="104" xfId="0" applyNumberFormat="1" applyFont="1" applyFill="1" applyBorder="1" applyAlignment="1">
      <alignment horizontal="center" vertical="top"/>
    </xf>
    <xf numFmtId="166" fontId="3" fillId="0" borderId="29" xfId="0" applyNumberFormat="1" applyFont="1" applyBorder="1" applyAlignment="1">
      <alignment horizontal="center" vertical="top"/>
    </xf>
    <xf numFmtId="166" fontId="4" fillId="5" borderId="10" xfId="0" applyNumberFormat="1" applyFont="1" applyFill="1" applyBorder="1" applyAlignment="1">
      <alignment horizontal="center" vertical="top" wrapText="1"/>
    </xf>
    <xf numFmtId="166" fontId="4" fillId="8" borderId="22" xfId="0" applyNumberFormat="1" applyFont="1" applyFill="1" applyBorder="1" applyAlignment="1">
      <alignment horizontal="center" vertical="top" wrapText="1"/>
    </xf>
    <xf numFmtId="166" fontId="4" fillId="5" borderId="22" xfId="0" applyNumberFormat="1" applyFont="1" applyFill="1" applyBorder="1" applyAlignment="1">
      <alignment horizontal="center" vertical="top" wrapText="1"/>
    </xf>
    <xf numFmtId="166" fontId="4" fillId="4" borderId="68" xfId="0" applyNumberFormat="1" applyFont="1" applyFill="1" applyBorder="1" applyAlignment="1">
      <alignment horizontal="center" vertical="top" wrapText="1"/>
    </xf>
    <xf numFmtId="166" fontId="4" fillId="8" borderId="68" xfId="0" applyNumberFormat="1" applyFont="1" applyFill="1" applyBorder="1" applyAlignment="1">
      <alignment horizontal="center" vertical="top"/>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3" fillId="7" borderId="19" xfId="0" applyNumberFormat="1" applyFont="1" applyFill="1" applyBorder="1" applyAlignment="1">
      <alignment horizontal="center" vertical="center" textRotation="90" wrapText="1"/>
    </xf>
    <xf numFmtId="166" fontId="3" fillId="0" borderId="8" xfId="0" applyNumberFormat="1" applyFont="1" applyBorder="1" applyAlignment="1">
      <alignment horizontal="center" vertical="top"/>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166" fontId="3" fillId="7" borderId="50" xfId="0" applyNumberFormat="1" applyFont="1" applyFill="1" applyBorder="1" applyAlignment="1">
      <alignment vertical="top"/>
    </xf>
    <xf numFmtId="166" fontId="3" fillId="7" borderId="90" xfId="0" applyNumberFormat="1" applyFont="1" applyFill="1" applyBorder="1" applyAlignment="1">
      <alignment vertical="top" wrapText="1"/>
    </xf>
    <xf numFmtId="166" fontId="3" fillId="7" borderId="105"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4" fillId="0" borderId="0" xfId="0" applyFont="1"/>
    <xf numFmtId="0" fontId="3" fillId="0" borderId="2" xfId="0" applyFont="1" applyBorder="1" applyAlignment="1">
      <alignment horizontal="center" vertical="center" textRotation="90" wrapText="1"/>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2"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7" borderId="108" xfId="0" applyNumberFormat="1" applyFont="1" applyFill="1" applyBorder="1" applyAlignment="1">
      <alignment horizontal="center" vertical="top"/>
    </xf>
    <xf numFmtId="166" fontId="3" fillId="0" borderId="20" xfId="0" applyNumberFormat="1" applyFont="1" applyBorder="1" applyAlignment="1">
      <alignment horizontal="center" vertical="top"/>
    </xf>
    <xf numFmtId="3" fontId="3" fillId="7" borderId="49"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3" borderId="4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xf>
    <xf numFmtId="3" fontId="3" fillId="3" borderId="44"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7" fillId="7" borderId="28" xfId="0" applyNumberFormat="1" applyFont="1" applyFill="1" applyBorder="1" applyAlignment="1">
      <alignment horizontal="center" vertical="center" wrapText="1"/>
    </xf>
    <xf numFmtId="0" fontId="3" fillId="0" borderId="35" xfId="0" applyFont="1" applyBorder="1" applyAlignment="1">
      <alignment vertical="top"/>
    </xf>
    <xf numFmtId="0" fontId="3" fillId="0" borderId="66" xfId="0" applyFont="1" applyBorder="1" applyAlignment="1">
      <alignment horizontal="center" vertical="top"/>
    </xf>
    <xf numFmtId="166" fontId="3" fillId="7" borderId="87" xfId="0" applyNumberFormat="1" applyFont="1" applyFill="1" applyBorder="1" applyAlignment="1">
      <alignment horizontal="center" vertical="top"/>
    </xf>
    <xf numFmtId="3" fontId="3" fillId="7" borderId="96" xfId="0" applyNumberFormat="1" applyFont="1" applyFill="1" applyBorder="1" applyAlignment="1">
      <alignment horizontal="center" vertical="top"/>
    </xf>
    <xf numFmtId="3" fontId="3" fillId="7" borderId="98" xfId="0" applyNumberFormat="1" applyFont="1" applyFill="1" applyBorder="1" applyAlignment="1">
      <alignment horizontal="center" vertical="top" wrapText="1"/>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0" borderId="12" xfId="0" applyNumberFormat="1" applyFont="1" applyFill="1" applyBorder="1" applyAlignment="1">
      <alignment vertical="top" wrapText="1"/>
    </xf>
    <xf numFmtId="3" fontId="3" fillId="3" borderId="94" xfId="0" applyNumberFormat="1" applyFont="1" applyFill="1" applyBorder="1" applyAlignment="1">
      <alignment horizontal="center" vertical="top" wrapText="1"/>
    </xf>
    <xf numFmtId="166" fontId="3" fillId="7" borderId="34" xfId="0" applyNumberFormat="1" applyFont="1" applyFill="1" applyBorder="1" applyAlignment="1">
      <alignment vertical="top"/>
    </xf>
    <xf numFmtId="166" fontId="3" fillId="7" borderId="34" xfId="0" applyNumberFormat="1" applyFont="1" applyFill="1" applyBorder="1" applyAlignment="1">
      <alignment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37" xfId="0" applyNumberFormat="1" applyFont="1" applyBorder="1" applyAlignment="1">
      <alignment vertical="top"/>
    </xf>
    <xf numFmtId="166" fontId="3" fillId="0" borderId="50" xfId="0" applyNumberFormat="1" applyFont="1" applyBorder="1" applyAlignment="1">
      <alignment vertical="top"/>
    </xf>
    <xf numFmtId="166" fontId="3" fillId="0" borderId="14" xfId="0" applyNumberFormat="1" applyFont="1" applyBorder="1" applyAlignment="1">
      <alignment vertical="top"/>
    </xf>
    <xf numFmtId="166" fontId="3" fillId="0" borderId="71" xfId="0" applyNumberFormat="1" applyFont="1" applyBorder="1" applyAlignment="1">
      <alignment vertical="top"/>
    </xf>
    <xf numFmtId="166" fontId="3" fillId="7" borderId="39" xfId="0" applyNumberFormat="1" applyFont="1" applyFill="1" applyBorder="1" applyAlignment="1">
      <alignment vertical="top"/>
    </xf>
    <xf numFmtId="3" fontId="3" fillId="7" borderId="106" xfId="0" applyNumberFormat="1" applyFont="1" applyFill="1" applyBorder="1" applyAlignment="1">
      <alignment horizontal="center" vertical="top"/>
    </xf>
    <xf numFmtId="166" fontId="3" fillId="0" borderId="13" xfId="0" applyNumberFormat="1" applyFont="1" applyBorder="1" applyAlignment="1">
      <alignment vertical="top"/>
    </xf>
    <xf numFmtId="3" fontId="3" fillId="7" borderId="82" xfId="0" applyNumberFormat="1" applyFont="1" applyFill="1" applyBorder="1" applyAlignment="1">
      <alignment horizontal="center" vertical="top"/>
    </xf>
    <xf numFmtId="166" fontId="3" fillId="3" borderId="54" xfId="0" applyNumberFormat="1" applyFont="1" applyFill="1" applyBorder="1" applyAlignment="1">
      <alignment horizontal="center" vertical="top"/>
    </xf>
    <xf numFmtId="166" fontId="3" fillId="7" borderId="75" xfId="0" applyNumberFormat="1" applyFont="1" applyFill="1" applyBorder="1" applyAlignment="1">
      <alignment vertical="top"/>
    </xf>
    <xf numFmtId="166" fontId="3" fillId="0" borderId="61" xfId="0" applyNumberFormat="1" applyFont="1" applyBorder="1" applyAlignment="1">
      <alignment vertical="top"/>
    </xf>
    <xf numFmtId="166" fontId="3" fillId="7" borderId="99"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3" fillId="7" borderId="13" xfId="0" applyNumberFormat="1" applyFont="1" applyFill="1" applyBorder="1" applyAlignment="1">
      <alignment vertical="top"/>
    </xf>
    <xf numFmtId="166" fontId="3" fillId="0" borderId="20" xfId="0" applyNumberFormat="1" applyFont="1" applyBorder="1" applyAlignment="1">
      <alignment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3" fontId="3" fillId="0"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3" fillId="7" borderId="92" xfId="0" applyNumberFormat="1" applyFont="1" applyFill="1" applyBorder="1" applyAlignment="1">
      <alignment horizontal="center" vertical="top"/>
    </xf>
    <xf numFmtId="3" fontId="7" fillId="7" borderId="96" xfId="0" applyNumberFormat="1" applyFont="1" applyFill="1" applyBorder="1" applyAlignment="1">
      <alignment horizontal="center" vertical="center" wrapText="1"/>
    </xf>
    <xf numFmtId="3" fontId="3" fillId="7" borderId="93"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3" fontId="3" fillId="7" borderId="91" xfId="0" applyNumberFormat="1" applyFont="1" applyFill="1" applyBorder="1" applyAlignment="1">
      <alignment horizontal="center" vertical="top"/>
    </xf>
    <xf numFmtId="166" fontId="3" fillId="7" borderId="62"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0" borderId="87"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0" fontId="3" fillId="7" borderId="86" xfId="0" applyFont="1" applyFill="1" applyBorder="1" applyAlignment="1">
      <alignment vertical="top" wrapText="1"/>
    </xf>
    <xf numFmtId="49" fontId="3" fillId="0" borderId="96" xfId="0" applyNumberFormat="1" applyFont="1" applyFill="1" applyBorder="1" applyAlignment="1">
      <alignment horizontal="center" vertical="top"/>
    </xf>
    <xf numFmtId="166" fontId="3" fillId="0" borderId="50" xfId="0" applyNumberFormat="1" applyFont="1" applyBorder="1" applyAlignment="1">
      <alignment horizontal="center" vertical="top"/>
    </xf>
    <xf numFmtId="166" fontId="3" fillId="7" borderId="39" xfId="0" applyNumberFormat="1" applyFont="1" applyFill="1" applyBorder="1" applyAlignment="1">
      <alignment horizontal="center" vertical="top"/>
    </xf>
    <xf numFmtId="166" fontId="3" fillId="0" borderId="42"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7" fillId="7" borderId="57" xfId="0" applyNumberFormat="1" applyFont="1" applyFill="1" applyBorder="1" applyAlignment="1">
      <alignment horizontal="center" vertical="top" wrapText="1"/>
    </xf>
    <xf numFmtId="166" fontId="3" fillId="0" borderId="51"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7" fillId="7"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7" xfId="0" applyNumberFormat="1" applyFont="1" applyFill="1" applyBorder="1" applyAlignment="1">
      <alignment horizontal="center" vertical="top"/>
    </xf>
    <xf numFmtId="166" fontId="3" fillId="7" borderId="28" xfId="0" applyNumberFormat="1" applyFont="1" applyFill="1" applyBorder="1" applyAlignment="1">
      <alignment vertical="top"/>
    </xf>
    <xf numFmtId="166" fontId="3" fillId="7" borderId="66" xfId="0" applyNumberFormat="1" applyFont="1" applyFill="1" applyBorder="1" applyAlignment="1">
      <alignment vertical="top"/>
    </xf>
    <xf numFmtId="166" fontId="3" fillId="7" borderId="54"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166" fontId="3" fillId="0" borderId="19" xfId="0" applyNumberFormat="1" applyFont="1" applyBorder="1" applyAlignment="1">
      <alignment horizontal="center" vertical="top"/>
    </xf>
    <xf numFmtId="3" fontId="3" fillId="7" borderId="83"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7" fillId="7" borderId="18" xfId="0" applyNumberFormat="1" applyFont="1" applyFill="1" applyBorder="1" applyAlignment="1">
      <alignment horizontal="center" vertical="top" wrapText="1"/>
    </xf>
    <xf numFmtId="166" fontId="3" fillId="0" borderId="26" xfId="0" applyNumberFormat="1" applyFont="1" applyBorder="1" applyAlignment="1">
      <alignment horizontal="center" vertical="center"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166" fontId="3" fillId="7" borderId="29" xfId="0" applyNumberFormat="1" applyFont="1" applyFill="1" applyBorder="1" applyAlignment="1">
      <alignment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166" fontId="3" fillId="7" borderId="44" xfId="0" applyNumberFormat="1" applyFont="1" applyFill="1" applyBorder="1" applyAlignment="1">
      <alignment vertical="top"/>
    </xf>
    <xf numFmtId="3" fontId="16" fillId="7" borderId="8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49" fontId="3" fillId="7" borderId="91"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3" fillId="7" borderId="96" xfId="0" applyNumberFormat="1" applyFont="1" applyFill="1" applyBorder="1" applyAlignment="1">
      <alignment vertical="top" wrapText="1"/>
    </xf>
    <xf numFmtId="166" fontId="3" fillId="7" borderId="90"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166" fontId="3" fillId="7" borderId="114" xfId="0" applyNumberFormat="1" applyFont="1" applyFill="1" applyBorder="1" applyAlignment="1">
      <alignment horizontal="center" vertical="top"/>
    </xf>
    <xf numFmtId="166" fontId="3" fillId="3" borderId="3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35" xfId="0" applyNumberFormat="1" applyFont="1" applyFill="1" applyBorder="1" applyAlignment="1">
      <alignment vertical="top" wrapText="1"/>
    </xf>
    <xf numFmtId="49" fontId="3" fillId="7" borderId="92" xfId="0" applyNumberFormat="1" applyFont="1" applyFill="1" applyBorder="1" applyAlignment="1">
      <alignment horizontal="center" vertical="top"/>
    </xf>
    <xf numFmtId="166" fontId="4" fillId="7" borderId="77"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3" fillId="3" borderId="15"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9" fillId="7" borderId="27" xfId="0" applyNumberFormat="1" applyFont="1" applyFill="1" applyBorder="1" applyAlignment="1">
      <alignment horizontal="center" wrapText="1"/>
    </xf>
    <xf numFmtId="166" fontId="3" fillId="0" borderId="15" xfId="0" applyNumberFormat="1" applyFont="1" applyBorder="1" applyAlignment="1">
      <alignment horizontal="center" vertical="top" wrapText="1"/>
    </xf>
    <xf numFmtId="166" fontId="3" fillId="7" borderId="87" xfId="0" applyNumberFormat="1" applyFont="1" applyFill="1" applyBorder="1" applyAlignment="1">
      <alignment vertical="top" wrapText="1"/>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166" fontId="3" fillId="3" borderId="6" xfId="0" applyNumberFormat="1" applyFont="1" applyFill="1" applyBorder="1" applyAlignment="1">
      <alignment horizontal="center" vertical="top"/>
    </xf>
    <xf numFmtId="166" fontId="3" fillId="7" borderId="5" xfId="0" applyNumberFormat="1" applyFont="1" applyFill="1" applyBorder="1" applyAlignment="1">
      <alignment vertical="top" wrapText="1"/>
    </xf>
    <xf numFmtId="166" fontId="3" fillId="7" borderId="79"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7" fillId="7" borderId="102" xfId="0" applyNumberFormat="1" applyFont="1" applyFill="1" applyBorder="1" applyAlignment="1">
      <alignment horizontal="center" vertical="center"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0" xfId="0" applyNumberFormat="1" applyFont="1" applyFill="1" applyAlignment="1">
      <alignment vertical="top"/>
    </xf>
    <xf numFmtId="166" fontId="3" fillId="3" borderId="11" xfId="0" applyNumberFormat="1" applyFont="1" applyFill="1" applyBorder="1" applyAlignment="1">
      <alignment horizontal="center" vertical="center" textRotation="90" wrapText="1"/>
    </xf>
    <xf numFmtId="166" fontId="4" fillId="7" borderId="25" xfId="0" applyNumberFormat="1" applyFont="1" applyFill="1" applyBorder="1" applyAlignment="1">
      <alignment vertical="top"/>
    </xf>
    <xf numFmtId="166" fontId="3" fillId="0" borderId="91"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1" fillId="7" borderId="7" xfId="0" applyNumberFormat="1" applyFont="1" applyFill="1" applyBorder="1" applyAlignment="1">
      <alignment horizontal="left" vertical="top" wrapText="1"/>
    </xf>
    <xf numFmtId="3" fontId="21" fillId="7" borderId="49" xfId="0" applyNumberFormat="1" applyFont="1" applyFill="1" applyBorder="1" applyAlignment="1">
      <alignment horizontal="center" vertical="top"/>
    </xf>
    <xf numFmtId="3" fontId="21" fillId="7" borderId="35" xfId="0" applyNumberFormat="1" applyFont="1" applyFill="1" applyBorder="1" applyAlignment="1">
      <alignment horizontal="center" vertical="top" wrapText="1"/>
    </xf>
    <xf numFmtId="166" fontId="21" fillId="7" borderId="29" xfId="0" applyNumberFormat="1" applyFont="1" applyFill="1" applyBorder="1" applyAlignment="1">
      <alignment vertical="top" wrapText="1"/>
    </xf>
    <xf numFmtId="3" fontId="21" fillId="7" borderId="28" xfId="0" applyNumberFormat="1" applyFont="1" applyFill="1" applyBorder="1" applyAlignment="1">
      <alignment horizontal="center" vertical="top"/>
    </xf>
    <xf numFmtId="0" fontId="0" fillId="7" borderId="11" xfId="0" applyFont="1" applyFill="1" applyBorder="1" applyAlignment="1">
      <alignment horizontal="right" vertical="center" textRotation="90" wrapText="1"/>
    </xf>
    <xf numFmtId="166" fontId="21" fillId="7" borderId="6" xfId="0" applyNumberFormat="1" applyFont="1" applyFill="1" applyBorder="1" applyAlignment="1">
      <alignment horizontal="center" vertical="top"/>
    </xf>
    <xf numFmtId="166" fontId="21" fillId="7" borderId="101" xfId="0" applyNumberFormat="1" applyFont="1" applyFill="1" applyBorder="1" applyAlignment="1">
      <alignment horizontal="center" vertical="top"/>
    </xf>
    <xf numFmtId="166" fontId="21" fillId="7" borderId="23" xfId="0" applyNumberFormat="1" applyFont="1" applyFill="1" applyBorder="1" applyAlignment="1">
      <alignment horizontal="center" vertical="top"/>
    </xf>
    <xf numFmtId="0" fontId="0" fillId="7" borderId="7"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0" borderId="35"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9" fillId="7" borderId="49" xfId="0" applyNumberFormat="1" applyFont="1" applyFill="1" applyBorder="1" applyAlignment="1">
      <alignment vertical="top" wrapText="1"/>
    </xf>
    <xf numFmtId="166" fontId="4"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60"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66" fontId="16" fillId="0" borderId="0" xfId="0" applyNumberFormat="1" applyFont="1" applyBorder="1" applyAlignment="1">
      <alignment vertical="top"/>
    </xf>
    <xf numFmtId="166" fontId="3" fillId="3" borderId="44" xfId="0" applyNumberFormat="1" applyFont="1" applyFill="1" applyBorder="1" applyAlignment="1">
      <alignment horizontal="center" vertical="top"/>
    </xf>
    <xf numFmtId="166" fontId="3" fillId="0" borderId="86" xfId="0" applyNumberFormat="1" applyFont="1" applyFill="1" applyBorder="1" applyAlignment="1">
      <alignment horizontal="left" vertical="top" wrapText="1"/>
    </xf>
    <xf numFmtId="3" fontId="3" fillId="0" borderId="108" xfId="0" applyNumberFormat="1" applyFont="1" applyFill="1" applyBorder="1" applyAlignment="1">
      <alignment horizontal="center" vertical="top"/>
    </xf>
    <xf numFmtId="49" fontId="3" fillId="0" borderId="87" xfId="0" applyNumberFormat="1" applyFont="1" applyFill="1" applyBorder="1" applyAlignment="1">
      <alignment horizontal="center" vertical="top"/>
    </xf>
    <xf numFmtId="49" fontId="3" fillId="0" borderId="98" xfId="0" applyNumberFormat="1" applyFont="1" applyFill="1" applyBorder="1" applyAlignment="1">
      <alignment horizontal="center" vertical="top"/>
    </xf>
    <xf numFmtId="49" fontId="3" fillId="7" borderId="20" xfId="0" applyNumberFormat="1" applyFont="1" applyFill="1" applyBorder="1" applyAlignment="1">
      <alignment horizontal="left" vertical="top" wrapText="1"/>
    </xf>
    <xf numFmtId="0" fontId="3" fillId="7" borderId="87" xfId="0" applyNumberFormat="1" applyFont="1" applyFill="1" applyBorder="1" applyAlignment="1">
      <alignment horizontal="left" vertical="top" wrapText="1"/>
    </xf>
    <xf numFmtId="3" fontId="25" fillId="7" borderId="11" xfId="0" applyNumberFormat="1" applyFont="1" applyFill="1" applyBorder="1" applyAlignment="1">
      <alignment horizontal="center" vertical="top"/>
    </xf>
    <xf numFmtId="0" fontId="3" fillId="7" borderId="90" xfId="0" applyFont="1" applyFill="1" applyBorder="1" applyAlignment="1">
      <alignment horizontal="left" vertical="top" wrapText="1"/>
    </xf>
    <xf numFmtId="0" fontId="3" fillId="7" borderId="7" xfId="0"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20"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166" fontId="3" fillId="7" borderId="102"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0" fontId="3" fillId="7" borderId="5" xfId="0" applyFont="1" applyFill="1" applyBorder="1" applyAlignment="1">
      <alignment vertical="top" wrapText="1"/>
    </xf>
    <xf numFmtId="49" fontId="4" fillId="7" borderId="28" xfId="0" applyNumberFormat="1" applyFont="1" applyFill="1" applyBorder="1" applyAlignment="1">
      <alignment horizontal="center" vertical="top"/>
    </xf>
    <xf numFmtId="0" fontId="4" fillId="0" borderId="70" xfId="0" applyFont="1" applyBorder="1" applyAlignment="1">
      <alignment horizontal="center" vertical="center" wrapText="1"/>
    </xf>
    <xf numFmtId="166" fontId="4" fillId="7" borderId="35"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3" fillId="0" borderId="18" xfId="0" applyNumberFormat="1" applyFont="1" applyBorder="1" applyAlignment="1">
      <alignment horizontal="center" vertical="top" wrapText="1"/>
    </xf>
    <xf numFmtId="166" fontId="9" fillId="7" borderId="49" xfId="0" applyNumberFormat="1" applyFont="1" applyFill="1" applyBorder="1" applyAlignment="1">
      <alignment vertical="top" wrapText="1"/>
    </xf>
    <xf numFmtId="166" fontId="9" fillId="7" borderId="18" xfId="0" applyNumberFormat="1" applyFont="1" applyFill="1" applyBorder="1" applyAlignment="1">
      <alignment horizontal="center" wrapText="1"/>
    </xf>
    <xf numFmtId="0" fontId="3" fillId="7" borderId="50" xfId="0" applyFont="1" applyFill="1" applyBorder="1" applyAlignment="1">
      <alignment horizontal="center" vertical="top"/>
    </xf>
    <xf numFmtId="0" fontId="3" fillId="0" borderId="1" xfId="0" applyFont="1" applyBorder="1" applyAlignment="1">
      <alignment vertical="top"/>
    </xf>
    <xf numFmtId="3" fontId="7" fillId="7" borderId="77" xfId="0" applyNumberFormat="1" applyFont="1" applyFill="1" applyBorder="1" applyAlignment="1">
      <alignment horizontal="center" vertical="center" wrapText="1"/>
    </xf>
    <xf numFmtId="3" fontId="3" fillId="7" borderId="103"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21" fillId="7" borderId="66" xfId="0" applyNumberFormat="1" applyFont="1" applyFill="1" applyBorder="1" applyAlignment="1">
      <alignment horizontal="left" vertical="top" wrapText="1"/>
    </xf>
    <xf numFmtId="3" fontId="3" fillId="7" borderId="77"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8"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49" fontId="3" fillId="7" borderId="2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7" borderId="21" xfId="0" applyNumberFormat="1" applyFont="1" applyFill="1" applyBorder="1" applyAlignment="1">
      <alignment vertical="top"/>
    </xf>
    <xf numFmtId="0" fontId="3" fillId="7" borderId="49" xfId="0" applyNumberFormat="1" applyFont="1" applyFill="1" applyBorder="1" applyAlignment="1">
      <alignment horizontal="center" vertical="top" wrapText="1"/>
    </xf>
    <xf numFmtId="0" fontId="3" fillId="7" borderId="102"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3" fontId="3" fillId="7" borderId="120"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80" xfId="0" applyNumberFormat="1" applyFont="1" applyFill="1" applyBorder="1" applyAlignment="1">
      <alignment horizontal="center" vertical="top"/>
    </xf>
    <xf numFmtId="166" fontId="3" fillId="7" borderId="121"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3" fillId="7" borderId="15" xfId="0" applyNumberFormat="1" applyFont="1" applyFill="1" applyBorder="1" applyAlignment="1">
      <alignment horizontal="center" vertical="top"/>
    </xf>
    <xf numFmtId="3" fontId="7" fillId="7" borderId="82" xfId="0" applyNumberFormat="1" applyFont="1" applyFill="1" applyBorder="1" applyAlignment="1">
      <alignment horizontal="center" vertical="top"/>
    </xf>
    <xf numFmtId="3" fontId="7" fillId="7"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9" fillId="7" borderId="46" xfId="0" applyNumberFormat="1" applyFont="1" applyFill="1" applyBorder="1" applyAlignment="1">
      <alignment horizontal="center" vertical="center" textRotation="90" wrapText="1"/>
    </xf>
    <xf numFmtId="3" fontId="3" fillId="7" borderId="122" xfId="0" applyNumberFormat="1" applyFont="1" applyFill="1" applyBorder="1" applyAlignment="1">
      <alignment horizontal="center" vertical="top"/>
    </xf>
    <xf numFmtId="166" fontId="3" fillId="0" borderId="20" xfId="0" applyNumberFormat="1" applyFont="1" applyFill="1" applyBorder="1" applyAlignment="1">
      <alignment horizontal="center" vertical="top"/>
    </xf>
    <xf numFmtId="0" fontId="0" fillId="7" borderId="28" xfId="0" applyFont="1" applyFill="1" applyBorder="1" applyAlignment="1">
      <alignment horizontal="right" vertical="center" textRotation="90" wrapText="1"/>
    </xf>
    <xf numFmtId="3" fontId="3" fillId="7" borderId="103"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6" fontId="3" fillId="0" borderId="39" xfId="0" applyNumberFormat="1" applyFont="1" applyFill="1" applyBorder="1" applyAlignment="1">
      <alignment horizontal="center" vertical="top"/>
    </xf>
    <xf numFmtId="1" fontId="3" fillId="7" borderId="28"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0" fontId="3" fillId="7" borderId="34" xfId="0" applyFont="1" applyFill="1" applyBorder="1" applyAlignment="1">
      <alignment vertical="top"/>
    </xf>
    <xf numFmtId="0" fontId="3" fillId="7" borderId="11"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18" xfId="0" applyFont="1" applyFill="1" applyBorder="1" applyAlignment="1">
      <alignment vertical="top"/>
    </xf>
    <xf numFmtId="0" fontId="3" fillId="7" borderId="66" xfId="0" applyFont="1" applyFill="1" applyBorder="1" applyAlignment="1">
      <alignment vertical="top"/>
    </xf>
    <xf numFmtId="0" fontId="3" fillId="7" borderId="28" xfId="0" applyFont="1" applyFill="1" applyBorder="1" applyAlignment="1">
      <alignment vertical="top"/>
    </xf>
    <xf numFmtId="0" fontId="3" fillId="7" borderId="35" xfId="0" applyFont="1" applyFill="1" applyBorder="1" applyAlignment="1">
      <alignment vertical="top"/>
    </xf>
    <xf numFmtId="0" fontId="3" fillId="7" borderId="27" xfId="0" applyFont="1" applyFill="1" applyBorder="1" applyAlignment="1">
      <alignment vertical="top"/>
    </xf>
    <xf numFmtId="166" fontId="3" fillId="7" borderId="34" xfId="0" applyNumberFormat="1" applyFont="1" applyFill="1" applyBorder="1" applyAlignment="1">
      <alignment horizontal="center" vertical="top" wrapText="1"/>
    </xf>
    <xf numFmtId="166" fontId="3" fillId="7" borderId="7"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wrapText="1"/>
    </xf>
    <xf numFmtId="166" fontId="4" fillId="7" borderId="44" xfId="0" applyNumberFormat="1" applyFont="1" applyFill="1" applyBorder="1" applyAlignment="1">
      <alignment horizontal="center" vertical="top"/>
    </xf>
    <xf numFmtId="166" fontId="3" fillId="0" borderId="6" xfId="0" applyNumberFormat="1" applyFont="1" applyBorder="1" applyAlignment="1">
      <alignment horizontal="center" vertical="top"/>
    </xf>
    <xf numFmtId="166" fontId="3" fillId="3" borderId="40"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3" fontId="3" fillId="7" borderId="10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wrapText="1"/>
    </xf>
    <xf numFmtId="166" fontId="3" fillId="3" borderId="51"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166" fontId="4" fillId="3" borderId="75"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4" fillId="2" borderId="5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3" fillId="7" borderId="0" xfId="0" applyFont="1" applyFill="1" applyBorder="1" applyAlignment="1">
      <alignment vertical="top"/>
    </xf>
    <xf numFmtId="166" fontId="3" fillId="3" borderId="52" xfId="0" applyNumberFormat="1" applyFont="1" applyFill="1" applyBorder="1" applyAlignment="1">
      <alignment horizontal="center" vertical="top"/>
    </xf>
    <xf numFmtId="166" fontId="3" fillId="7" borderId="84" xfId="0" applyNumberFormat="1" applyFont="1" applyFill="1" applyBorder="1" applyAlignment="1">
      <alignment vertical="top" wrapText="1"/>
    </xf>
    <xf numFmtId="166" fontId="3" fillId="7" borderId="5"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3" fontId="3" fillId="0" borderId="106" xfId="0" applyNumberFormat="1" applyFont="1" applyFill="1" applyBorder="1" applyAlignment="1">
      <alignment horizontal="center" vertical="top"/>
    </xf>
    <xf numFmtId="49" fontId="7" fillId="7" borderId="83" xfId="0" applyNumberFormat="1" applyFont="1" applyFill="1" applyBorder="1" applyAlignment="1">
      <alignment horizontal="center" vertical="center" wrapText="1"/>
    </xf>
    <xf numFmtId="166" fontId="4" fillId="8" borderId="3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166" fontId="3" fillId="7" borderId="25" xfId="0" applyNumberFormat="1" applyFont="1" applyFill="1" applyBorder="1" applyAlignment="1">
      <alignment horizontal="center" vertical="center" textRotation="90" wrapText="1"/>
    </xf>
    <xf numFmtId="166" fontId="4" fillId="7" borderId="49" xfId="0" applyNumberFormat="1" applyFont="1" applyFill="1" applyBorder="1" applyAlignment="1">
      <alignment vertical="top" wrapText="1"/>
    </xf>
    <xf numFmtId="166" fontId="4" fillId="7" borderId="35" xfId="0" applyNumberFormat="1" applyFont="1" applyFill="1" applyBorder="1" applyAlignment="1">
      <alignment vertical="top" wrapText="1"/>
    </xf>
    <xf numFmtId="166" fontId="3" fillId="0" borderId="93"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3" fillId="0" borderId="82" xfId="0" applyNumberFormat="1" applyFont="1" applyFill="1" applyBorder="1" applyAlignment="1">
      <alignment horizontal="center" vertical="top"/>
    </xf>
    <xf numFmtId="166" fontId="3" fillId="3" borderId="28"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166" fontId="9" fillId="8" borderId="60" xfId="0" applyNumberFormat="1" applyFont="1" applyFill="1" applyBorder="1" applyAlignment="1">
      <alignment vertical="top" wrapText="1"/>
    </xf>
    <xf numFmtId="166" fontId="12" fillId="8" borderId="60" xfId="0" applyNumberFormat="1" applyFont="1" applyFill="1" applyBorder="1" applyAlignment="1">
      <alignment horizontal="center" vertical="center" textRotation="90" wrapText="1"/>
    </xf>
    <xf numFmtId="166" fontId="2" fillId="8" borderId="60" xfId="0" applyNumberFormat="1" applyFont="1" applyFill="1" applyBorder="1" applyAlignment="1">
      <alignment horizontal="center" vertical="center" textRotation="90" wrapText="1"/>
    </xf>
    <xf numFmtId="166" fontId="4" fillId="8" borderId="11" xfId="0" applyNumberFormat="1" applyFont="1" applyFill="1" applyBorder="1" applyAlignment="1">
      <alignment horizontal="center" vertical="top"/>
    </xf>
    <xf numFmtId="166" fontId="4" fillId="8" borderId="25" xfId="0" applyNumberFormat="1" applyFont="1" applyFill="1" applyBorder="1" applyAlignment="1">
      <alignment horizontal="center" vertical="top"/>
    </xf>
    <xf numFmtId="166" fontId="21" fillId="8" borderId="67" xfId="0" applyNumberFormat="1" applyFont="1" applyFill="1" applyBorder="1" applyAlignment="1">
      <alignment horizontal="left" vertical="top" wrapText="1"/>
    </xf>
    <xf numFmtId="3" fontId="21" fillId="8" borderId="60" xfId="0" applyNumberFormat="1" applyFont="1" applyFill="1" applyBorder="1" applyAlignment="1">
      <alignment horizontal="center" vertical="top"/>
    </xf>
    <xf numFmtId="3" fontId="3" fillId="8" borderId="60" xfId="0" applyNumberFormat="1" applyFont="1" applyFill="1" applyBorder="1" applyAlignment="1">
      <alignment horizontal="center" vertical="top"/>
    </xf>
    <xf numFmtId="3" fontId="7" fillId="8" borderId="60" xfId="0" applyNumberFormat="1" applyFont="1" applyFill="1" applyBorder="1" applyAlignment="1">
      <alignment horizontal="center" vertical="top" wrapText="1"/>
    </xf>
    <xf numFmtId="3" fontId="7" fillId="8" borderId="63" xfId="0" applyNumberFormat="1" applyFont="1" applyFill="1" applyBorder="1" applyAlignment="1">
      <alignment horizontal="center" vertical="top" wrapText="1"/>
    </xf>
    <xf numFmtId="166" fontId="4" fillId="8" borderId="11" xfId="0" applyNumberFormat="1" applyFont="1" applyFill="1" applyBorder="1" applyAlignment="1">
      <alignment vertical="top"/>
    </xf>
    <xf numFmtId="166" fontId="4" fillId="8" borderId="49" xfId="0" applyNumberFormat="1" applyFont="1" applyFill="1" applyBorder="1" applyAlignment="1">
      <alignment vertical="top"/>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8" borderId="25" xfId="0" applyNumberFormat="1" applyFont="1" applyFill="1" applyBorder="1" applyAlignment="1">
      <alignment vertical="top"/>
    </xf>
    <xf numFmtId="166" fontId="28" fillId="7" borderId="47" xfId="0" applyNumberFormat="1" applyFont="1" applyFill="1" applyBorder="1" applyAlignment="1">
      <alignment vertical="top"/>
    </xf>
    <xf numFmtId="166" fontId="9" fillId="8" borderId="32" xfId="0" applyNumberFormat="1" applyFont="1" applyFill="1" applyBorder="1" applyAlignment="1">
      <alignment vertical="top" wrapText="1"/>
    </xf>
    <xf numFmtId="166" fontId="12" fillId="8" borderId="32" xfId="0" applyNumberFormat="1" applyFont="1" applyFill="1" applyBorder="1" applyAlignment="1">
      <alignment horizontal="center" vertical="center" textRotation="90" wrapText="1"/>
    </xf>
    <xf numFmtId="166" fontId="2" fillId="8" borderId="32" xfId="0" applyNumberFormat="1" applyFont="1" applyFill="1" applyBorder="1" applyAlignment="1">
      <alignment horizontal="center" vertical="center" textRotation="90" wrapText="1"/>
    </xf>
    <xf numFmtId="166" fontId="21" fillId="8" borderId="74" xfId="0" applyNumberFormat="1" applyFont="1" applyFill="1" applyBorder="1" applyAlignment="1">
      <alignment horizontal="left" vertical="top" wrapText="1"/>
    </xf>
    <xf numFmtId="0" fontId="21" fillId="7" borderId="1" xfId="0" applyFont="1" applyFill="1" applyBorder="1" applyAlignment="1">
      <alignment vertical="top" wrapText="1"/>
    </xf>
    <xf numFmtId="166" fontId="21" fillId="7" borderId="1" xfId="0" applyNumberFormat="1" applyFont="1" applyFill="1" applyBorder="1" applyAlignment="1">
      <alignment horizontal="center" vertical="center" textRotation="90" wrapText="1"/>
    </xf>
    <xf numFmtId="49" fontId="27" fillId="7" borderId="1" xfId="0" applyNumberFormat="1" applyFont="1" applyFill="1" applyBorder="1" applyAlignment="1">
      <alignment horizontal="center" vertical="center" textRotation="90"/>
    </xf>
    <xf numFmtId="166" fontId="28" fillId="7" borderId="38" xfId="0" applyNumberFormat="1" applyFont="1" applyFill="1" applyBorder="1" applyAlignment="1">
      <alignment horizontal="center" vertical="top" wrapText="1"/>
    </xf>
    <xf numFmtId="166" fontId="21" fillId="7" borderId="17" xfId="0" applyNumberFormat="1" applyFont="1" applyFill="1" applyBorder="1" applyAlignment="1">
      <alignment horizontal="center" vertical="top" wrapText="1"/>
    </xf>
    <xf numFmtId="166" fontId="21" fillId="7" borderId="22" xfId="0" applyNumberFormat="1" applyFont="1" applyFill="1" applyBorder="1" applyAlignment="1">
      <alignment horizontal="center" vertical="top"/>
    </xf>
    <xf numFmtId="166" fontId="21" fillId="7" borderId="16" xfId="0" applyNumberFormat="1" applyFont="1" applyFill="1" applyBorder="1" applyAlignment="1">
      <alignment horizontal="center" vertical="top"/>
    </xf>
    <xf numFmtId="166" fontId="21" fillId="7" borderId="69" xfId="0" applyNumberFormat="1" applyFont="1" applyFill="1" applyBorder="1" applyAlignment="1">
      <alignment horizontal="center" vertical="top"/>
    </xf>
    <xf numFmtId="49" fontId="3" fillId="7" borderId="108" xfId="0" applyNumberFormat="1" applyFont="1" applyFill="1" applyBorder="1" applyAlignment="1">
      <alignment horizontal="center" vertical="top"/>
    </xf>
    <xf numFmtId="166" fontId="3" fillId="7" borderId="61"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0" borderId="35" xfId="0" applyNumberFormat="1" applyFont="1" applyBorder="1" applyAlignment="1">
      <alignment horizontal="center" vertical="top"/>
    </xf>
    <xf numFmtId="166" fontId="3" fillId="7" borderId="11" xfId="0" applyNumberFormat="1" applyFont="1" applyFill="1" applyBorder="1" applyAlignment="1">
      <alignment horizontal="center" vertical="top" wrapText="1"/>
    </xf>
    <xf numFmtId="166" fontId="4" fillId="3" borderId="77" xfId="0" applyNumberFormat="1" applyFont="1" applyFill="1" applyBorder="1" applyAlignment="1">
      <alignment horizontal="center" vertical="top"/>
    </xf>
    <xf numFmtId="166" fontId="4" fillId="3" borderId="28" xfId="0"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4" fillId="3" borderId="14" xfId="0" applyNumberFormat="1" applyFont="1" applyFill="1" applyBorder="1" applyAlignment="1">
      <alignment horizontal="center" vertical="top"/>
    </xf>
    <xf numFmtId="166" fontId="3" fillId="7" borderId="50" xfId="0" applyNumberFormat="1" applyFont="1" applyFill="1" applyBorder="1" applyAlignment="1">
      <alignment horizontal="center" vertical="top" wrapText="1"/>
    </xf>
    <xf numFmtId="166" fontId="4" fillId="3" borderId="66" xfId="0" applyNumberFormat="1" applyFont="1" applyFill="1" applyBorder="1" applyAlignment="1">
      <alignment horizontal="center" vertical="top"/>
    </xf>
    <xf numFmtId="166" fontId="4" fillId="3" borderId="19" xfId="0" applyNumberFormat="1" applyFont="1" applyFill="1" applyBorder="1" applyAlignment="1">
      <alignment horizontal="center" vertical="top"/>
    </xf>
    <xf numFmtId="166" fontId="3" fillId="0" borderId="10" xfId="0" applyNumberFormat="1" applyFont="1" applyBorder="1" applyAlignment="1">
      <alignment horizontal="center" vertical="top"/>
    </xf>
    <xf numFmtId="166" fontId="3" fillId="0" borderId="54" xfId="0" applyNumberFormat="1" applyFont="1" applyBorder="1" applyAlignment="1">
      <alignment horizontal="center" vertical="top"/>
    </xf>
    <xf numFmtId="166" fontId="3" fillId="7" borderId="54" xfId="1"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166" fontId="3" fillId="7" borderId="35" xfId="1"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166" fontId="3" fillId="0" borderId="61" xfId="0" applyNumberFormat="1" applyFont="1" applyBorder="1" applyAlignment="1">
      <alignment horizontal="center" vertical="top"/>
    </xf>
    <xf numFmtId="49" fontId="4" fillId="8" borderId="0"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9" fillId="8" borderId="74" xfId="0" applyNumberFormat="1" applyFont="1" applyFill="1" applyBorder="1" applyAlignment="1">
      <alignment vertical="top" wrapText="1"/>
    </xf>
    <xf numFmtId="166" fontId="3" fillId="8" borderId="33" xfId="0" applyNumberFormat="1" applyFont="1" applyFill="1" applyBorder="1" applyAlignment="1">
      <alignment horizontal="center" vertical="top"/>
    </xf>
    <xf numFmtId="166" fontId="3" fillId="8" borderId="60" xfId="0" applyNumberFormat="1" applyFont="1" applyFill="1" applyBorder="1" applyAlignment="1">
      <alignment horizontal="center" vertical="top"/>
    </xf>
    <xf numFmtId="0" fontId="3" fillId="7" borderId="37" xfId="0" applyFont="1" applyFill="1" applyBorder="1" applyAlignment="1">
      <alignment vertical="top" wrapText="1"/>
    </xf>
    <xf numFmtId="3" fontId="3" fillId="0" borderId="21" xfId="0" applyNumberFormat="1" applyFont="1" applyFill="1" applyBorder="1" applyAlignment="1">
      <alignment horizontal="center" vertical="top"/>
    </xf>
    <xf numFmtId="0" fontId="15" fillId="0" borderId="37" xfId="0" applyFont="1" applyFill="1" applyBorder="1" applyAlignment="1">
      <alignment horizontal="left" vertical="top" wrapText="1"/>
    </xf>
    <xf numFmtId="0" fontId="15" fillId="0" borderId="20" xfId="0" applyNumberFormat="1" applyFont="1" applyFill="1" applyBorder="1" applyAlignment="1">
      <alignment horizontal="center" vertical="top"/>
    </xf>
    <xf numFmtId="49" fontId="28" fillId="7" borderId="49" xfId="0" applyNumberFormat="1" applyFont="1" applyFill="1" applyBorder="1" applyAlignment="1">
      <alignment horizontal="center" vertical="top"/>
    </xf>
    <xf numFmtId="166" fontId="21" fillId="0" borderId="6" xfId="0" applyNumberFormat="1" applyFont="1" applyFill="1" applyBorder="1" applyAlignment="1">
      <alignment horizontal="center" vertical="top"/>
    </xf>
    <xf numFmtId="166" fontId="21" fillId="7" borderId="7" xfId="0" applyNumberFormat="1" applyFont="1" applyFill="1" applyBorder="1" applyAlignment="1">
      <alignment horizontal="center" vertical="top"/>
    </xf>
    <xf numFmtId="166" fontId="21" fillId="7" borderId="34" xfId="0" applyNumberFormat="1" applyFont="1" applyFill="1" applyBorder="1" applyAlignment="1">
      <alignment horizontal="center" vertical="top"/>
    </xf>
    <xf numFmtId="166" fontId="21" fillId="7" borderId="11" xfId="0" applyNumberFormat="1" applyFont="1" applyFill="1" applyBorder="1" applyAlignment="1">
      <alignment horizontal="center" vertical="top"/>
    </xf>
    <xf numFmtId="166" fontId="21" fillId="7" borderId="0" xfId="0" applyNumberFormat="1" applyFont="1" applyFill="1" applyBorder="1" applyAlignment="1">
      <alignment horizontal="center" vertical="top"/>
    </xf>
    <xf numFmtId="0" fontId="21" fillId="7" borderId="7" xfId="0" applyFont="1" applyFill="1" applyBorder="1" applyAlignment="1">
      <alignment vertical="top" wrapText="1"/>
    </xf>
    <xf numFmtId="3" fontId="21" fillId="7" borderId="11" xfId="0" applyNumberFormat="1" applyFont="1" applyFill="1" applyBorder="1" applyAlignment="1">
      <alignment horizontal="center" vertical="top" wrapText="1"/>
    </xf>
    <xf numFmtId="3" fontId="21" fillId="7" borderId="49" xfId="0" applyNumberFormat="1" applyFont="1" applyFill="1" applyBorder="1" applyAlignment="1">
      <alignment horizontal="center" vertical="top" wrapText="1"/>
    </xf>
    <xf numFmtId="166" fontId="28" fillId="7" borderId="35" xfId="0" applyNumberFormat="1" applyFont="1" applyFill="1" applyBorder="1" applyAlignment="1">
      <alignment horizontal="center" vertical="top"/>
    </xf>
    <xf numFmtId="166" fontId="21" fillId="3" borderId="23" xfId="0" applyNumberFormat="1" applyFont="1" applyFill="1" applyBorder="1" applyAlignment="1">
      <alignment horizontal="center" vertical="top"/>
    </xf>
    <xf numFmtId="166" fontId="21" fillId="0" borderId="29" xfId="0" applyNumberFormat="1" applyFont="1" applyBorder="1" applyAlignment="1">
      <alignment horizontal="center" vertical="top"/>
    </xf>
    <xf numFmtId="166" fontId="21" fillId="0" borderId="66" xfId="0" applyNumberFormat="1" applyFont="1" applyBorder="1" applyAlignment="1">
      <alignment horizontal="center" vertical="top"/>
    </xf>
    <xf numFmtId="166" fontId="21" fillId="0" borderId="28" xfId="0" applyNumberFormat="1" applyFont="1" applyBorder="1" applyAlignment="1">
      <alignment horizontal="center" vertical="top"/>
    </xf>
    <xf numFmtId="166" fontId="21" fillId="0" borderId="77" xfId="0" applyNumberFormat="1" applyFont="1" applyBorder="1" applyAlignment="1">
      <alignment horizontal="center" vertical="top"/>
    </xf>
    <xf numFmtId="166" fontId="21" fillId="0" borderId="23" xfId="0" applyNumberFormat="1" applyFont="1" applyBorder="1" applyAlignment="1">
      <alignment horizontal="center" vertical="top"/>
    </xf>
    <xf numFmtId="0" fontId="21" fillId="7" borderId="29" xfId="0" applyFont="1" applyFill="1" applyBorder="1" applyAlignment="1">
      <alignment vertical="top" wrapText="1"/>
    </xf>
    <xf numFmtId="3" fontId="21" fillId="7" borderId="28" xfId="0" applyNumberFormat="1" applyFont="1" applyFill="1" applyBorder="1" applyAlignment="1">
      <alignment horizontal="center" vertical="top" wrapText="1"/>
    </xf>
    <xf numFmtId="166" fontId="5" fillId="3" borderId="35" xfId="0" applyNumberFormat="1" applyFont="1" applyFill="1" applyBorder="1" applyAlignment="1">
      <alignment horizontal="center" vertical="center" textRotation="90" wrapText="1"/>
    </xf>
    <xf numFmtId="166" fontId="7" fillId="7" borderId="75" xfId="0" applyNumberFormat="1" applyFont="1" applyFill="1" applyBorder="1" applyAlignment="1">
      <alignment horizontal="center" vertical="center" textRotation="90" wrapText="1"/>
    </xf>
    <xf numFmtId="49" fontId="7" fillId="0" borderId="11" xfId="0" applyNumberFormat="1" applyFont="1" applyBorder="1" applyAlignment="1">
      <alignment vertical="center" textRotation="90" wrapText="1"/>
    </xf>
    <xf numFmtId="49" fontId="7" fillId="7" borderId="11" xfId="0" applyNumberFormat="1" applyFont="1" applyFill="1" applyBorder="1" applyAlignment="1">
      <alignment vertical="center" textRotation="90" wrapText="1"/>
    </xf>
    <xf numFmtId="0" fontId="7" fillId="0" borderId="19" xfId="0" applyFont="1" applyBorder="1" applyAlignment="1">
      <alignment vertical="top" textRotation="90" wrapText="1"/>
    </xf>
    <xf numFmtId="3" fontId="7" fillId="7" borderId="11" xfId="0" applyNumberFormat="1" applyFont="1" applyFill="1" applyBorder="1" applyAlignment="1">
      <alignment textRotation="90"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0" borderId="98"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3" borderId="11" xfId="0" applyNumberFormat="1" applyFont="1" applyFill="1" applyBorder="1" applyAlignment="1">
      <alignment vertical="top" wrapText="1"/>
    </xf>
    <xf numFmtId="166" fontId="4" fillId="8" borderId="11"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3" borderId="49"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9" fillId="7" borderId="49" xfId="0" applyNumberFormat="1" applyFont="1" applyFill="1" applyBorder="1" applyAlignment="1">
      <alignment vertical="top" wrapText="1"/>
    </xf>
    <xf numFmtId="166" fontId="4" fillId="2"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left" vertical="top" wrapText="1"/>
    </xf>
    <xf numFmtId="49" fontId="4" fillId="7" borderId="49" xfId="0" applyNumberFormat="1" applyFont="1" applyFill="1" applyBorder="1" applyAlignment="1">
      <alignment horizontal="center" vertical="top"/>
    </xf>
    <xf numFmtId="166" fontId="9" fillId="7" borderId="29"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0" fontId="3" fillId="7" borderId="107" xfId="0" applyFont="1" applyFill="1" applyBorder="1" applyAlignment="1">
      <alignment horizontal="left" vertical="top" wrapText="1"/>
    </xf>
    <xf numFmtId="3" fontId="3" fillId="0" borderId="100" xfId="0" applyNumberFormat="1" applyFont="1" applyFill="1" applyBorder="1" applyAlignment="1">
      <alignment horizontal="center" vertical="top"/>
    </xf>
    <xf numFmtId="166" fontId="21" fillId="7" borderId="81" xfId="0" applyNumberFormat="1" applyFont="1" applyFill="1" applyBorder="1" applyAlignment="1">
      <alignment horizontal="left" vertical="top" wrapText="1"/>
    </xf>
    <xf numFmtId="3" fontId="21" fillId="7" borderId="82" xfId="0" applyNumberFormat="1" applyFont="1" applyFill="1" applyBorder="1" applyAlignment="1">
      <alignment horizontal="center" vertical="top"/>
    </xf>
    <xf numFmtId="3" fontId="3" fillId="0" borderId="110" xfId="0" applyNumberFormat="1" applyFont="1" applyFill="1" applyBorder="1" applyAlignment="1">
      <alignment horizontal="center" vertical="top"/>
    </xf>
    <xf numFmtId="166" fontId="21" fillId="7" borderId="86" xfId="0" applyNumberFormat="1" applyFont="1" applyFill="1" applyBorder="1" applyAlignment="1">
      <alignment horizontal="left" vertical="top" wrapText="1"/>
    </xf>
    <xf numFmtId="3" fontId="21" fillId="7" borderId="87" xfId="0" applyNumberFormat="1" applyFont="1" applyFill="1" applyBorder="1" applyAlignment="1">
      <alignment horizontal="center" vertical="top"/>
    </xf>
    <xf numFmtId="166" fontId="21" fillId="7" borderId="29" xfId="0" applyNumberFormat="1" applyFont="1" applyFill="1" applyBorder="1" applyAlignment="1">
      <alignment horizontal="left" vertical="top" wrapText="1"/>
    </xf>
    <xf numFmtId="166" fontId="3" fillId="7" borderId="123" xfId="0" applyNumberFormat="1" applyFont="1" applyFill="1" applyBorder="1" applyAlignment="1">
      <alignment horizontal="center" vertical="top"/>
    </xf>
    <xf numFmtId="166" fontId="3" fillId="7" borderId="107" xfId="0" applyNumberFormat="1" applyFont="1" applyFill="1" applyBorder="1" applyAlignment="1">
      <alignment horizontal="center" vertical="top"/>
    </xf>
    <xf numFmtId="166" fontId="4" fillId="0" borderId="14" xfId="0" applyNumberFormat="1" applyFont="1" applyBorder="1" applyAlignment="1">
      <alignment horizontal="center" vertical="top"/>
    </xf>
    <xf numFmtId="166" fontId="3" fillId="7" borderId="15" xfId="0" applyNumberFormat="1" applyFont="1" applyFill="1" applyBorder="1" applyAlignment="1">
      <alignment horizontal="center" vertical="top" wrapText="1"/>
    </xf>
    <xf numFmtId="0" fontId="0" fillId="7" borderId="18" xfId="0"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82" xfId="0" applyNumberFormat="1" applyFont="1" applyFill="1" applyBorder="1" applyAlignment="1">
      <alignment horizontal="center" vertical="top"/>
    </xf>
    <xf numFmtId="166" fontId="7" fillId="7" borderId="110"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3" fontId="7" fillId="0" borderId="8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3" fontId="7" fillId="0" borderId="111" xfId="0" applyNumberFormat="1" applyFont="1" applyFill="1" applyBorder="1" applyAlignment="1">
      <alignment horizontal="center" vertical="top"/>
    </xf>
    <xf numFmtId="166" fontId="21" fillId="7" borderId="99" xfId="0" applyNumberFormat="1" applyFont="1" applyFill="1" applyBorder="1" applyAlignment="1">
      <alignment horizontal="center" vertical="top"/>
    </xf>
    <xf numFmtId="166" fontId="21" fillId="7" borderId="81" xfId="0" applyNumberFormat="1" applyFont="1" applyFill="1" applyBorder="1" applyAlignment="1">
      <alignment horizontal="center" vertical="top"/>
    </xf>
    <xf numFmtId="166" fontId="21" fillId="7" borderId="81" xfId="0" applyNumberFormat="1" applyFont="1" applyFill="1" applyBorder="1" applyAlignment="1">
      <alignment vertical="top" wrapText="1"/>
    </xf>
    <xf numFmtId="3" fontId="29" fillId="7" borderId="82" xfId="0" applyNumberFormat="1" applyFont="1" applyFill="1" applyBorder="1" applyAlignment="1">
      <alignment horizontal="center" vertical="top"/>
    </xf>
    <xf numFmtId="166" fontId="3" fillId="0" borderId="86" xfId="0" applyNumberFormat="1" applyFont="1" applyFill="1" applyBorder="1" applyAlignment="1">
      <alignment horizontal="center" vertical="top"/>
    </xf>
    <xf numFmtId="166" fontId="3" fillId="0" borderId="97" xfId="0" applyNumberFormat="1" applyFont="1" applyFill="1" applyBorder="1" applyAlignment="1">
      <alignment horizontal="center" vertical="top"/>
    </xf>
    <xf numFmtId="166" fontId="3" fillId="0" borderId="95" xfId="0" applyNumberFormat="1" applyFont="1" applyFill="1" applyBorder="1" applyAlignment="1">
      <alignment horizontal="center" vertical="top"/>
    </xf>
    <xf numFmtId="166" fontId="21" fillId="7" borderId="82" xfId="0" applyNumberFormat="1" applyFont="1" applyFill="1" applyBorder="1" applyAlignment="1">
      <alignment horizontal="center" vertical="top"/>
    </xf>
    <xf numFmtId="166" fontId="3" fillId="7" borderId="113" xfId="0" applyNumberFormat="1" applyFont="1" applyFill="1" applyBorder="1" applyAlignment="1">
      <alignment horizontal="center" vertical="top"/>
    </xf>
    <xf numFmtId="3" fontId="7" fillId="7" borderId="108" xfId="0" applyNumberFormat="1" applyFont="1" applyFill="1" applyBorder="1" applyAlignment="1">
      <alignment horizontal="center" vertical="top"/>
    </xf>
    <xf numFmtId="3" fontId="21" fillId="7" borderId="107" xfId="0" applyNumberFormat="1" applyFont="1" applyFill="1" applyBorder="1" applyAlignment="1">
      <alignment vertical="top" wrapText="1"/>
    </xf>
    <xf numFmtId="3" fontId="29" fillId="7" borderId="108" xfId="0" applyNumberFormat="1" applyFont="1" applyFill="1" applyBorder="1" applyAlignment="1">
      <alignment horizontal="center" vertical="top"/>
    </xf>
    <xf numFmtId="3" fontId="21" fillId="7" borderId="108" xfId="0" applyNumberFormat="1" applyFont="1" applyFill="1" applyBorder="1" applyAlignment="1">
      <alignment horizontal="center" vertical="top"/>
    </xf>
    <xf numFmtId="49" fontId="29" fillId="7" borderId="102" xfId="0" applyNumberFormat="1" applyFont="1" applyFill="1" applyBorder="1" applyAlignment="1">
      <alignment horizontal="center" vertical="center" wrapText="1"/>
    </xf>
    <xf numFmtId="0" fontId="21" fillId="7" borderId="90" xfId="0" applyFont="1" applyFill="1" applyBorder="1" applyAlignment="1">
      <alignment horizontal="left" vertical="top" wrapText="1"/>
    </xf>
    <xf numFmtId="49" fontId="21" fillId="7" borderId="92" xfId="0" applyNumberFormat="1" applyFont="1" applyFill="1" applyBorder="1" applyAlignment="1">
      <alignment horizontal="center" vertical="top"/>
    </xf>
    <xf numFmtId="0" fontId="30" fillId="7" borderId="86" xfId="0" applyFont="1" applyFill="1" applyBorder="1" applyAlignment="1">
      <alignment horizontal="left" vertical="top" wrapText="1"/>
    </xf>
    <xf numFmtId="49" fontId="21" fillId="7" borderId="96" xfId="0" applyNumberFormat="1" applyFont="1" applyFill="1" applyBorder="1" applyAlignment="1">
      <alignment horizontal="center" vertical="top"/>
    </xf>
    <xf numFmtId="49" fontId="7" fillId="7" borderId="102" xfId="0" applyNumberFormat="1" applyFont="1" applyFill="1" applyBorder="1" applyAlignment="1">
      <alignment horizontal="center" vertical="top" wrapText="1"/>
    </xf>
    <xf numFmtId="49" fontId="7" fillId="7" borderId="88" xfId="0" applyNumberFormat="1" applyFont="1" applyFill="1" applyBorder="1" applyAlignment="1">
      <alignment horizontal="center" vertical="top" wrapText="1"/>
    </xf>
    <xf numFmtId="166" fontId="3" fillId="0" borderId="100" xfId="0" applyNumberFormat="1" applyFont="1" applyFill="1" applyBorder="1" applyAlignment="1">
      <alignment horizontal="center" vertical="top"/>
    </xf>
    <xf numFmtId="3" fontId="3" fillId="7" borderId="87" xfId="0" applyNumberFormat="1" applyFont="1" applyFill="1" applyBorder="1" applyAlignment="1">
      <alignment vertical="top" wrapText="1"/>
    </xf>
    <xf numFmtId="3" fontId="3" fillId="0" borderId="96" xfId="0" applyNumberFormat="1" applyFont="1" applyFill="1" applyBorder="1" applyAlignment="1">
      <alignment vertical="top" wrapText="1"/>
    </xf>
    <xf numFmtId="3" fontId="3" fillId="0" borderId="88" xfId="0" applyNumberFormat="1" applyFont="1" applyFill="1" applyBorder="1" applyAlignment="1">
      <alignment vertical="top" wrapText="1"/>
    </xf>
    <xf numFmtId="166" fontId="3" fillId="0" borderId="28"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7" xfId="0" applyFont="1" applyBorder="1" applyAlignment="1">
      <alignment vertical="top" wrapText="1"/>
    </xf>
    <xf numFmtId="166" fontId="3" fillId="7" borderId="80" xfId="0" applyNumberFormat="1" applyFont="1" applyFill="1" applyBorder="1" applyAlignment="1">
      <alignment vertical="top" wrapText="1"/>
    </xf>
    <xf numFmtId="0" fontId="3" fillId="0" borderId="87" xfId="0" applyFont="1" applyBorder="1" applyAlignment="1">
      <alignment vertical="top"/>
    </xf>
    <xf numFmtId="49" fontId="2" fillId="7" borderId="20"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70"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71" xfId="0" applyNumberFormat="1" applyFont="1" applyFill="1" applyBorder="1" applyAlignment="1">
      <alignment horizontal="right" vertical="top"/>
    </xf>
    <xf numFmtId="166" fontId="3" fillId="7" borderId="75" xfId="0" applyNumberFormat="1" applyFont="1" applyFill="1" applyBorder="1" applyAlignment="1">
      <alignment horizontal="right" vertical="top"/>
    </xf>
    <xf numFmtId="166" fontId="9" fillId="7" borderId="21" xfId="0" applyNumberFormat="1" applyFont="1" applyFill="1" applyBorder="1" applyAlignment="1">
      <alignment horizontal="center" vertical="top" wrapText="1"/>
    </xf>
    <xf numFmtId="166" fontId="21" fillId="7" borderId="82" xfId="0" applyNumberFormat="1" applyFont="1" applyFill="1" applyBorder="1" applyAlignment="1">
      <alignment vertical="top" wrapText="1"/>
    </xf>
    <xf numFmtId="166" fontId="21" fillId="7" borderId="87" xfId="0" applyNumberFormat="1" applyFont="1" applyFill="1" applyBorder="1" applyAlignment="1">
      <alignment vertical="top" wrapText="1"/>
    </xf>
    <xf numFmtId="166" fontId="21" fillId="7" borderId="102" xfId="0" applyNumberFormat="1" applyFont="1" applyFill="1" applyBorder="1" applyAlignment="1">
      <alignment vertical="top" wrapText="1"/>
    </xf>
    <xf numFmtId="166" fontId="21" fillId="7" borderId="35" xfId="0" applyNumberFormat="1" applyFont="1" applyFill="1" applyBorder="1" applyAlignment="1">
      <alignment vertical="top" wrapText="1"/>
    </xf>
    <xf numFmtId="166" fontId="21" fillId="7" borderId="44" xfId="0" applyNumberFormat="1" applyFont="1" applyFill="1" applyBorder="1" applyAlignment="1">
      <alignment horizontal="center" vertical="top"/>
    </xf>
    <xf numFmtId="166" fontId="21" fillId="7" borderId="37" xfId="0" applyNumberFormat="1" applyFont="1" applyFill="1" applyBorder="1" applyAlignment="1">
      <alignment horizontal="left" vertical="top" wrapText="1"/>
    </xf>
    <xf numFmtId="1" fontId="3" fillId="7" borderId="11" xfId="0" applyNumberFormat="1" applyFont="1" applyFill="1" applyBorder="1" applyAlignment="1">
      <alignment horizontal="center" vertical="top"/>
    </xf>
    <xf numFmtId="0" fontId="3" fillId="7" borderId="29" xfId="0" applyFont="1" applyFill="1" applyBorder="1" applyAlignment="1">
      <alignment wrapText="1"/>
    </xf>
    <xf numFmtId="0" fontId="3" fillId="7" borderId="86" xfId="0" applyFont="1" applyFill="1" applyBorder="1" applyAlignment="1">
      <alignment wrapText="1"/>
    </xf>
    <xf numFmtId="166" fontId="3" fillId="7" borderId="21" xfId="0" applyNumberFormat="1" applyFont="1" applyFill="1" applyBorder="1" applyAlignment="1">
      <alignment horizontal="center" vertical="top"/>
    </xf>
    <xf numFmtId="1" fontId="21" fillId="7" borderId="28" xfId="0" applyNumberFormat="1" applyFont="1" applyFill="1" applyBorder="1" applyAlignment="1">
      <alignment horizontal="center" vertical="top"/>
    </xf>
    <xf numFmtId="3" fontId="21" fillId="0" borderId="1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21" fillId="7" borderId="11" xfId="0" applyNumberFormat="1" applyFont="1" applyFill="1" applyBorder="1" applyAlignment="1">
      <alignment horizontal="center" vertical="top"/>
    </xf>
    <xf numFmtId="3" fontId="21" fillId="7" borderId="116" xfId="0" applyNumberFormat="1" applyFont="1" applyFill="1" applyBorder="1" applyAlignment="1">
      <alignment horizontal="center" vertical="top"/>
    </xf>
    <xf numFmtId="0" fontId="3" fillId="0" borderId="7" xfId="0" applyFont="1" applyFill="1" applyBorder="1" applyAlignment="1">
      <alignment vertical="top" wrapText="1"/>
    </xf>
    <xf numFmtId="3" fontId="3" fillId="0" borderId="96"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21" fillId="0" borderId="29" xfId="0" applyFont="1" applyFill="1" applyBorder="1" applyAlignment="1">
      <alignment vertical="top" wrapText="1"/>
    </xf>
    <xf numFmtId="3" fontId="21" fillId="0" borderId="28" xfId="0" applyNumberFormat="1" applyFont="1" applyFill="1" applyBorder="1" applyAlignment="1">
      <alignment horizontal="center" vertical="top"/>
    </xf>
    <xf numFmtId="0" fontId="21" fillId="7" borderId="81" xfId="0" applyFont="1" applyFill="1" applyBorder="1" applyAlignment="1">
      <alignment vertical="top" wrapText="1"/>
    </xf>
    <xf numFmtId="3" fontId="26" fillId="7" borderId="20" xfId="0" applyNumberFormat="1" applyFont="1" applyFill="1" applyBorder="1" applyAlignment="1">
      <alignment horizontal="center" vertical="top"/>
    </xf>
    <xf numFmtId="3" fontId="26" fillId="7" borderId="39" xfId="0" applyNumberFormat="1" applyFont="1" applyFill="1" applyBorder="1" applyAlignment="1">
      <alignment horizontal="center" vertical="top"/>
    </xf>
    <xf numFmtId="3" fontId="26" fillId="7" borderId="11" xfId="1" applyNumberFormat="1" applyFont="1" applyFill="1" applyBorder="1" applyAlignment="1">
      <alignment horizontal="center" vertical="top" wrapText="1"/>
    </xf>
    <xf numFmtId="3" fontId="26" fillId="7" borderId="44" xfId="1"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0" fontId="0" fillId="7" borderId="18" xfId="0" applyFont="1" applyFill="1" applyBorder="1" applyAlignment="1">
      <alignment horizontal="center" wrapText="1"/>
    </xf>
    <xf numFmtId="0" fontId="0" fillId="0" borderId="7" xfId="0" applyBorder="1" applyAlignment="1">
      <alignment horizontal="left" vertical="top" wrapText="1"/>
    </xf>
    <xf numFmtId="166" fontId="4" fillId="3" borderId="35"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xf>
    <xf numFmtId="49" fontId="3" fillId="7" borderId="21" xfId="0" applyNumberFormat="1" applyFont="1" applyFill="1" applyBorder="1" applyAlignment="1">
      <alignment horizontal="center" vertical="top"/>
    </xf>
    <xf numFmtId="49" fontId="3" fillId="7" borderId="115"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0" fontId="33" fillId="7" borderId="11" xfId="0" applyFont="1" applyFill="1" applyBorder="1" applyAlignment="1">
      <alignment horizontal="center" vertical="top" wrapText="1"/>
    </xf>
    <xf numFmtId="166" fontId="26" fillId="7" borderId="86" xfId="0" applyNumberFormat="1" applyFont="1" applyFill="1" applyBorder="1" applyAlignment="1">
      <alignment horizontal="left" vertical="top" wrapText="1"/>
    </xf>
    <xf numFmtId="3" fontId="34" fillId="7" borderId="87" xfId="0" applyNumberFormat="1" applyFont="1" applyFill="1" applyBorder="1" applyAlignment="1">
      <alignment horizontal="center" vertical="center" wrapText="1"/>
    </xf>
    <xf numFmtId="3" fontId="26" fillId="7" borderId="11" xfId="0" applyNumberFormat="1" applyFont="1" applyFill="1" applyBorder="1" applyAlignment="1">
      <alignment horizontal="center" vertical="top"/>
    </xf>
    <xf numFmtId="166" fontId="26" fillId="7" borderId="7" xfId="0" applyNumberFormat="1" applyFont="1" applyFill="1" applyBorder="1" applyAlignment="1">
      <alignment horizontal="left" vertical="top" wrapText="1"/>
    </xf>
    <xf numFmtId="3" fontId="26" fillId="7" borderId="49" xfId="0" applyNumberFormat="1" applyFont="1" applyFill="1" applyBorder="1" applyAlignment="1">
      <alignment horizontal="center" vertical="top"/>
    </xf>
    <xf numFmtId="3" fontId="26" fillId="7" borderId="47" xfId="0" applyNumberFormat="1" applyFont="1" applyFill="1" applyBorder="1" applyAlignment="1">
      <alignment horizontal="center" vertical="top" wrapText="1"/>
    </xf>
    <xf numFmtId="3" fontId="26" fillId="7" borderId="20" xfId="0" applyNumberFormat="1" applyFont="1" applyFill="1" applyBorder="1" applyAlignment="1">
      <alignment horizontal="center" vertical="top" wrapText="1"/>
    </xf>
    <xf numFmtId="3" fontId="26" fillId="7" borderId="39" xfId="0" applyNumberFormat="1" applyFont="1" applyFill="1" applyBorder="1" applyAlignment="1">
      <alignment horizontal="center" vertical="top" wrapText="1"/>
    </xf>
    <xf numFmtId="3" fontId="26" fillId="7" borderId="49" xfId="0" applyNumberFormat="1" applyFont="1" applyFill="1" applyBorder="1" applyAlignment="1">
      <alignment horizontal="center" vertical="top" wrapText="1"/>
    </xf>
    <xf numFmtId="3" fontId="26" fillId="7" borderId="11" xfId="0" applyNumberFormat="1" applyFont="1" applyFill="1" applyBorder="1" applyAlignment="1">
      <alignment horizontal="center" vertical="top" wrapText="1"/>
    </xf>
    <xf numFmtId="3" fontId="26" fillId="7" borderId="44" xfId="0" applyNumberFormat="1" applyFont="1" applyFill="1" applyBorder="1" applyAlignment="1">
      <alignment horizontal="center" vertical="top" wrapText="1"/>
    </xf>
    <xf numFmtId="3" fontId="26" fillId="7" borderId="35" xfId="0" applyNumberFormat="1" applyFont="1" applyFill="1" applyBorder="1" applyAlignment="1">
      <alignment horizontal="center" vertical="top" wrapText="1"/>
    </xf>
    <xf numFmtId="3" fontId="26" fillId="7" borderId="28" xfId="0" applyNumberFormat="1" applyFont="1" applyFill="1" applyBorder="1" applyAlignment="1">
      <alignment horizontal="center" vertical="top" wrapText="1"/>
    </xf>
    <xf numFmtId="166" fontId="30" fillId="7" borderId="29" xfId="0" applyNumberFormat="1" applyFont="1" applyFill="1" applyBorder="1" applyAlignment="1">
      <alignment horizontal="left" vertical="top" wrapText="1"/>
    </xf>
    <xf numFmtId="0" fontId="33" fillId="7" borderId="37" xfId="0" applyFont="1" applyFill="1" applyBorder="1" applyAlignment="1">
      <alignment vertical="top" wrapText="1"/>
    </xf>
    <xf numFmtId="0" fontId="36" fillId="7" borderId="47" xfId="0" applyFont="1" applyFill="1" applyBorder="1" applyAlignment="1">
      <alignment horizontal="center" vertical="top" wrapText="1"/>
    </xf>
    <xf numFmtId="0" fontId="33" fillId="7" borderId="20" xfId="0" applyFont="1" applyFill="1" applyBorder="1" applyAlignment="1">
      <alignment horizontal="center" vertical="top" wrapText="1"/>
    </xf>
    <xf numFmtId="0" fontId="36" fillId="7" borderId="49" xfId="0" applyFont="1" applyFill="1" applyBorder="1" applyAlignment="1">
      <alignment horizontal="center" vertical="top" wrapText="1"/>
    </xf>
    <xf numFmtId="166" fontId="21" fillId="7" borderId="8" xfId="0" applyNumberFormat="1" applyFont="1" applyFill="1" applyBorder="1" applyAlignment="1">
      <alignment horizontal="center" vertical="top"/>
    </xf>
    <xf numFmtId="166" fontId="21" fillId="7" borderId="61" xfId="0" applyNumberFormat="1" applyFont="1" applyFill="1" applyBorder="1" applyAlignment="1">
      <alignment horizontal="center" vertical="top"/>
    </xf>
    <xf numFmtId="166" fontId="21" fillId="7" borderId="20" xfId="0" applyNumberFormat="1" applyFont="1" applyFill="1" applyBorder="1" applyAlignment="1">
      <alignment horizontal="center" vertical="top"/>
    </xf>
    <xf numFmtId="166" fontId="21" fillId="7" borderId="46" xfId="0" applyNumberFormat="1" applyFont="1" applyFill="1" applyBorder="1" applyAlignment="1">
      <alignment horizontal="center" vertical="top"/>
    </xf>
    <xf numFmtId="3" fontId="21" fillId="7" borderId="47" xfId="0" applyNumberFormat="1" applyFont="1" applyFill="1" applyBorder="1" applyAlignment="1">
      <alignment horizontal="center" vertical="top"/>
    </xf>
    <xf numFmtId="3" fontId="21" fillId="7" borderId="20" xfId="0" applyNumberFormat="1" applyFont="1" applyFill="1" applyBorder="1" applyAlignment="1">
      <alignment horizontal="center" vertical="top"/>
    </xf>
    <xf numFmtId="166" fontId="21" fillId="7" borderId="77" xfId="0" applyNumberFormat="1" applyFont="1" applyFill="1" applyBorder="1" applyAlignment="1">
      <alignment horizontal="center" vertical="top"/>
    </xf>
    <xf numFmtId="166" fontId="21" fillId="7" borderId="28" xfId="0" applyNumberFormat="1" applyFont="1" applyFill="1" applyBorder="1" applyAlignment="1">
      <alignment horizontal="center" vertical="top"/>
    </xf>
    <xf numFmtId="166" fontId="21" fillId="7" borderId="19" xfId="0" applyNumberFormat="1" applyFont="1" applyFill="1" applyBorder="1" applyAlignment="1">
      <alignment horizontal="center" vertical="top"/>
    </xf>
    <xf numFmtId="3" fontId="21" fillId="0" borderId="35" xfId="0" applyNumberFormat="1" applyFont="1" applyFill="1" applyBorder="1" applyAlignment="1">
      <alignment horizontal="center" vertical="top"/>
    </xf>
    <xf numFmtId="3" fontId="26" fillId="7" borderId="47" xfId="0" applyNumberFormat="1" applyFont="1" applyFill="1" applyBorder="1" applyAlignment="1">
      <alignment horizontal="center" vertical="top"/>
    </xf>
    <xf numFmtId="3" fontId="26" fillId="7" borderId="44" xfId="0" applyNumberFormat="1" applyFont="1" applyFill="1" applyBorder="1" applyAlignment="1">
      <alignment horizontal="center" vertical="top"/>
    </xf>
    <xf numFmtId="3" fontId="26" fillId="7" borderId="82" xfId="0" applyNumberFormat="1" applyFont="1" applyFill="1" applyBorder="1" applyAlignment="1">
      <alignment horizontal="center" vertical="top"/>
    </xf>
    <xf numFmtId="3" fontId="26" fillId="7" borderId="28" xfId="0" applyNumberFormat="1" applyFont="1" applyFill="1" applyBorder="1" applyAlignment="1">
      <alignment horizontal="center" vertical="top"/>
    </xf>
    <xf numFmtId="3" fontId="26" fillId="7" borderId="0" xfId="0" applyNumberFormat="1" applyFont="1" applyFill="1" applyBorder="1" applyAlignment="1">
      <alignment horizontal="center" vertical="top"/>
    </xf>
    <xf numFmtId="0" fontId="3" fillId="0" borderId="0" xfId="0" applyFont="1" applyFill="1" applyBorder="1" applyAlignment="1">
      <alignment vertical="top"/>
    </xf>
    <xf numFmtId="0" fontId="26" fillId="0" borderId="0" xfId="0" applyFont="1" applyFill="1" applyBorder="1" applyAlignment="1">
      <alignment vertical="top" wrapText="1"/>
    </xf>
    <xf numFmtId="166" fontId="21" fillId="0" borderId="66" xfId="0" applyNumberFormat="1" applyFont="1" applyFill="1" applyBorder="1" applyAlignment="1">
      <alignment horizontal="center" vertical="top" wrapText="1"/>
    </xf>
    <xf numFmtId="166" fontId="21" fillId="7" borderId="50" xfId="0" applyNumberFormat="1" applyFont="1" applyFill="1" applyBorder="1" applyAlignment="1">
      <alignment horizontal="center" vertical="top"/>
    </xf>
    <xf numFmtId="3" fontId="21" fillId="3" borderId="11" xfId="0" applyNumberFormat="1" applyFont="1" applyFill="1" applyBorder="1" applyAlignment="1">
      <alignment horizontal="center" vertical="top"/>
    </xf>
    <xf numFmtId="3" fontId="21" fillId="3" borderId="28" xfId="0" applyNumberFormat="1" applyFont="1" applyFill="1" applyBorder="1" applyAlignment="1">
      <alignment horizontal="center" vertical="top"/>
    </xf>
    <xf numFmtId="3" fontId="21" fillId="3" borderId="20" xfId="0" applyNumberFormat="1" applyFont="1" applyFill="1" applyBorder="1" applyAlignment="1">
      <alignment horizontal="center" vertical="top"/>
    </xf>
    <xf numFmtId="166" fontId="21" fillId="3" borderId="29" xfId="0" applyNumberFormat="1" applyFont="1" applyFill="1" applyBorder="1" applyAlignment="1">
      <alignment horizontal="left" vertical="top" wrapText="1"/>
    </xf>
    <xf numFmtId="3" fontId="21" fillId="3" borderId="28" xfId="0" applyNumberFormat="1" applyFont="1" applyFill="1" applyBorder="1" applyAlignment="1">
      <alignment horizontal="center" vertical="top" wrapText="1"/>
    </xf>
    <xf numFmtId="166" fontId="21" fillId="3" borderId="81" xfId="0" applyNumberFormat="1" applyFont="1" applyFill="1" applyBorder="1" applyAlignment="1">
      <alignment horizontal="left" vertical="top" wrapText="1"/>
    </xf>
    <xf numFmtId="3" fontId="21" fillId="3" borderId="80" xfId="0" applyNumberFormat="1" applyFont="1" applyFill="1" applyBorder="1" applyAlignment="1">
      <alignment horizontal="center" vertical="top" wrapText="1"/>
    </xf>
    <xf numFmtId="165" fontId="3" fillId="0" borderId="23" xfId="0" applyNumberFormat="1" applyFont="1" applyBorder="1" applyAlignment="1">
      <alignment horizontal="center"/>
    </xf>
    <xf numFmtId="165" fontId="3" fillId="0" borderId="77" xfId="0" applyNumberFormat="1" applyFont="1" applyBorder="1" applyAlignment="1">
      <alignment horizontal="center"/>
    </xf>
    <xf numFmtId="165" fontId="3" fillId="0" borderId="1" xfId="0" applyNumberFormat="1" applyFont="1" applyBorder="1" applyAlignment="1">
      <alignment horizontal="center"/>
    </xf>
    <xf numFmtId="165" fontId="3" fillId="0" borderId="28" xfId="0" applyNumberFormat="1" applyFont="1" applyBorder="1" applyAlignment="1">
      <alignment horizontal="center"/>
    </xf>
    <xf numFmtId="165" fontId="3" fillId="0" borderId="35" xfId="0" applyNumberFormat="1" applyFont="1" applyBorder="1" applyAlignment="1">
      <alignment horizontal="center"/>
    </xf>
    <xf numFmtId="166" fontId="3" fillId="7" borderId="6" xfId="0" applyNumberFormat="1" applyFont="1" applyFill="1" applyBorder="1" applyAlignment="1">
      <alignment horizontal="center"/>
    </xf>
    <xf numFmtId="166" fontId="3" fillId="7" borderId="11" xfId="0" applyNumberFormat="1" applyFont="1" applyFill="1" applyBorder="1" applyAlignment="1">
      <alignment horizontal="center"/>
    </xf>
    <xf numFmtId="166" fontId="3" fillId="7" borderId="49"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3"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35" xfId="0" applyNumberFormat="1" applyFont="1" applyFill="1" applyBorder="1" applyAlignment="1">
      <alignment horizontal="center"/>
    </xf>
    <xf numFmtId="166" fontId="3" fillId="7" borderId="77" xfId="0" applyNumberFormat="1" applyFont="1" applyFill="1" applyBorder="1" applyAlignment="1">
      <alignment horizontal="center"/>
    </xf>
    <xf numFmtId="166" fontId="3" fillId="7" borderId="19" xfId="0" applyNumberFormat="1" applyFont="1" applyFill="1" applyBorder="1" applyAlignment="1">
      <alignment horizontal="center"/>
    </xf>
    <xf numFmtId="166" fontId="4" fillId="7" borderId="75" xfId="0" applyNumberFormat="1" applyFont="1" applyFill="1" applyBorder="1" applyAlignment="1">
      <alignment horizontal="center"/>
    </xf>
    <xf numFmtId="166" fontId="4" fillId="7" borderId="10" xfId="0" applyNumberFormat="1" applyFont="1" applyFill="1" applyBorder="1" applyAlignment="1">
      <alignment horizontal="center"/>
    </xf>
    <xf numFmtId="166" fontId="4" fillId="7" borderId="13" xfId="0" applyNumberFormat="1" applyFont="1" applyFill="1" applyBorder="1" applyAlignment="1">
      <alignment horizontal="center"/>
    </xf>
    <xf numFmtId="166" fontId="4" fillId="7" borderId="14" xfId="0" applyNumberFormat="1" applyFont="1" applyFill="1" applyBorder="1" applyAlignment="1">
      <alignment horizontal="center"/>
    </xf>
    <xf numFmtId="166" fontId="28" fillId="3" borderId="49" xfId="0" applyNumberFormat="1" applyFont="1" applyFill="1" applyBorder="1" applyAlignment="1">
      <alignment horizontal="center" vertical="top" wrapText="1"/>
    </xf>
    <xf numFmtId="166" fontId="28" fillId="7"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top" wrapText="1"/>
    </xf>
    <xf numFmtId="166" fontId="21" fillId="7" borderId="6" xfId="0" applyNumberFormat="1" applyFont="1" applyFill="1" applyBorder="1" applyAlignment="1">
      <alignment horizontal="center" vertical="top" wrapText="1"/>
    </xf>
    <xf numFmtId="166" fontId="28" fillId="3" borderId="35" xfId="0" applyNumberFormat="1" applyFont="1" applyFill="1" applyBorder="1" applyAlignment="1">
      <alignment horizontal="center" vertical="top" wrapText="1"/>
    </xf>
    <xf numFmtId="166" fontId="21" fillId="7" borderId="23" xfId="0" applyNumberFormat="1" applyFont="1" applyFill="1" applyBorder="1" applyAlignment="1">
      <alignment horizontal="center" vertical="top" wrapText="1"/>
    </xf>
    <xf numFmtId="0" fontId="21" fillId="0" borderId="7" xfId="0" applyFont="1" applyBorder="1" applyAlignment="1">
      <alignment vertical="top" wrapText="1"/>
    </xf>
    <xf numFmtId="166" fontId="21" fillId="7" borderId="49" xfId="0" applyNumberFormat="1" applyFont="1" applyFill="1" applyBorder="1" applyAlignment="1">
      <alignment horizontal="center" vertical="top"/>
    </xf>
    <xf numFmtId="166" fontId="21" fillId="7" borderId="48" xfId="0" applyNumberFormat="1" applyFont="1" applyFill="1" applyBorder="1" applyAlignment="1">
      <alignment horizontal="center" vertical="top"/>
    </xf>
    <xf numFmtId="166" fontId="21" fillId="7" borderId="66" xfId="0" applyNumberFormat="1" applyFont="1" applyFill="1" applyBorder="1" applyAlignment="1">
      <alignment horizontal="center" vertical="top"/>
    </xf>
    <xf numFmtId="166" fontId="21" fillId="7" borderId="35" xfId="0" applyNumberFormat="1" applyFont="1" applyFill="1" applyBorder="1" applyAlignment="1">
      <alignment horizontal="center" vertical="top"/>
    </xf>
    <xf numFmtId="166" fontId="21" fillId="7" borderId="54" xfId="0" applyNumberFormat="1" applyFont="1" applyFill="1" applyBorder="1" applyAlignment="1">
      <alignment horizontal="center" vertical="top"/>
    </xf>
    <xf numFmtId="166" fontId="26" fillId="7" borderId="7" xfId="0" applyNumberFormat="1" applyFont="1" applyFill="1" applyBorder="1" applyAlignment="1">
      <alignment vertical="top" wrapText="1"/>
    </xf>
    <xf numFmtId="166" fontId="26" fillId="7" borderId="37" xfId="0" applyNumberFormat="1" applyFont="1" applyFill="1" applyBorder="1" applyAlignment="1">
      <alignment vertical="top" wrapText="1"/>
    </xf>
    <xf numFmtId="3" fontId="16" fillId="7" borderId="61" xfId="0" applyNumberFormat="1" applyFont="1" applyFill="1" applyBorder="1" applyAlignment="1">
      <alignment horizontal="center" vertical="top"/>
    </xf>
    <xf numFmtId="3" fontId="16" fillId="7" borderId="21" xfId="0" applyNumberFormat="1" applyFont="1" applyFill="1" applyBorder="1" applyAlignment="1">
      <alignment horizontal="center" vertical="top"/>
    </xf>
    <xf numFmtId="3" fontId="16" fillId="7" borderId="18" xfId="0" applyNumberFormat="1" applyFont="1" applyFill="1" applyBorder="1" applyAlignment="1">
      <alignment horizontal="center" vertical="top"/>
    </xf>
    <xf numFmtId="166" fontId="26" fillId="7" borderId="29" xfId="0" applyNumberFormat="1" applyFont="1" applyFill="1" applyBorder="1" applyAlignment="1">
      <alignment vertical="top" wrapText="1"/>
    </xf>
    <xf numFmtId="3" fontId="26" fillId="7" borderId="27" xfId="0" applyNumberFormat="1" applyFont="1" applyFill="1" applyBorder="1" applyAlignment="1">
      <alignment horizontal="center" vertical="top"/>
    </xf>
    <xf numFmtId="3" fontId="7" fillId="7" borderId="11" xfId="0" applyNumberFormat="1" applyFont="1" applyFill="1" applyBorder="1" applyAlignment="1">
      <alignment horizontal="center" vertical="top" wrapText="1"/>
    </xf>
    <xf numFmtId="3" fontId="7" fillId="7" borderId="44"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3" fontId="7" fillId="7" borderId="54"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124" xfId="0" applyNumberFormat="1" applyFont="1" applyFill="1" applyBorder="1" applyAlignment="1">
      <alignment horizontal="center" vertical="top"/>
    </xf>
    <xf numFmtId="3" fontId="3" fillId="7" borderId="11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xf>
    <xf numFmtId="0" fontId="33" fillId="7" borderId="7" xfId="0" applyFont="1" applyFill="1" applyBorder="1" applyAlignment="1">
      <alignment vertical="top" wrapText="1"/>
    </xf>
    <xf numFmtId="0" fontId="26" fillId="7" borderId="37" xfId="0" applyFont="1" applyFill="1" applyBorder="1" applyAlignment="1">
      <alignment vertical="top" wrapText="1"/>
    </xf>
    <xf numFmtId="166" fontId="4" fillId="3" borderId="11"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166" fontId="4" fillId="7"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0" fontId="26" fillId="7" borderId="7" xfId="0" applyFont="1" applyFill="1" applyBorder="1" applyAlignment="1">
      <alignment vertical="top" wrapText="1"/>
    </xf>
    <xf numFmtId="0" fontId="39" fillId="7" borderId="47" xfId="0" applyFont="1" applyFill="1" applyBorder="1" applyAlignment="1">
      <alignment horizontal="center" vertical="top" wrapText="1"/>
    </xf>
    <xf numFmtId="0" fontId="26" fillId="7" borderId="20" xfId="0" applyFont="1" applyFill="1" applyBorder="1" applyAlignment="1">
      <alignment horizontal="center" vertical="top" wrapText="1"/>
    </xf>
    <xf numFmtId="0" fontId="26" fillId="7" borderId="29" xfId="0" applyFont="1" applyFill="1" applyBorder="1" applyAlignment="1">
      <alignment vertical="top" wrapText="1"/>
    </xf>
    <xf numFmtId="0" fontId="39" fillId="7" borderId="35" xfId="0" applyFont="1" applyFill="1" applyBorder="1" applyAlignment="1">
      <alignment horizontal="center" vertical="top" wrapText="1"/>
    </xf>
    <xf numFmtId="0" fontId="26" fillId="7" borderId="28"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1" xfId="0" applyNumberFormat="1" applyFont="1" applyFill="1" applyBorder="1" applyAlignment="1">
      <alignment horizontal="center" vertical="top" wrapText="1"/>
    </xf>
    <xf numFmtId="3" fontId="35" fillId="7" borderId="28" xfId="0" applyNumberFormat="1" applyFont="1" applyFill="1" applyBorder="1" applyAlignment="1">
      <alignment horizontal="center" vertical="top" wrapText="1"/>
    </xf>
    <xf numFmtId="166" fontId="3" fillId="7" borderId="87" xfId="0" applyNumberFormat="1" applyFont="1" applyFill="1" applyBorder="1" applyAlignment="1">
      <alignment horizontal="left" vertical="top" wrapText="1"/>
    </xf>
    <xf numFmtId="166" fontId="3" fillId="7" borderId="96" xfId="0" applyNumberFormat="1" applyFont="1" applyFill="1" applyBorder="1" applyAlignment="1">
      <alignment horizontal="center" vertical="top"/>
    </xf>
    <xf numFmtId="0" fontId="3" fillId="7" borderId="29" xfId="0" applyFont="1" applyFill="1" applyBorder="1" applyAlignment="1">
      <alignment horizontal="left" vertical="top" wrapText="1"/>
    </xf>
    <xf numFmtId="166" fontId="30" fillId="7" borderId="7" xfId="0" applyNumberFormat="1" applyFont="1" applyFill="1" applyBorder="1" applyAlignment="1">
      <alignment horizontal="left" vertical="top" wrapText="1"/>
    </xf>
    <xf numFmtId="3" fontId="30" fillId="7" borderId="49" xfId="0" applyNumberFormat="1" applyFont="1" applyFill="1" applyBorder="1" applyAlignment="1">
      <alignment horizontal="center" vertical="top"/>
    </xf>
    <xf numFmtId="166" fontId="21" fillId="0" borderId="23" xfId="0" applyNumberFormat="1" applyFont="1" applyFill="1" applyBorder="1" applyAlignment="1">
      <alignment horizontal="center" vertical="center" wrapText="1"/>
    </xf>
    <xf numFmtId="166" fontId="21" fillId="7" borderId="66" xfId="0" applyNumberFormat="1" applyFont="1" applyFill="1" applyBorder="1" applyAlignment="1">
      <alignment horizontal="center" vertical="center"/>
    </xf>
    <xf numFmtId="166" fontId="21" fillId="7" borderId="23" xfId="0" applyNumberFormat="1" applyFont="1" applyFill="1" applyBorder="1" applyAlignment="1">
      <alignment horizontal="center" vertical="center"/>
    </xf>
    <xf numFmtId="3" fontId="30" fillId="7" borderId="11" xfId="0" applyNumberFormat="1" applyFont="1" applyFill="1" applyBorder="1" applyAlignment="1">
      <alignment horizontal="center" vertical="top"/>
    </xf>
    <xf numFmtId="3" fontId="30" fillId="7" borderId="28" xfId="0" applyNumberFormat="1" applyFont="1" applyFill="1" applyBorder="1" applyAlignment="1">
      <alignment horizontal="center" vertical="top"/>
    </xf>
    <xf numFmtId="49" fontId="7" fillId="7" borderId="0"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left" vertical="top" wrapText="1"/>
    </xf>
    <xf numFmtId="3" fontId="3" fillId="7" borderId="96" xfId="0" applyNumberFormat="1" applyFont="1" applyFill="1" applyBorder="1" applyAlignment="1">
      <alignment vertical="top" wrapText="1"/>
    </xf>
    <xf numFmtId="3" fontId="3" fillId="7" borderId="88" xfId="0" applyNumberFormat="1" applyFont="1" applyFill="1" applyBorder="1" applyAlignment="1">
      <alignment vertical="top" wrapText="1"/>
    </xf>
    <xf numFmtId="3" fontId="3" fillId="7" borderId="82" xfId="0" applyNumberFormat="1" applyFont="1" applyFill="1" applyBorder="1" applyAlignment="1">
      <alignment vertical="top" wrapText="1"/>
    </xf>
    <xf numFmtId="3" fontId="3" fillId="7" borderId="102" xfId="0" applyNumberFormat="1" applyFont="1" applyFill="1" applyBorder="1" applyAlignment="1">
      <alignment vertical="top" wrapText="1"/>
    </xf>
    <xf numFmtId="3" fontId="9" fillId="7" borderId="102" xfId="0" applyNumberFormat="1" applyFont="1" applyFill="1" applyBorder="1" applyAlignment="1">
      <alignment vertical="top" wrapText="1"/>
    </xf>
    <xf numFmtId="3" fontId="9" fillId="7" borderId="18" xfId="0" applyNumberFormat="1" applyFont="1" applyFill="1" applyBorder="1" applyAlignment="1">
      <alignment vertical="top" wrapText="1"/>
    </xf>
    <xf numFmtId="166" fontId="21" fillId="7" borderId="28" xfId="0" applyNumberFormat="1" applyFont="1" applyFill="1" applyBorder="1" applyAlignment="1">
      <alignment horizontal="center" textRotation="90" wrapText="1"/>
    </xf>
    <xf numFmtId="166" fontId="28" fillId="7" borderId="20" xfId="0" applyNumberFormat="1" applyFont="1" applyFill="1" applyBorder="1" applyAlignment="1">
      <alignment horizontal="center" vertical="top" wrapText="1"/>
    </xf>
    <xf numFmtId="166" fontId="4" fillId="7" borderId="6" xfId="0" applyNumberFormat="1" applyFont="1" applyFill="1" applyBorder="1" applyAlignment="1">
      <alignment horizontal="center" vertical="top"/>
    </xf>
    <xf numFmtId="166" fontId="4" fillId="7" borderId="34" xfId="0" applyNumberFormat="1" applyFont="1" applyFill="1" applyBorder="1" applyAlignment="1">
      <alignment horizontal="center" vertical="top"/>
    </xf>
    <xf numFmtId="166" fontId="4" fillId="7" borderId="48" xfId="0" applyNumberFormat="1" applyFont="1" applyFill="1" applyBorder="1" applyAlignment="1">
      <alignment horizontal="center" vertical="top"/>
    </xf>
    <xf numFmtId="166" fontId="9" fillId="7" borderId="7" xfId="0" applyNumberFormat="1" applyFont="1" applyFill="1" applyBorder="1" applyAlignment="1">
      <alignment vertical="top" wrapText="1"/>
    </xf>
    <xf numFmtId="49" fontId="3" fillId="0" borderId="49" xfId="0" applyNumberFormat="1" applyFont="1" applyFill="1" applyBorder="1" applyAlignment="1">
      <alignment horizontal="center" vertical="top"/>
    </xf>
    <xf numFmtId="166" fontId="4" fillId="7" borderId="23" xfId="0" applyNumberFormat="1" applyFont="1" applyFill="1" applyBorder="1" applyAlignment="1">
      <alignment horizontal="center" vertical="top"/>
    </xf>
    <xf numFmtId="166" fontId="4" fillId="7" borderId="66" xfId="0" applyNumberFormat="1" applyFont="1" applyFill="1" applyBorder="1" applyAlignment="1">
      <alignment horizontal="center" vertical="top"/>
    </xf>
    <xf numFmtId="166" fontId="4" fillId="7" borderId="19" xfId="0" applyNumberFormat="1" applyFont="1" applyFill="1" applyBorder="1" applyAlignment="1">
      <alignment horizontal="center" vertical="top"/>
    </xf>
    <xf numFmtId="0" fontId="0" fillId="7" borderId="18" xfId="0" applyFont="1" applyFill="1" applyBorder="1" applyAlignment="1">
      <alignment horizontal="center" vertical="top"/>
    </xf>
    <xf numFmtId="166" fontId="7" fillId="7" borderId="28" xfId="0" applyNumberFormat="1" applyFont="1" applyFill="1" applyBorder="1" applyAlignment="1">
      <alignment horizontal="left" textRotation="90" wrapText="1"/>
    </xf>
    <xf numFmtId="49" fontId="7" fillId="7" borderId="28" xfId="0" applyNumberFormat="1" applyFont="1" applyFill="1" applyBorder="1" applyAlignment="1">
      <alignment horizontal="center" vertical="center" textRotation="90" wrapText="1"/>
    </xf>
    <xf numFmtId="0" fontId="0" fillId="7" borderId="27" xfId="0" applyFont="1" applyFill="1" applyBorder="1" applyAlignment="1">
      <alignment horizontal="center" vertical="top"/>
    </xf>
    <xf numFmtId="166" fontId="3" fillId="7" borderId="126" xfId="0" applyNumberFormat="1" applyFont="1" applyFill="1" applyBorder="1" applyAlignment="1">
      <alignment horizontal="center" vertical="top"/>
    </xf>
    <xf numFmtId="166" fontId="3" fillId="7" borderId="120" xfId="0" applyNumberFormat="1" applyFont="1" applyFill="1" applyBorder="1" applyAlignment="1">
      <alignment horizontal="center" vertical="top"/>
    </xf>
    <xf numFmtId="166" fontId="21" fillId="0" borderId="79" xfId="0" applyNumberFormat="1" applyFont="1" applyFill="1" applyBorder="1" applyAlignment="1">
      <alignment horizontal="left" vertical="top" wrapText="1"/>
    </xf>
    <xf numFmtId="166" fontId="4" fillId="7" borderId="80" xfId="0" applyNumberFormat="1" applyFont="1" applyFill="1" applyBorder="1" applyAlignment="1">
      <alignment horizontal="center" vertical="top"/>
    </xf>
    <xf numFmtId="166" fontId="3" fillId="7" borderId="119" xfId="0" applyNumberFormat="1" applyFont="1" applyFill="1" applyBorder="1" applyAlignment="1">
      <alignment horizontal="center" vertical="top" wrapText="1"/>
    </xf>
    <xf numFmtId="166" fontId="12" fillId="7" borderId="11"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82"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49" fontId="4" fillId="7" borderId="49" xfId="0" applyNumberFormat="1" applyFont="1" applyFill="1" applyBorder="1" applyAlignment="1">
      <alignment vertical="top"/>
    </xf>
    <xf numFmtId="166" fontId="28" fillId="7" borderId="11" xfId="0" applyNumberFormat="1" applyFont="1" applyFill="1" applyBorder="1" applyAlignment="1">
      <alignment horizontal="center" vertical="center" wrapText="1"/>
    </xf>
    <xf numFmtId="0" fontId="37" fillId="7" borderId="11" xfId="0" applyFont="1" applyFill="1" applyBorder="1" applyAlignment="1">
      <alignment horizontal="center" vertical="center" textRotation="90"/>
    </xf>
    <xf numFmtId="49" fontId="28" fillId="7" borderId="49" xfId="0" applyNumberFormat="1" applyFont="1" applyFill="1" applyBorder="1" applyAlignment="1">
      <alignment horizontal="center" vertical="top" wrapText="1"/>
    </xf>
    <xf numFmtId="166" fontId="21" fillId="7" borderId="11" xfId="0" applyNumberFormat="1" applyFont="1" applyFill="1" applyBorder="1" applyAlignment="1">
      <alignment horizontal="center" vertical="center" textRotation="90" wrapText="1"/>
    </xf>
    <xf numFmtId="166" fontId="28" fillId="7" borderId="49" xfId="0" applyNumberFormat="1" applyFont="1" applyFill="1" applyBorder="1" applyAlignment="1">
      <alignment horizontal="center" vertical="top" wrapText="1"/>
    </xf>
    <xf numFmtId="3" fontId="21" fillId="7" borderId="82"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3" fontId="21" fillId="0" borderId="87" xfId="0" applyNumberFormat="1" applyFont="1" applyFill="1" applyBorder="1" applyAlignment="1">
      <alignment horizontal="center" vertical="top"/>
    </xf>
    <xf numFmtId="166" fontId="3" fillId="7" borderId="49" xfId="0" applyNumberFormat="1" applyFont="1" applyFill="1" applyBorder="1" applyAlignment="1">
      <alignment vertical="top"/>
    </xf>
    <xf numFmtId="3" fontId="29" fillId="7" borderId="49"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xf>
    <xf numFmtId="166" fontId="3" fillId="7" borderId="79" xfId="0" applyNumberFormat="1" applyFont="1" applyFill="1" applyBorder="1" applyAlignment="1">
      <alignment vertical="top" wrapText="1"/>
    </xf>
    <xf numFmtId="3" fontId="29" fillId="7" borderId="125" xfId="0" applyNumberFormat="1" applyFont="1" applyFill="1" applyBorder="1" applyAlignment="1">
      <alignment horizontal="center" vertical="top" wrapText="1"/>
    </xf>
    <xf numFmtId="49" fontId="38" fillId="7" borderId="28" xfId="0" applyNumberFormat="1" applyFont="1" applyFill="1" applyBorder="1" applyAlignment="1">
      <alignment horizontal="center" vertical="top"/>
    </xf>
    <xf numFmtId="166" fontId="16" fillId="7" borderId="6"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0" fontId="3" fillId="7" borderId="37" xfId="0" applyFont="1" applyFill="1" applyBorder="1" applyAlignment="1">
      <alignment horizontal="left" vertical="top" wrapText="1"/>
    </xf>
    <xf numFmtId="0" fontId="26" fillId="7" borderId="86" xfId="0" applyFont="1" applyFill="1" applyBorder="1" applyAlignment="1">
      <alignment horizontal="left" vertical="top" wrapText="1"/>
    </xf>
    <xf numFmtId="3" fontId="26" fillId="7" borderId="87" xfId="0" applyNumberFormat="1" applyFont="1" applyFill="1" applyBorder="1" applyAlignment="1">
      <alignment horizontal="center" vertical="top"/>
    </xf>
    <xf numFmtId="166" fontId="3" fillId="7" borderId="19" xfId="0" applyNumberFormat="1" applyFont="1" applyFill="1" applyBorder="1" applyAlignment="1">
      <alignment vertical="top"/>
    </xf>
    <xf numFmtId="0" fontId="26" fillId="7" borderId="29" xfId="0" applyFont="1" applyFill="1" applyBorder="1" applyAlignment="1">
      <alignment horizontal="left" vertical="top" wrapText="1"/>
    </xf>
    <xf numFmtId="3" fontId="16" fillId="7" borderId="28" xfId="0" applyNumberFormat="1" applyFont="1" applyFill="1" applyBorder="1" applyAlignment="1">
      <alignment horizontal="center" vertical="top"/>
    </xf>
    <xf numFmtId="166" fontId="4" fillId="7" borderId="77" xfId="0" applyNumberFormat="1" applyFont="1" applyFill="1" applyBorder="1" applyAlignment="1">
      <alignment horizontal="center" vertical="top" textRotation="90" wrapText="1"/>
    </xf>
    <xf numFmtId="166" fontId="3" fillId="7" borderId="48" xfId="0" applyNumberFormat="1" applyFont="1" applyFill="1" applyBorder="1" applyAlignment="1">
      <alignment vertical="top"/>
    </xf>
    <xf numFmtId="166" fontId="3" fillId="7" borderId="11"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wrapText="1"/>
    </xf>
    <xf numFmtId="166" fontId="3" fillId="7" borderId="6" xfId="0" applyNumberFormat="1" applyFont="1" applyFill="1" applyBorder="1" applyAlignment="1">
      <alignment horizontal="right" vertical="top" wrapText="1"/>
    </xf>
    <xf numFmtId="166" fontId="3" fillId="7" borderId="18" xfId="0" applyNumberFormat="1" applyFont="1" applyFill="1" applyBorder="1" applyAlignment="1">
      <alignment horizontal="center"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84" xfId="0" applyNumberFormat="1" applyFont="1" applyFill="1" applyBorder="1" applyAlignment="1">
      <alignment horizontal="left" vertical="top" wrapText="1"/>
    </xf>
    <xf numFmtId="3" fontId="21" fillId="7" borderId="96" xfId="0" applyNumberFormat="1" applyFont="1" applyFill="1" applyBorder="1" applyAlignment="1">
      <alignment horizontal="center" vertical="top"/>
    </xf>
    <xf numFmtId="166" fontId="4" fillId="7" borderId="0" xfId="0" applyNumberFormat="1" applyFont="1" applyFill="1" applyBorder="1" applyAlignment="1">
      <alignment horizontal="center" vertical="top" wrapText="1"/>
    </xf>
    <xf numFmtId="0" fontId="41" fillId="11" borderId="127" xfId="3" applyAlignment="1">
      <alignment vertical="top"/>
    </xf>
    <xf numFmtId="0" fontId="3" fillId="7" borderId="37" xfId="0" applyFont="1" applyFill="1" applyBorder="1" applyAlignment="1">
      <alignment vertical="center" wrapText="1"/>
    </xf>
    <xf numFmtId="0" fontId="3" fillId="7" borderId="20" xfId="0" applyFont="1" applyFill="1" applyBorder="1" applyAlignment="1">
      <alignment horizontal="center" vertical="center"/>
    </xf>
    <xf numFmtId="0" fontId="3" fillId="7" borderId="20" xfId="0" applyFont="1" applyFill="1" applyBorder="1" applyAlignment="1">
      <alignment horizontal="right" vertical="center"/>
    </xf>
    <xf numFmtId="0" fontId="3" fillId="7" borderId="28" xfId="0" applyFont="1" applyFill="1" applyBorder="1" applyAlignment="1">
      <alignment horizontal="center" vertical="center"/>
    </xf>
    <xf numFmtId="0" fontId="3" fillId="7" borderId="28" xfId="0" applyFont="1" applyFill="1" applyBorder="1" applyAlignment="1">
      <alignment horizontal="right" vertical="center"/>
    </xf>
    <xf numFmtId="0" fontId="31" fillId="7" borderId="2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12" borderId="6" xfId="0" applyNumberFormat="1" applyFont="1" applyFill="1" applyBorder="1" applyAlignment="1">
      <alignment horizontal="center" vertical="top"/>
    </xf>
    <xf numFmtId="166" fontId="3" fillId="12" borderId="0" xfId="0" applyNumberFormat="1" applyFont="1" applyFill="1" applyBorder="1" applyAlignment="1">
      <alignment horizontal="center" vertical="top"/>
    </xf>
    <xf numFmtId="166" fontId="3" fillId="12" borderId="0" xfId="0" applyNumberFormat="1" applyFont="1" applyFill="1" applyBorder="1" applyAlignment="1">
      <alignment horizontal="center" vertical="top" wrapText="1"/>
    </xf>
    <xf numFmtId="166" fontId="3" fillId="7" borderId="0" xfId="0" applyNumberFormat="1" applyFont="1" applyFill="1" applyBorder="1" applyAlignment="1">
      <alignment vertical="top" wrapText="1"/>
    </xf>
    <xf numFmtId="49" fontId="4" fillId="8" borderId="4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7" xfId="0" applyNumberFormat="1" applyFont="1" applyFill="1" applyBorder="1" applyAlignment="1">
      <alignment horizontal="center" vertical="top"/>
    </xf>
    <xf numFmtId="166" fontId="3" fillId="3" borderId="49"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49" fontId="25"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3" fillId="12" borderId="34" xfId="0" applyNumberFormat="1" applyFont="1" applyFill="1" applyBorder="1" applyAlignment="1">
      <alignment horizontal="center" vertical="top"/>
    </xf>
    <xf numFmtId="166" fontId="3" fillId="12" borderId="66" xfId="0" applyNumberFormat="1" applyFont="1" applyFill="1" applyBorder="1" applyAlignment="1">
      <alignment horizontal="center" vertical="top"/>
    </xf>
    <xf numFmtId="166" fontId="3" fillId="12" borderId="23" xfId="0" applyNumberFormat="1" applyFont="1" applyFill="1" applyBorder="1" applyAlignment="1">
      <alignment horizontal="center" vertical="top"/>
    </xf>
    <xf numFmtId="166" fontId="3" fillId="7" borderId="77" xfId="0" applyNumberFormat="1" applyFont="1" applyFill="1" applyBorder="1" applyAlignment="1">
      <alignment horizontal="center" vertical="top" wrapText="1"/>
    </xf>
    <xf numFmtId="166" fontId="4" fillId="7" borderId="40" xfId="0" applyNumberFormat="1" applyFont="1" applyFill="1" applyBorder="1" applyAlignment="1">
      <alignment horizontal="center" vertical="top"/>
    </xf>
    <xf numFmtId="166" fontId="3" fillId="6" borderId="34" xfId="0" applyNumberFormat="1" applyFont="1" applyFill="1" applyBorder="1" applyAlignment="1">
      <alignment horizontal="center" vertical="top"/>
    </xf>
    <xf numFmtId="166" fontId="3" fillId="6" borderId="11" xfId="0" applyNumberFormat="1" applyFont="1" applyFill="1" applyBorder="1" applyAlignment="1">
      <alignment horizontal="center" vertical="top"/>
    </xf>
    <xf numFmtId="166" fontId="3" fillId="6" borderId="0" xfId="0" applyNumberFormat="1" applyFont="1" applyFill="1" applyBorder="1" applyAlignment="1">
      <alignment horizontal="center" vertical="top"/>
    </xf>
    <xf numFmtId="166" fontId="3" fillId="6" borderId="6" xfId="0" applyNumberFormat="1" applyFont="1" applyFill="1" applyBorder="1" applyAlignment="1">
      <alignment horizontal="center" vertical="top"/>
    </xf>
    <xf numFmtId="0" fontId="16" fillId="0" borderId="0" xfId="0" applyFont="1" applyBorder="1" applyAlignment="1">
      <alignment vertical="top"/>
    </xf>
    <xf numFmtId="3" fontId="3" fillId="6" borderId="48" xfId="0" applyNumberFormat="1" applyFont="1" applyFill="1" applyBorder="1" applyAlignment="1">
      <alignment horizontal="center" vertical="top"/>
    </xf>
    <xf numFmtId="3" fontId="3" fillId="6" borderId="11" xfId="0" applyNumberFormat="1" applyFont="1" applyFill="1" applyBorder="1" applyAlignment="1">
      <alignment horizontal="center" vertical="top"/>
    </xf>
    <xf numFmtId="3" fontId="3" fillId="6" borderId="44"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0" fontId="33" fillId="7" borderId="7" xfId="0" applyFont="1" applyFill="1" applyBorder="1" applyAlignment="1">
      <alignment vertical="top" wrapText="1"/>
    </xf>
    <xf numFmtId="166" fontId="26"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166" fontId="9" fillId="7" borderId="18" xfId="0" applyNumberFormat="1" applyFont="1" applyFill="1" applyBorder="1" applyAlignment="1">
      <alignment horizontal="center" vertical="top" wrapText="1"/>
    </xf>
    <xf numFmtId="0" fontId="26" fillId="7" borderId="37" xfId="0" applyFont="1" applyFill="1" applyBorder="1" applyAlignment="1">
      <alignment vertical="top" wrapText="1"/>
    </xf>
    <xf numFmtId="166" fontId="21" fillId="7" borderId="37"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166" fontId="4" fillId="3" borderId="11" xfId="0" applyNumberFormat="1" applyFont="1" applyFill="1" applyBorder="1" applyAlignment="1">
      <alignment horizontal="center" vertical="top" wrapText="1"/>
    </xf>
    <xf numFmtId="166" fontId="3" fillId="7" borderId="35" xfId="0" applyNumberFormat="1" applyFont="1" applyFill="1" applyBorder="1" applyAlignment="1">
      <alignment horizontal="left" vertical="top" wrapText="1"/>
    </xf>
    <xf numFmtId="166" fontId="4" fillId="0" borderId="20"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49" fontId="7" fillId="0" borderId="20" xfId="0" applyNumberFormat="1" applyFont="1" applyBorder="1" applyAlignment="1">
      <alignment vertical="center" textRotation="90" wrapText="1"/>
    </xf>
    <xf numFmtId="166" fontId="26" fillId="7" borderId="3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3" fillId="7" borderId="2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3" fillId="7" borderId="37" xfId="0" applyNumberFormat="1" applyFont="1" applyFill="1" applyBorder="1" applyAlignment="1">
      <alignment vertical="top" wrapText="1"/>
    </xf>
    <xf numFmtId="166" fontId="3" fillId="7" borderId="18" xfId="0" applyNumberFormat="1" applyFont="1" applyFill="1" applyBorder="1" applyAlignment="1">
      <alignment horizontal="center" vertical="center" wrapText="1"/>
    </xf>
    <xf numFmtId="166" fontId="9" fillId="0" borderId="18" xfId="0" applyNumberFormat="1" applyFont="1" applyBorder="1" applyAlignment="1">
      <alignment horizontal="center" vertical="center" wrapText="1"/>
    </xf>
    <xf numFmtId="166" fontId="3" fillId="0" borderId="18" xfId="0" applyNumberFormat="1" applyFont="1" applyBorder="1" applyAlignment="1">
      <alignment horizontal="center" vertical="top" wrapText="1"/>
    </xf>
    <xf numFmtId="166" fontId="3" fillId="7" borderId="20"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49" fontId="2"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1"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3" fillId="7" borderId="81" xfId="0" applyNumberFormat="1" applyFont="1" applyFill="1" applyBorder="1" applyAlignment="1">
      <alignment horizontal="left" vertical="top" wrapText="1"/>
    </xf>
    <xf numFmtId="166" fontId="3" fillId="7" borderId="20" xfId="0" applyNumberFormat="1" applyFont="1" applyFill="1" applyBorder="1" applyAlignment="1">
      <alignment horizontal="left" vertical="top" wrapText="1"/>
    </xf>
    <xf numFmtId="0" fontId="4" fillId="0" borderId="70" xfId="0" applyFont="1" applyBorder="1" applyAlignment="1">
      <alignment horizontal="center" vertical="center" wrapText="1"/>
    </xf>
    <xf numFmtId="166" fontId="4" fillId="9" borderId="34"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0" fontId="3" fillId="7" borderId="107" xfId="0" applyFont="1" applyFill="1" applyBorder="1" applyAlignment="1">
      <alignment horizontal="left" vertical="top" wrapText="1"/>
    </xf>
    <xf numFmtId="49" fontId="4" fillId="7" borderId="28" xfId="0" applyNumberFormat="1" applyFont="1" applyFill="1" applyBorder="1" applyAlignment="1">
      <alignment horizontal="center" vertical="top"/>
    </xf>
    <xf numFmtId="0" fontId="26" fillId="7" borderId="7" xfId="0" applyFont="1" applyFill="1" applyBorder="1" applyAlignment="1">
      <alignment horizontal="left" vertical="top" wrapText="1"/>
    </xf>
    <xf numFmtId="166" fontId="3" fillId="7" borderId="27" xfId="0" applyNumberFormat="1" applyFont="1" applyFill="1" applyBorder="1" applyAlignment="1">
      <alignment horizontal="center" vertical="top" wrapText="1"/>
    </xf>
    <xf numFmtId="166" fontId="3" fillId="7" borderId="11"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49" fontId="2" fillId="3" borderId="49" xfId="0" applyNumberFormat="1" applyFont="1" applyFill="1" applyBorder="1" applyAlignment="1">
      <alignment horizontal="center" vertical="top" textRotation="90" wrapText="1"/>
    </xf>
    <xf numFmtId="0" fontId="0" fillId="7" borderId="7" xfId="0"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3" borderId="49" xfId="0" applyNumberFormat="1" applyFont="1" applyFill="1" applyBorder="1" applyAlignment="1">
      <alignment horizontal="center" vertical="top"/>
    </xf>
    <xf numFmtId="0" fontId="0" fillId="7" borderId="11" xfId="0" applyFill="1" applyBorder="1" applyAlignment="1">
      <alignment horizontal="left" vertical="top" wrapText="1"/>
    </xf>
    <xf numFmtId="166" fontId="4" fillId="7" borderId="20"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0" fontId="0" fillId="0" borderId="7" xfId="0" applyBorder="1" applyAlignment="1">
      <alignment horizontal="left" vertical="top" wrapText="1"/>
    </xf>
    <xf numFmtId="166" fontId="4" fillId="0"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0" fontId="0" fillId="7" borderId="18" xfId="0" applyFont="1" applyFill="1" applyBorder="1" applyAlignment="1">
      <alignment horizontal="center" vertical="center" wrapText="1"/>
    </xf>
    <xf numFmtId="49" fontId="4" fillId="2" borderId="49" xfId="0" applyNumberFormat="1" applyFont="1" applyFill="1" applyBorder="1" applyAlignment="1">
      <alignment horizontal="center" vertical="top"/>
    </xf>
    <xf numFmtId="49" fontId="7" fillId="7" borderId="11" xfId="0" applyNumberFormat="1" applyFont="1" applyFill="1" applyBorder="1" applyAlignment="1">
      <alignment horizontal="center" vertical="center" textRotation="90" wrapText="1"/>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3" fontId="3" fillId="0" borderId="0" xfId="0" applyNumberFormat="1" applyFont="1" applyFill="1" applyBorder="1" applyAlignment="1">
      <alignment horizontal="left" vertical="top" wrapText="1"/>
    </xf>
    <xf numFmtId="166" fontId="9" fillId="7" borderId="49" xfId="0" applyNumberFormat="1" applyFont="1" applyFill="1" applyBorder="1" applyAlignment="1">
      <alignment vertical="top" wrapText="1"/>
    </xf>
    <xf numFmtId="0" fontId="9" fillId="0" borderId="28" xfId="0" applyFont="1" applyBorder="1" applyAlignment="1">
      <alignment horizontal="center" textRotation="90" wrapText="1"/>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0" borderId="35" xfId="0" applyNumberFormat="1" applyFont="1" applyBorder="1" applyAlignment="1">
      <alignment horizontal="center" vertical="top"/>
    </xf>
    <xf numFmtId="166" fontId="4" fillId="7" borderId="47"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0" borderId="35" xfId="0" applyNumberFormat="1" applyFont="1" applyBorder="1" applyAlignment="1">
      <alignment horizontal="center" vertical="top"/>
    </xf>
    <xf numFmtId="166" fontId="4" fillId="0" borderId="49" xfId="0" applyNumberFormat="1" applyFont="1" applyBorder="1" applyAlignment="1">
      <alignment horizontal="center" vertical="top"/>
    </xf>
    <xf numFmtId="0" fontId="9" fillId="0" borderId="34" xfId="0" applyFont="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3" borderId="11" xfId="0" applyNumberFormat="1" applyFont="1" applyFill="1" applyBorder="1" applyAlignment="1">
      <alignment vertical="top" wrapText="1"/>
    </xf>
    <xf numFmtId="166" fontId="3" fillId="7" borderId="48" xfId="0" applyNumberFormat="1" applyFont="1" applyFill="1" applyBorder="1" applyAlignment="1">
      <alignment horizontal="left" vertical="top" wrapText="1"/>
    </xf>
    <xf numFmtId="3" fontId="3" fillId="7" borderId="108" xfId="0" applyNumberFormat="1" applyFont="1" applyFill="1" applyBorder="1" applyAlignment="1">
      <alignment horizontal="center" vertical="top"/>
    </xf>
    <xf numFmtId="166" fontId="3" fillId="7" borderId="107" xfId="0" applyNumberFormat="1" applyFont="1" applyFill="1" applyBorder="1" applyAlignment="1">
      <alignment vertical="top" wrapText="1"/>
    </xf>
    <xf numFmtId="166" fontId="9" fillId="7" borderId="9" xfId="0" applyNumberFormat="1" applyFont="1" applyFill="1" applyBorder="1" applyAlignment="1">
      <alignment vertical="top" wrapText="1"/>
    </xf>
    <xf numFmtId="166" fontId="4" fillId="7" borderId="18"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0" fontId="5" fillId="0" borderId="11" xfId="0" applyFont="1" applyFill="1" applyBorder="1" applyAlignment="1">
      <alignment horizontal="center" vertical="center" textRotation="90" wrapText="1"/>
    </xf>
    <xf numFmtId="3" fontId="3" fillId="7" borderId="115" xfId="0" applyNumberFormat="1" applyFont="1" applyFill="1" applyBorder="1" applyAlignment="1">
      <alignment horizontal="center" vertical="top"/>
    </xf>
    <xf numFmtId="0" fontId="30" fillId="7" borderId="28" xfId="0" applyFont="1" applyFill="1" applyBorder="1" applyAlignment="1">
      <alignment horizontal="center" vertical="top" wrapText="1"/>
    </xf>
    <xf numFmtId="3" fontId="34" fillId="7" borderId="2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21" xfId="0" applyNumberFormat="1" applyFont="1" applyFill="1" applyBorder="1" applyAlignment="1">
      <alignment horizontal="center" vertical="center" wrapText="1"/>
    </xf>
    <xf numFmtId="166" fontId="4" fillId="7" borderId="10" xfId="0" applyNumberFormat="1" applyFont="1" applyFill="1" applyBorder="1" applyAlignment="1">
      <alignment horizontal="center" vertical="top"/>
    </xf>
    <xf numFmtId="166" fontId="4" fillId="7" borderId="54" xfId="0" applyNumberFormat="1" applyFont="1" applyFill="1" applyBorder="1" applyAlignment="1">
      <alignment horizontal="center" vertical="top"/>
    </xf>
    <xf numFmtId="166" fontId="3" fillId="12" borderId="61" xfId="0" applyNumberFormat="1" applyFont="1" applyFill="1" applyBorder="1" applyAlignment="1">
      <alignment horizontal="center" vertical="top" wrapText="1"/>
    </xf>
    <xf numFmtId="166" fontId="3" fillId="12" borderId="21" xfId="0" applyNumberFormat="1" applyFont="1" applyFill="1" applyBorder="1" applyAlignment="1">
      <alignment horizontal="center" vertical="top"/>
    </xf>
    <xf numFmtId="49" fontId="3" fillId="7" borderId="96"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 fillId="13" borderId="23" xfId="0" applyNumberFormat="1" applyFont="1" applyFill="1" applyBorder="1" applyAlignment="1">
      <alignment horizontal="center" vertical="top" wrapText="1"/>
    </xf>
    <xf numFmtId="166" fontId="3" fillId="13" borderId="54" xfId="0" applyNumberFormat="1" applyFont="1" applyFill="1" applyBorder="1" applyAlignment="1">
      <alignment horizontal="center" vertical="top"/>
    </xf>
    <xf numFmtId="0" fontId="30" fillId="7" borderId="90" xfId="0" applyFont="1" applyFill="1" applyBorder="1" applyAlignment="1">
      <alignment vertical="top" wrapText="1"/>
    </xf>
    <xf numFmtId="0" fontId="30" fillId="7" borderId="91" xfId="0" applyFont="1" applyFill="1" applyBorder="1" applyAlignment="1">
      <alignment horizontal="center" vertical="top" wrapText="1"/>
    </xf>
    <xf numFmtId="166" fontId="3" fillId="13" borderId="6" xfId="0" applyNumberFormat="1" applyFont="1" applyFill="1" applyBorder="1" applyAlignment="1">
      <alignment vertical="top"/>
    </xf>
    <xf numFmtId="166" fontId="3" fillId="13" borderId="0" xfId="0" applyNumberFormat="1" applyFont="1" applyFill="1" applyBorder="1" applyAlignment="1">
      <alignment vertical="top"/>
    </xf>
    <xf numFmtId="166" fontId="3" fillId="7" borderId="0" xfId="0" applyNumberFormat="1" applyFont="1" applyFill="1" applyBorder="1" applyAlignment="1">
      <alignment vertical="top"/>
    </xf>
    <xf numFmtId="166" fontId="3" fillId="7" borderId="77" xfId="0" applyNumberFormat="1" applyFont="1" applyFill="1" applyBorder="1" applyAlignment="1">
      <alignment vertical="top"/>
    </xf>
    <xf numFmtId="166" fontId="3" fillId="7" borderId="35" xfId="0" applyNumberFormat="1" applyFont="1" applyFill="1" applyBorder="1" applyAlignment="1">
      <alignment vertical="top"/>
    </xf>
    <xf numFmtId="166" fontId="3" fillId="6" borderId="50" xfId="0" applyNumberFormat="1" applyFont="1" applyFill="1" applyBorder="1" applyAlignment="1">
      <alignment horizontal="center" vertical="top"/>
    </xf>
    <xf numFmtId="166" fontId="3" fillId="6" borderId="61" xfId="0" applyNumberFormat="1" applyFont="1" applyFill="1" applyBorder="1" applyAlignment="1">
      <alignment horizontal="center" vertical="top"/>
    </xf>
    <xf numFmtId="166" fontId="3" fillId="6" borderId="47" xfId="0" applyNumberFormat="1" applyFont="1" applyFill="1" applyBorder="1" applyAlignment="1">
      <alignment horizontal="center" vertical="top"/>
    </xf>
    <xf numFmtId="166" fontId="3" fillId="13" borderId="8" xfId="0" applyNumberFormat="1" applyFont="1" applyFill="1" applyBorder="1" applyAlignment="1">
      <alignment horizontal="center" vertical="top"/>
    </xf>
    <xf numFmtId="3" fontId="42" fillId="6" borderId="11" xfId="0" applyNumberFormat="1" applyFont="1" applyFill="1" applyBorder="1" applyAlignment="1">
      <alignment horizontal="center" vertical="top" wrapText="1"/>
    </xf>
    <xf numFmtId="166" fontId="3" fillId="0" borderId="23" xfId="0" applyNumberFormat="1" applyFont="1" applyBorder="1" applyAlignment="1">
      <alignment horizontal="center"/>
    </xf>
    <xf numFmtId="166" fontId="3" fillId="13" borderId="19" xfId="0" applyNumberFormat="1" applyFont="1" applyFill="1" applyBorder="1" applyAlignment="1">
      <alignment vertical="top"/>
    </xf>
    <xf numFmtId="3" fontId="26" fillId="7" borderId="54" xfId="0" applyNumberFormat="1" applyFont="1" applyFill="1" applyBorder="1" applyAlignment="1">
      <alignment horizontal="center" vertical="top" wrapText="1"/>
    </xf>
    <xf numFmtId="166" fontId="4" fillId="8" borderId="68" xfId="0" applyNumberFormat="1" applyFont="1" applyFill="1" applyBorder="1" applyAlignment="1">
      <alignment horizontal="center"/>
    </xf>
    <xf numFmtId="166" fontId="3" fillId="13" borderId="6" xfId="0" applyNumberFormat="1" applyFont="1" applyFill="1" applyBorder="1" applyAlignment="1">
      <alignment horizontal="center" vertical="top"/>
    </xf>
    <xf numFmtId="166" fontId="3" fillId="13" borderId="0" xfId="0" applyNumberFormat="1" applyFont="1" applyFill="1" applyBorder="1" applyAlignment="1">
      <alignment horizontal="center" vertical="top"/>
    </xf>
    <xf numFmtId="166" fontId="3" fillId="13" borderId="23" xfId="0" applyNumberFormat="1" applyFont="1" applyFill="1" applyBorder="1" applyAlignment="1">
      <alignment horizontal="center" vertical="top"/>
    </xf>
    <xf numFmtId="166" fontId="3" fillId="13" borderId="77" xfId="0" applyNumberFormat="1" applyFont="1" applyFill="1" applyBorder="1" applyAlignment="1">
      <alignment horizontal="center" vertical="top"/>
    </xf>
    <xf numFmtId="166" fontId="3" fillId="13" borderId="0" xfId="0" applyNumberFormat="1" applyFont="1" applyFill="1" applyBorder="1" applyAlignment="1">
      <alignment horizontal="center" vertical="top" wrapText="1"/>
    </xf>
    <xf numFmtId="166" fontId="3" fillId="7" borderId="77" xfId="0" applyNumberFormat="1" applyFont="1" applyFill="1" applyBorder="1" applyAlignment="1">
      <alignment horizontal="right" vertical="top"/>
    </xf>
    <xf numFmtId="166" fontId="3" fillId="7" borderId="28" xfId="0" applyNumberFormat="1" applyFont="1" applyFill="1" applyBorder="1" applyAlignment="1">
      <alignment horizontal="right" vertical="top"/>
    </xf>
    <xf numFmtId="166" fontId="4" fillId="3" borderId="54" xfId="0" applyNumberFormat="1" applyFont="1" applyFill="1" applyBorder="1" applyAlignment="1">
      <alignment horizontal="center" vertical="top"/>
    </xf>
    <xf numFmtId="166" fontId="3" fillId="13" borderId="44" xfId="0" applyNumberFormat="1" applyFont="1" applyFill="1" applyBorder="1" applyAlignment="1">
      <alignment horizontal="center" vertical="top" wrapText="1"/>
    </xf>
    <xf numFmtId="166" fontId="3" fillId="13" borderId="46" xfId="0" applyNumberFormat="1" applyFont="1" applyFill="1" applyBorder="1" applyAlignment="1">
      <alignment horizontal="center" vertical="top"/>
    </xf>
    <xf numFmtId="166" fontId="3" fillId="13" borderId="44" xfId="0" applyNumberFormat="1" applyFont="1" applyFill="1" applyBorder="1" applyAlignment="1">
      <alignment horizontal="center" vertical="top"/>
    </xf>
    <xf numFmtId="166" fontId="3" fillId="14" borderId="0" xfId="0" applyNumberFormat="1" applyFont="1" applyFill="1" applyBorder="1" applyAlignment="1">
      <alignment horizontal="center" vertical="top"/>
    </xf>
    <xf numFmtId="166" fontId="3" fillId="14" borderId="11" xfId="0" applyNumberFormat="1" applyFont="1" applyFill="1" applyBorder="1" applyAlignment="1">
      <alignment horizontal="center" vertical="top"/>
    </xf>
    <xf numFmtId="0" fontId="0" fillId="7" borderId="27" xfId="0" applyFont="1" applyFill="1" applyBorder="1" applyAlignment="1">
      <alignment horizontal="center" wrapText="1"/>
    </xf>
    <xf numFmtId="166" fontId="3" fillId="14" borderId="49" xfId="0" applyNumberFormat="1" applyFont="1" applyFill="1" applyBorder="1" applyAlignment="1">
      <alignment horizontal="center" vertical="top"/>
    </xf>
    <xf numFmtId="166" fontId="3" fillId="12" borderId="0" xfId="0" applyNumberFormat="1" applyFont="1" applyFill="1" applyBorder="1" applyAlignment="1">
      <alignment vertical="top" wrapText="1"/>
    </xf>
    <xf numFmtId="166" fontId="3" fillId="13" borderId="48" xfId="0" applyNumberFormat="1" applyFont="1" applyFill="1" applyBorder="1" applyAlignment="1">
      <alignment horizontal="center" vertical="top"/>
    </xf>
    <xf numFmtId="3" fontId="26" fillId="7" borderId="7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vertical="top" wrapText="1"/>
    </xf>
    <xf numFmtId="166" fontId="3" fillId="2" borderId="72"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3" fillId="7" borderId="81" xfId="0" applyNumberFormat="1" applyFont="1" applyFill="1" applyBorder="1" applyAlignment="1">
      <alignment horizontal="left"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0" fontId="26" fillId="7" borderId="37" xfId="0" applyFont="1" applyFill="1" applyBorder="1" applyAlignment="1">
      <alignment vertical="top" wrapText="1"/>
    </xf>
    <xf numFmtId="166" fontId="4" fillId="3" borderId="49" xfId="0" applyNumberFormat="1" applyFont="1" applyFill="1" applyBorder="1" applyAlignment="1">
      <alignment horizontal="center" vertical="top"/>
    </xf>
    <xf numFmtId="0" fontId="0" fillId="7" borderId="11" xfId="0" applyFill="1" applyBorder="1" applyAlignment="1">
      <alignment horizontal="left" vertical="top" wrapText="1"/>
    </xf>
    <xf numFmtId="166" fontId="4" fillId="3" borderId="35"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0" fontId="33" fillId="7" borderId="7" xfId="0" applyFont="1" applyFill="1" applyBorder="1" applyAlignment="1">
      <alignment vertical="top" wrapText="1"/>
    </xf>
    <xf numFmtId="166" fontId="3"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9" fillId="7" borderId="9" xfId="0" applyNumberFormat="1" applyFont="1" applyFill="1" applyBorder="1" applyAlignment="1">
      <alignment vertical="top"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32" xfId="0" applyFont="1" applyFill="1" applyBorder="1" applyAlignment="1">
      <alignment vertical="top"/>
    </xf>
    <xf numFmtId="0" fontId="3" fillId="7" borderId="0" xfId="0" applyFont="1" applyFill="1" applyAlignment="1">
      <alignment vertical="top"/>
    </xf>
    <xf numFmtId="0" fontId="3" fillId="7" borderId="23" xfId="0" applyFont="1" applyFill="1" applyBorder="1" applyAlignment="1">
      <alignment horizontal="center" vertical="top"/>
    </xf>
    <xf numFmtId="0" fontId="24" fillId="0" borderId="0" xfId="0" applyFont="1" applyFill="1"/>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165" fontId="3" fillId="7" borderId="8" xfId="0" applyNumberFormat="1" applyFont="1" applyFill="1" applyBorder="1" applyAlignment="1">
      <alignment horizontal="center" vertical="top"/>
    </xf>
    <xf numFmtId="166" fontId="8" fillId="3" borderId="49" xfId="0" applyNumberFormat="1" applyFont="1" applyFill="1" applyBorder="1" applyAlignment="1">
      <alignment horizontal="left" vertical="top" wrapText="1"/>
    </xf>
    <xf numFmtId="166" fontId="3" fillId="0" borderId="5"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166" fontId="4" fillId="3" borderId="15" xfId="0" applyNumberFormat="1" applyFont="1" applyFill="1" applyBorder="1" applyAlignment="1">
      <alignment horizontal="center" vertical="top"/>
    </xf>
    <xf numFmtId="166" fontId="3" fillId="0" borderId="28" xfId="0" applyNumberFormat="1" applyFont="1" applyFill="1" applyBorder="1" applyAlignment="1">
      <alignment horizontal="center" vertical="top"/>
    </xf>
    <xf numFmtId="166" fontId="3" fillId="0" borderId="34" xfId="0" applyNumberFormat="1" applyFont="1" applyBorder="1" applyAlignment="1">
      <alignment vertical="top"/>
    </xf>
    <xf numFmtId="166" fontId="3" fillId="0" borderId="45" xfId="0" applyNumberFormat="1" applyFont="1" applyBorder="1" applyAlignment="1">
      <alignment vertical="top"/>
    </xf>
    <xf numFmtId="166" fontId="3" fillId="0" borderId="25" xfId="0" applyNumberFormat="1" applyFont="1" applyBorder="1" applyAlignment="1">
      <alignment vertical="top"/>
    </xf>
    <xf numFmtId="166" fontId="3" fillId="0" borderId="51" xfId="0" applyNumberFormat="1" applyFont="1" applyBorder="1" applyAlignment="1">
      <alignment vertical="top"/>
    </xf>
    <xf numFmtId="166" fontId="7" fillId="7" borderId="35" xfId="0" applyNumberFormat="1" applyFont="1" applyFill="1" applyBorder="1" applyAlignment="1">
      <alignment horizontal="center" vertical="center" textRotation="90" wrapText="1"/>
    </xf>
    <xf numFmtId="166" fontId="3" fillId="0" borderId="6" xfId="0" applyNumberFormat="1" applyFont="1" applyBorder="1" applyAlignment="1">
      <alignment vertical="top"/>
    </xf>
    <xf numFmtId="0" fontId="0" fillId="0" borderId="49" xfId="0" applyBorder="1" applyAlignment="1">
      <alignment vertical="top" wrapText="1"/>
    </xf>
    <xf numFmtId="49" fontId="7" fillId="7" borderId="35" xfId="0" applyNumberFormat="1" applyFont="1" applyFill="1" applyBorder="1" applyAlignment="1">
      <alignment horizontal="center" vertical="top" wrapText="1"/>
    </xf>
    <xf numFmtId="49" fontId="7" fillId="7" borderId="103" xfId="0" applyNumberFormat="1" applyFont="1" applyFill="1" applyBorder="1" applyAlignment="1">
      <alignment horizontal="center" vertical="top" wrapText="1"/>
    </xf>
    <xf numFmtId="49" fontId="3" fillId="0" borderId="47" xfId="0" applyNumberFormat="1" applyFont="1" applyFill="1" applyBorder="1" applyAlignment="1">
      <alignment horizontal="center" vertical="top"/>
    </xf>
    <xf numFmtId="49" fontId="3" fillId="0" borderId="92"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166" fontId="9" fillId="7" borderId="74" xfId="0" applyNumberFormat="1" applyFont="1" applyFill="1" applyBorder="1" applyAlignment="1">
      <alignment vertical="top" wrapText="1"/>
    </xf>
    <xf numFmtId="0" fontId="0" fillId="7" borderId="30" xfId="0" applyFill="1" applyBorder="1" applyAlignment="1">
      <alignment horizontal="center" textRotation="90" wrapText="1"/>
    </xf>
    <xf numFmtId="166" fontId="3" fillId="7" borderId="31"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166" fontId="3" fillId="0" borderId="54" xfId="0" applyNumberFormat="1" applyFont="1" applyFill="1" applyBorder="1" applyAlignment="1">
      <alignment horizontal="center" vertical="top"/>
    </xf>
    <xf numFmtId="166" fontId="26"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3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0" fontId="33" fillId="7" borderId="7" xfId="0" applyFont="1" applyFill="1" applyBorder="1" applyAlignment="1">
      <alignment vertical="top" wrapText="1"/>
    </xf>
    <xf numFmtId="0" fontId="32" fillId="7" borderId="66" xfId="0" applyFont="1" applyFill="1" applyBorder="1" applyAlignment="1">
      <alignment vertical="top"/>
    </xf>
    <xf numFmtId="0" fontId="30" fillId="7" borderId="29" xfId="0" applyFont="1" applyFill="1" applyBorder="1" applyAlignment="1">
      <alignment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3" fillId="0" borderId="52" xfId="0" applyNumberFormat="1" applyFont="1" applyFill="1" applyBorder="1" applyAlignment="1">
      <alignment horizontal="left" vertical="top" wrapText="1"/>
    </xf>
    <xf numFmtId="0" fontId="43" fillId="0" borderId="0" xfId="0" applyFont="1" applyAlignment="1">
      <alignment horizontal="justify" vertical="center"/>
    </xf>
    <xf numFmtId="49" fontId="3" fillId="7" borderId="49"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28" xfId="0" applyFont="1" applyFill="1" applyBorder="1" applyAlignment="1">
      <alignment horizontal="center" vertical="top" textRotation="90" wrapText="1"/>
    </xf>
    <xf numFmtId="166" fontId="26"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0" fontId="32" fillId="7" borderId="66" xfId="0" applyFont="1" applyFill="1" applyBorder="1" applyAlignment="1">
      <alignment vertical="top"/>
    </xf>
    <xf numFmtId="0" fontId="30" fillId="7" borderId="29" xfId="0" applyFont="1" applyFill="1" applyBorder="1" applyAlignment="1">
      <alignment vertical="top" wrapText="1"/>
    </xf>
    <xf numFmtId="0" fontId="3" fillId="0" borderId="0" xfId="0" applyFont="1" applyAlignment="1">
      <alignment horizontal="justify" vertical="center"/>
    </xf>
    <xf numFmtId="166" fontId="16" fillId="7" borderId="34" xfId="0" applyNumberFormat="1" applyFont="1" applyFill="1" applyBorder="1" applyAlignment="1">
      <alignment horizontal="center" vertical="top"/>
    </xf>
    <xf numFmtId="166" fontId="16" fillId="7" borderId="11" xfId="0" applyNumberFormat="1" applyFont="1" applyFill="1" applyBorder="1" applyAlignment="1">
      <alignment horizontal="center" vertical="top"/>
    </xf>
    <xf numFmtId="166" fontId="3" fillId="7" borderId="1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166" fontId="4" fillId="8" borderId="31" xfId="0" applyNumberFormat="1" applyFont="1" applyFill="1" applyBorder="1" applyAlignment="1">
      <alignment horizontal="center" vertical="top"/>
    </xf>
    <xf numFmtId="0" fontId="3" fillId="15" borderId="77" xfId="0" applyFont="1" applyFill="1" applyBorder="1" applyAlignment="1">
      <alignment horizontal="center" vertical="center"/>
    </xf>
    <xf numFmtId="0" fontId="3" fillId="15" borderId="23" xfId="0" applyFont="1" applyFill="1" applyBorder="1" applyAlignment="1">
      <alignment horizontal="center" vertical="center"/>
    </xf>
    <xf numFmtId="0" fontId="3" fillId="15" borderId="35" xfId="0" applyFont="1" applyFill="1" applyBorder="1" applyAlignment="1">
      <alignment horizontal="center" vertical="center"/>
    </xf>
    <xf numFmtId="0" fontId="3" fillId="15" borderId="27" xfId="0" applyFont="1" applyFill="1" applyBorder="1" applyAlignment="1">
      <alignment horizontal="center" vertical="center"/>
    </xf>
    <xf numFmtId="166" fontId="3" fillId="15" borderId="6" xfId="0" applyNumberFormat="1" applyFont="1" applyFill="1" applyBorder="1" applyAlignment="1">
      <alignment horizontal="center" vertical="center"/>
    </xf>
    <xf numFmtId="0" fontId="3" fillId="15" borderId="66" xfId="0" applyFont="1" applyFill="1" applyBorder="1" applyAlignment="1">
      <alignment horizontal="center" vertical="center" wrapText="1"/>
    </xf>
    <xf numFmtId="3" fontId="16" fillId="7" borderId="8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18" fillId="7" borderId="28"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21" fillId="3" borderId="20" xfId="0" applyNumberFormat="1" applyFont="1" applyFill="1" applyBorder="1" applyAlignment="1">
      <alignment horizontal="center" vertical="top" wrapText="1"/>
    </xf>
    <xf numFmtId="3" fontId="3" fillId="3" borderId="20"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26"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50" xfId="0" applyNumberFormat="1" applyFont="1" applyFill="1" applyBorder="1" applyAlignment="1">
      <alignment horizontal="left" vertical="top" wrapText="1"/>
    </xf>
    <xf numFmtId="166" fontId="18" fillId="7" borderId="11"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wrapText="1"/>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0" fontId="9" fillId="0" borderId="28" xfId="0" applyFont="1" applyBorder="1" applyAlignment="1">
      <alignment horizontal="center" textRotation="90"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0" fontId="9" fillId="0" borderId="34" xfId="0" applyFont="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49" fontId="4" fillId="7" borderId="25" xfId="0" applyNumberFormat="1" applyFont="1" applyFill="1" applyBorder="1" applyAlignment="1">
      <alignment horizontal="center" vertical="top"/>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9" fillId="0" borderId="30" xfId="0" applyNumberFormat="1" applyFont="1" applyFill="1" applyBorder="1" applyAlignment="1">
      <alignment vertical="top" wrapText="1"/>
    </xf>
    <xf numFmtId="166" fontId="12" fillId="7" borderId="30" xfId="0" applyNumberFormat="1" applyFont="1" applyFill="1" applyBorder="1" applyAlignment="1">
      <alignment horizontal="center" vertical="center" textRotation="90" wrapText="1"/>
    </xf>
    <xf numFmtId="166" fontId="4" fillId="7" borderId="31" xfId="0" applyNumberFormat="1" applyFont="1" applyFill="1" applyBorder="1" applyAlignment="1">
      <alignment horizontal="center" vertical="top"/>
    </xf>
    <xf numFmtId="166" fontId="21" fillId="7" borderId="9" xfId="0" applyNumberFormat="1" applyFont="1" applyFill="1" applyBorder="1" applyAlignment="1">
      <alignment horizontal="left" vertical="top" wrapText="1"/>
    </xf>
    <xf numFmtId="3" fontId="3" fillId="7" borderId="3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3" fontId="7" fillId="7" borderId="31" xfId="0" applyNumberFormat="1" applyFont="1" applyFill="1" applyBorder="1" applyAlignment="1">
      <alignment horizontal="center" vertical="top" wrapText="1"/>
    </xf>
    <xf numFmtId="3" fontId="34" fillId="7" borderId="11" xfId="0" applyNumberFormat="1" applyFont="1" applyFill="1" applyBorder="1" applyAlignment="1">
      <alignment horizontal="center" vertical="center" wrapText="1"/>
    </xf>
    <xf numFmtId="3" fontId="7" fillId="7" borderId="49" xfId="0" applyNumberFormat="1" applyFont="1" applyFill="1" applyBorder="1" applyAlignment="1">
      <alignment horizontal="center" vertical="center" wrapText="1"/>
    </xf>
    <xf numFmtId="3" fontId="7" fillId="7" borderId="18" xfId="0" applyNumberFormat="1" applyFont="1" applyFill="1" applyBorder="1" applyAlignment="1">
      <alignment horizontal="center" vertical="center" wrapText="1"/>
    </xf>
    <xf numFmtId="166" fontId="3" fillId="7" borderId="44" xfId="0" applyNumberFormat="1" applyFont="1" applyFill="1" applyBorder="1" applyAlignment="1">
      <alignment horizontal="center"/>
    </xf>
    <xf numFmtId="166" fontId="3" fillId="7" borderId="48" xfId="0" applyNumberFormat="1" applyFont="1" applyFill="1" applyBorder="1" applyAlignment="1">
      <alignment horizontal="center"/>
    </xf>
    <xf numFmtId="0" fontId="21" fillId="7" borderId="86" xfId="0" applyFont="1" applyFill="1" applyBorder="1" applyAlignment="1">
      <alignment horizontal="left" vertical="top" wrapText="1"/>
    </xf>
    <xf numFmtId="0" fontId="0" fillId="0" borderId="35" xfId="0" applyBorder="1" applyAlignment="1">
      <alignment horizontal="left" vertical="top" wrapText="1"/>
    </xf>
    <xf numFmtId="166" fontId="3" fillId="7" borderId="44" xfId="0" applyNumberFormat="1" applyFont="1" applyFill="1" applyBorder="1" applyAlignment="1">
      <alignment horizontal="right" vertical="top" wrapText="1"/>
    </xf>
    <xf numFmtId="166" fontId="4" fillId="7" borderId="18" xfId="0" applyNumberFormat="1" applyFont="1" applyFill="1" applyBorder="1" applyAlignment="1">
      <alignment horizontal="center" vertical="top"/>
    </xf>
    <xf numFmtId="166" fontId="3" fillId="7" borderId="6" xfId="0" applyNumberFormat="1" applyFont="1" applyFill="1" applyBorder="1" applyAlignment="1">
      <alignment horizontal="center" wrapText="1"/>
    </xf>
    <xf numFmtId="166" fontId="3" fillId="3" borderId="37" xfId="0" applyNumberFormat="1" applyFont="1" applyFill="1" applyBorder="1" applyAlignment="1">
      <alignment horizontal="left" vertical="top" wrapText="1"/>
    </xf>
    <xf numFmtId="3" fontId="26" fillId="7" borderId="18" xfId="0" applyNumberFormat="1" applyFont="1" applyFill="1" applyBorder="1" applyAlignment="1">
      <alignment horizontal="center" vertical="top"/>
    </xf>
    <xf numFmtId="166" fontId="9" fillId="7" borderId="30" xfId="0" applyNumberFormat="1" applyFont="1" applyFill="1" applyBorder="1" applyAlignment="1">
      <alignment vertical="top" wrapText="1"/>
    </xf>
    <xf numFmtId="3" fontId="3" fillId="7" borderId="26"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3" fillId="3" borderId="20" xfId="0" applyNumberFormat="1"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9" fillId="7" borderId="53" xfId="0" applyNumberFormat="1" applyFont="1" applyFill="1" applyBorder="1" applyAlignment="1">
      <alignment vertical="top" wrapText="1"/>
    </xf>
    <xf numFmtId="49" fontId="3" fillId="7" borderId="10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166" fontId="7" fillId="7" borderId="11" xfId="0" applyNumberFormat="1" applyFont="1" applyFill="1" applyBorder="1" applyAlignment="1">
      <alignment horizontal="center" vertical="top"/>
    </xf>
    <xf numFmtId="166" fontId="7" fillId="7" borderId="0" xfId="0" applyNumberFormat="1" applyFont="1" applyFill="1" applyBorder="1" applyAlignment="1">
      <alignment horizontal="center" vertical="top"/>
    </xf>
    <xf numFmtId="3" fontId="7" fillId="0" borderId="18" xfId="0" applyNumberFormat="1" applyFont="1" applyFill="1" applyBorder="1" applyAlignment="1">
      <alignment horizontal="center" vertical="top"/>
    </xf>
    <xf numFmtId="3" fontId="7" fillId="7" borderId="18" xfId="0" applyNumberFormat="1" applyFont="1" applyFill="1" applyBorder="1" applyAlignment="1">
      <alignment horizontal="center" vertical="top"/>
    </xf>
    <xf numFmtId="166" fontId="3" fillId="7" borderId="79" xfId="0" applyNumberFormat="1" applyFont="1" applyFill="1" applyBorder="1" applyAlignment="1">
      <alignment vertical="top"/>
    </xf>
    <xf numFmtId="166" fontId="3" fillId="7" borderId="80" xfId="0" applyNumberFormat="1" applyFont="1" applyFill="1" applyBorder="1" applyAlignment="1">
      <alignment vertical="top"/>
    </xf>
    <xf numFmtId="166" fontId="3" fillId="7" borderId="94" xfId="0" applyNumberFormat="1" applyFont="1" applyFill="1" applyBorder="1" applyAlignment="1">
      <alignment vertical="top"/>
    </xf>
    <xf numFmtId="0" fontId="7" fillId="7" borderId="19" xfId="0" applyFont="1" applyFill="1" applyBorder="1" applyAlignment="1">
      <alignment vertical="top" textRotation="90" wrapText="1"/>
    </xf>
    <xf numFmtId="0" fontId="7" fillId="7" borderId="48" xfId="0" applyFont="1" applyFill="1" applyBorder="1" applyAlignment="1">
      <alignment vertical="top" textRotation="90" wrapText="1"/>
    </xf>
    <xf numFmtId="49" fontId="7" fillId="7" borderId="20" xfId="0" applyNumberFormat="1" applyFont="1" applyFill="1" applyBorder="1" applyAlignment="1">
      <alignment vertical="center" textRotation="90" wrapText="1"/>
    </xf>
    <xf numFmtId="0" fontId="3" fillId="7" borderId="21" xfId="0" applyFont="1" applyFill="1" applyBorder="1" applyAlignment="1">
      <alignment horizontal="right" vertical="center"/>
    </xf>
    <xf numFmtId="0" fontId="31" fillId="7" borderId="27" xfId="0" applyFont="1" applyFill="1" applyBorder="1" applyAlignment="1">
      <alignment horizontal="right" vertical="center"/>
    </xf>
    <xf numFmtId="49" fontId="4" fillId="2" borderId="25" xfId="0" applyNumberFormat="1" applyFont="1" applyFill="1" applyBorder="1" applyAlignment="1">
      <alignment horizontal="center" vertical="top"/>
    </xf>
    <xf numFmtId="49" fontId="4" fillId="8" borderId="25" xfId="0" applyNumberFormat="1" applyFont="1" applyFill="1" applyBorder="1" applyAlignment="1">
      <alignment horizontal="center" vertical="top"/>
    </xf>
    <xf numFmtId="49" fontId="7" fillId="7" borderId="25"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4" fillId="7" borderId="45" xfId="0" applyNumberFormat="1" applyFont="1" applyFill="1" applyBorder="1" applyAlignment="1">
      <alignment horizontal="center" vertical="top"/>
    </xf>
    <xf numFmtId="166" fontId="4" fillId="7" borderId="41" xfId="0" applyNumberFormat="1" applyFont="1" applyFill="1" applyBorder="1" applyAlignment="1">
      <alignment horizontal="center" vertical="top"/>
    </xf>
    <xf numFmtId="166" fontId="4" fillId="7" borderId="52" xfId="0" applyNumberFormat="1" applyFont="1" applyFill="1" applyBorder="1" applyAlignment="1">
      <alignment horizontal="center" vertical="top"/>
    </xf>
    <xf numFmtId="166" fontId="9" fillId="7" borderId="5" xfId="0" applyNumberFormat="1" applyFont="1" applyFill="1" applyBorder="1" applyAlignment="1">
      <alignment vertical="top" wrapText="1"/>
    </xf>
    <xf numFmtId="166" fontId="12" fillId="7" borderId="25" xfId="0" applyNumberFormat="1" applyFont="1" applyFill="1" applyBorder="1" applyAlignment="1">
      <alignment horizontal="center" vertical="top" wrapText="1"/>
    </xf>
    <xf numFmtId="49" fontId="4" fillId="7" borderId="31" xfId="0" applyNumberFormat="1" applyFont="1" applyFill="1" applyBorder="1" applyAlignment="1">
      <alignment horizontal="center" vertical="top"/>
    </xf>
    <xf numFmtId="166" fontId="9" fillId="7" borderId="48" xfId="0" applyNumberFormat="1" applyFont="1" applyFill="1" applyBorder="1" applyAlignment="1">
      <alignment vertical="top" wrapText="1"/>
    </xf>
    <xf numFmtId="166" fontId="9" fillId="7" borderId="19" xfId="0" applyNumberFormat="1" applyFont="1" applyFill="1" applyBorder="1" applyAlignment="1">
      <alignment vertical="top" wrapText="1"/>
    </xf>
    <xf numFmtId="0" fontId="3" fillId="0" borderId="46" xfId="0" applyFont="1" applyFill="1" applyBorder="1" applyAlignment="1">
      <alignment vertical="top" wrapText="1"/>
    </xf>
    <xf numFmtId="0" fontId="3" fillId="7" borderId="97" xfId="0" applyFont="1" applyFill="1" applyBorder="1" applyAlignment="1">
      <alignment vertical="top" wrapText="1"/>
    </xf>
    <xf numFmtId="0" fontId="3" fillId="0" borderId="128" xfId="0" applyFont="1" applyFill="1" applyBorder="1" applyAlignment="1">
      <alignment vertical="top" wrapText="1"/>
    </xf>
    <xf numFmtId="0" fontId="3" fillId="7" borderId="46" xfId="0" applyFont="1" applyFill="1" applyBorder="1" applyAlignment="1">
      <alignment vertical="top" wrapText="1"/>
    </xf>
    <xf numFmtId="49" fontId="4"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xf>
    <xf numFmtId="166" fontId="3" fillId="7" borderId="119" xfId="0" applyNumberFormat="1" applyFont="1" applyFill="1" applyBorder="1" applyAlignment="1">
      <alignment horizontal="center" vertical="top"/>
    </xf>
    <xf numFmtId="166" fontId="21" fillId="7" borderId="48" xfId="0" applyNumberFormat="1" applyFont="1" applyFill="1" applyBorder="1" applyAlignment="1">
      <alignment horizontal="center" vertical="center" textRotation="90" wrapText="1"/>
    </xf>
    <xf numFmtId="166" fontId="21" fillId="7" borderId="37" xfId="0" applyNumberFormat="1" applyFont="1" applyFill="1" applyBorder="1" applyAlignment="1">
      <alignment horizontal="center" vertical="top"/>
    </xf>
    <xf numFmtId="166" fontId="21" fillId="7" borderId="19" xfId="0" applyNumberFormat="1" applyFont="1" applyFill="1" applyBorder="1" applyAlignment="1">
      <alignment horizontal="center" vertical="center" textRotation="90" wrapText="1"/>
    </xf>
    <xf numFmtId="166" fontId="37" fillId="0" borderId="18" xfId="0" applyNumberFormat="1" applyFont="1" applyBorder="1" applyAlignment="1">
      <alignment horizontal="center" vertical="center" wrapText="1"/>
    </xf>
    <xf numFmtId="3" fontId="21" fillId="7" borderId="92" xfId="0" applyNumberFormat="1" applyFont="1" applyFill="1" applyBorder="1" applyAlignment="1">
      <alignment horizontal="center" vertical="top"/>
    </xf>
    <xf numFmtId="166" fontId="21" fillId="7" borderId="90" xfId="0" applyNumberFormat="1" applyFont="1" applyFill="1" applyBorder="1" applyAlignment="1">
      <alignment vertical="top" wrapText="1"/>
    </xf>
    <xf numFmtId="166" fontId="3" fillId="7" borderId="16" xfId="0" applyNumberFormat="1"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wrapText="1"/>
    </xf>
    <xf numFmtId="166" fontId="2" fillId="7" borderId="20" xfId="0" applyNumberFormat="1" applyFont="1" applyFill="1" applyBorder="1" applyAlignment="1">
      <alignment horizontal="center" vertical="top" textRotation="90" wrapText="1"/>
    </xf>
    <xf numFmtId="166" fontId="3" fillId="7" borderId="47" xfId="0" applyNumberFormat="1" applyFont="1" applyFill="1" applyBorder="1" applyAlignment="1">
      <alignment vertical="top" wrapText="1"/>
    </xf>
    <xf numFmtId="166" fontId="3" fillId="7" borderId="7" xfId="0" applyNumberFormat="1" applyFont="1" applyFill="1" applyBorder="1" applyAlignment="1">
      <alignment vertical="top" wrapText="1"/>
    </xf>
    <xf numFmtId="0" fontId="3" fillId="7" borderId="5" xfId="0" applyFont="1" applyFill="1" applyBorder="1" applyAlignment="1">
      <alignment vertical="top" wrapText="1"/>
    </xf>
    <xf numFmtId="3" fontId="3" fillId="7" borderId="42" xfId="0" applyNumberFormat="1" applyFont="1" applyFill="1" applyBorder="1" applyAlignment="1">
      <alignment horizontal="center" vertical="top"/>
    </xf>
    <xf numFmtId="3" fontId="3" fillId="7" borderId="5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0" borderId="125" xfId="0" applyNumberFormat="1" applyFont="1" applyFill="1" applyBorder="1" applyAlignment="1">
      <alignment horizontal="center" vertical="top"/>
    </xf>
    <xf numFmtId="3" fontId="3" fillId="0" borderId="11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top" textRotation="90" wrapText="1"/>
    </xf>
    <xf numFmtId="166" fontId="3" fillId="7" borderId="38" xfId="0" applyNumberFormat="1" applyFont="1" applyFill="1" applyBorder="1" applyAlignment="1">
      <alignment vertical="top" wrapText="1"/>
    </xf>
    <xf numFmtId="166" fontId="2" fillId="7" borderId="1" xfId="0" applyNumberFormat="1" applyFont="1" applyFill="1" applyBorder="1" applyAlignment="1">
      <alignment horizontal="center" vertical="top" textRotation="90" wrapText="1"/>
    </xf>
    <xf numFmtId="166" fontId="4" fillId="7" borderId="21" xfId="0" applyNumberFormat="1" applyFont="1" applyFill="1" applyBorder="1" applyAlignment="1">
      <alignment horizontal="center" vertical="top"/>
    </xf>
    <xf numFmtId="166" fontId="3" fillId="7" borderId="16" xfId="0" applyNumberFormat="1" applyFont="1" applyFill="1" applyBorder="1" applyAlignment="1">
      <alignment horizontal="left" vertical="top" wrapText="1"/>
    </xf>
    <xf numFmtId="166" fontId="3" fillId="7" borderId="22"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166" fontId="3" fillId="7" borderId="36" xfId="0" applyNumberFormat="1" applyFont="1" applyFill="1" applyBorder="1" applyAlignment="1">
      <alignment horizontal="left" vertical="top" wrapText="1"/>
    </xf>
    <xf numFmtId="3" fontId="3" fillId="0" borderId="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8"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49" fontId="7" fillId="7" borderId="11" xfId="0" applyNumberFormat="1" applyFont="1" applyFill="1" applyBorder="1" applyAlignment="1">
      <alignment horizontal="center" vertical="center" textRotation="90" wrapText="1"/>
    </xf>
    <xf numFmtId="49"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0" fontId="44" fillId="0" borderId="0" xfId="0" applyFont="1"/>
    <xf numFmtId="166" fontId="4" fillId="2" borderId="6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center" wrapText="1"/>
    </xf>
    <xf numFmtId="166" fontId="28" fillId="7" borderId="11" xfId="0" applyNumberFormat="1" applyFont="1" applyFill="1" applyBorder="1" applyAlignment="1">
      <alignment horizontal="center" vertical="top" wrapText="1"/>
    </xf>
    <xf numFmtId="166" fontId="12" fillId="7" borderId="11" xfId="0" applyNumberFormat="1" applyFont="1" applyFill="1" applyBorder="1" applyAlignment="1">
      <alignment horizontal="center" vertical="top" wrapText="1"/>
    </xf>
    <xf numFmtId="166" fontId="7" fillId="7" borderId="11" xfId="0" applyNumberFormat="1" applyFont="1" applyFill="1" applyBorder="1" applyAlignment="1">
      <alignment horizontal="left" textRotation="90" wrapText="1"/>
    </xf>
    <xf numFmtId="49" fontId="4" fillId="7" borderId="1" xfId="0" applyNumberFormat="1" applyFont="1" applyFill="1" applyBorder="1" applyAlignment="1">
      <alignment horizontal="center" vertical="top"/>
    </xf>
    <xf numFmtId="49" fontId="7" fillId="7" borderId="1" xfId="0" applyNumberFormat="1" applyFont="1" applyFill="1" applyBorder="1" applyAlignment="1">
      <alignment horizontal="center" vertical="center" textRotation="90" wrapText="1"/>
    </xf>
    <xf numFmtId="49" fontId="3" fillId="7" borderId="98" xfId="0" applyNumberFormat="1" applyFont="1" applyFill="1" applyBorder="1" applyAlignment="1">
      <alignment horizontal="center" vertical="top"/>
    </xf>
    <xf numFmtId="166" fontId="21" fillId="7" borderId="7" xfId="0" applyNumberFormat="1" applyFont="1" applyFill="1" applyBorder="1" applyAlignment="1">
      <alignment vertical="top" wrapText="1"/>
    </xf>
    <xf numFmtId="0" fontId="45" fillId="0" borderId="0" xfId="0" applyFont="1" applyAlignment="1">
      <alignment horizontal="justify" vertical="center"/>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0" borderId="7" xfId="0" applyBorder="1" applyAlignment="1">
      <alignment horizontal="lef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7" borderId="18"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3" fontId="3" fillId="7" borderId="82"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6" xfId="0" applyNumberFormat="1" applyFont="1" applyFill="1" applyBorder="1" applyAlignment="1">
      <alignment horizontal="center" vertical="center"/>
    </xf>
    <xf numFmtId="166" fontId="3" fillId="7" borderId="0" xfId="0" applyNumberFormat="1" applyFont="1" applyFill="1" applyAlignment="1">
      <alignment horizontal="center" vertical="center" wrapText="1"/>
    </xf>
    <xf numFmtId="166" fontId="3" fillId="7" borderId="49" xfId="0" applyNumberFormat="1" applyFont="1" applyFill="1" applyBorder="1" applyAlignment="1">
      <alignment horizontal="center" vertical="center"/>
    </xf>
    <xf numFmtId="166" fontId="3" fillId="7" borderId="18" xfId="0" applyNumberFormat="1" applyFont="1" applyFill="1" applyBorder="1" applyAlignment="1">
      <alignment horizontal="center" vertical="center"/>
    </xf>
    <xf numFmtId="3" fontId="21" fillId="7" borderId="7" xfId="0" applyNumberFormat="1" applyFont="1" applyFill="1" applyBorder="1" applyAlignment="1">
      <alignment vertical="top" wrapText="1"/>
    </xf>
    <xf numFmtId="3" fontId="29" fillId="7" borderId="11"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3" fontId="7" fillId="7" borderId="111" xfId="0" applyNumberFormat="1" applyFont="1" applyFill="1" applyBorder="1" applyAlignment="1">
      <alignment horizontal="center" vertical="top"/>
    </xf>
    <xf numFmtId="3" fontId="7" fillId="7" borderId="83" xfId="0" applyNumberFormat="1" applyFont="1" applyFill="1" applyBorder="1" applyAlignment="1">
      <alignment horizontal="center" vertical="top"/>
    </xf>
    <xf numFmtId="165" fontId="3" fillId="0" borderId="0" xfId="0" applyNumberFormat="1" applyFont="1" applyBorder="1" applyAlignment="1">
      <alignment vertical="top"/>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4" fillId="4" borderId="74" xfId="0" applyNumberFormat="1" applyFont="1" applyFill="1" applyBorder="1" applyAlignment="1">
      <alignment horizontal="center" vertical="top" wrapText="1"/>
    </xf>
    <xf numFmtId="166" fontId="4" fillId="4" borderId="32" xfId="0" applyNumberFormat="1" applyFont="1" applyFill="1" applyBorder="1" applyAlignment="1">
      <alignment horizontal="center" vertical="top" wrapText="1"/>
    </xf>
    <xf numFmtId="166" fontId="4" fillId="4" borderId="33" xfId="0" applyNumberFormat="1" applyFont="1" applyFill="1" applyBorder="1" applyAlignment="1">
      <alignment horizontal="center" vertical="top"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166" fontId="3" fillId="0" borderId="69" xfId="0" applyNumberFormat="1" applyFont="1" applyBorder="1" applyAlignment="1">
      <alignment horizontal="center" vertical="top" wrapText="1"/>
    </xf>
    <xf numFmtId="166" fontId="3" fillId="0" borderId="64" xfId="0" applyNumberFormat="1" applyFont="1" applyBorder="1" applyAlignment="1">
      <alignment horizontal="center" vertical="top" wrapText="1"/>
    </xf>
    <xf numFmtId="166" fontId="3" fillId="0" borderId="43" xfId="0" applyNumberFormat="1" applyFont="1" applyBorder="1" applyAlignment="1">
      <alignment horizontal="center" vertical="top"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8" borderId="69" xfId="0" applyNumberFormat="1" applyFont="1" applyFill="1" applyBorder="1" applyAlignment="1">
      <alignment vertical="top" wrapText="1"/>
    </xf>
    <xf numFmtId="166" fontId="9" fillId="8" borderId="64" xfId="0" applyNumberFormat="1" applyFont="1" applyFill="1" applyBorder="1" applyAlignment="1">
      <alignment vertical="top" wrapText="1"/>
    </xf>
    <xf numFmtId="166" fontId="9" fillId="8" borderId="43" xfId="0" applyNumberFormat="1" applyFont="1" applyFill="1" applyBorder="1" applyAlignment="1">
      <alignment vertical="top"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3" fillId="8" borderId="43" xfId="0" applyNumberFormat="1" applyFont="1" applyFill="1" applyBorder="1" applyAlignment="1">
      <alignment horizontal="center"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7" borderId="43" xfId="0" applyNumberFormat="1" applyFont="1" applyFill="1" applyBorder="1" applyAlignment="1">
      <alignment horizontal="center"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5" borderId="70" xfId="0" applyNumberFormat="1" applyFont="1" applyFill="1" applyBorder="1" applyAlignment="1">
      <alignment horizontal="center" vertical="top" wrapText="1"/>
    </xf>
    <xf numFmtId="166" fontId="4" fillId="5" borderId="75" xfId="0" applyNumberFormat="1" applyFont="1" applyFill="1" applyBorder="1" applyAlignment="1">
      <alignment horizontal="center" vertical="top" wrapText="1"/>
    </xf>
    <xf numFmtId="166" fontId="4" fillId="5" borderId="71" xfId="0" applyNumberFormat="1" applyFont="1" applyFill="1" applyBorder="1" applyAlignment="1">
      <alignment horizontal="center"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4" fillId="8" borderId="69" xfId="0" applyNumberFormat="1" applyFont="1" applyFill="1" applyBorder="1" applyAlignment="1">
      <alignment horizontal="center" vertical="top" wrapText="1"/>
    </xf>
    <xf numFmtId="166" fontId="4" fillId="8" borderId="64" xfId="0" applyNumberFormat="1" applyFont="1" applyFill="1" applyBorder="1" applyAlignment="1">
      <alignment horizontal="center" vertical="top" wrapText="1"/>
    </xf>
    <xf numFmtId="166" fontId="4" fillId="8" borderId="43" xfId="0" applyNumberFormat="1" applyFont="1" applyFill="1" applyBorder="1" applyAlignment="1">
      <alignment horizontal="center"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3" fontId="3"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4" fillId="0" borderId="32" xfId="0" applyNumberFormat="1" applyFont="1" applyFill="1" applyBorder="1" applyAlignment="1">
      <alignment horizontal="center" vertical="top" wrapText="1"/>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0"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71" xfId="0" applyNumberFormat="1" applyFont="1" applyBorder="1" applyAlignment="1">
      <alignment horizontal="center" vertical="center" wrapText="1"/>
    </xf>
    <xf numFmtId="166" fontId="4" fillId="0" borderId="35" xfId="0" applyNumberFormat="1" applyFont="1" applyBorder="1" applyAlignment="1">
      <alignment horizontal="center" vertical="top"/>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0" borderId="26"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0" fontId="0" fillId="0" borderId="31" xfId="0" applyFont="1" applyBorder="1" applyAlignment="1">
      <alignment horizontal="center" vertical="top"/>
    </xf>
    <xf numFmtId="166" fontId="3" fillId="7" borderId="48" xfId="0" applyNumberFormat="1" applyFont="1" applyFill="1" applyBorder="1" applyAlignment="1">
      <alignment vertical="top" wrapText="1"/>
    </xf>
    <xf numFmtId="0" fontId="0" fillId="7" borderId="53" xfId="0" applyFill="1" applyBorder="1" applyAlignment="1">
      <alignment vertical="top" wrapText="1"/>
    </xf>
    <xf numFmtId="166" fontId="4" fillId="2" borderId="32" xfId="0" applyNumberFormat="1" applyFont="1" applyFill="1" applyBorder="1" applyAlignment="1">
      <alignment horizontal="right" vertical="top"/>
    </xf>
    <xf numFmtId="166" fontId="4" fillId="2" borderId="7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49" fontId="2" fillId="0" borderId="11" xfId="0" applyNumberFormat="1" applyFont="1" applyBorder="1" applyAlignment="1">
      <alignment horizontal="center" vertical="top" textRotation="90" wrapText="1"/>
    </xf>
    <xf numFmtId="166" fontId="4" fillId="7" borderId="11" xfId="0" applyNumberFormat="1" applyFont="1" applyFill="1" applyBorder="1" applyAlignment="1">
      <alignment horizontal="center" vertical="top"/>
    </xf>
    <xf numFmtId="166" fontId="3" fillId="7" borderId="25" xfId="0" applyNumberFormat="1" applyFont="1" applyFill="1" applyBorder="1" applyAlignment="1">
      <alignment horizontal="left" vertical="top" wrapText="1"/>
    </xf>
    <xf numFmtId="0" fontId="0" fillId="0" borderId="30" xfId="0" applyFont="1" applyBorder="1" applyAlignment="1">
      <alignment vertical="top"/>
    </xf>
    <xf numFmtId="166" fontId="3" fillId="0" borderId="11" xfId="0" applyNumberFormat="1" applyFont="1" applyFill="1" applyBorder="1" applyAlignment="1">
      <alignment horizontal="center" vertical="center" wrapText="1"/>
    </xf>
    <xf numFmtId="166" fontId="3" fillId="0" borderId="30" xfId="0" applyNumberFormat="1" applyFont="1" applyFill="1" applyBorder="1" applyAlignment="1">
      <alignment horizontal="center" vertical="center" wrapText="1"/>
    </xf>
    <xf numFmtId="49" fontId="2" fillId="7" borderId="25"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1" fontId="3" fillId="0" borderId="20" xfId="0" applyNumberFormat="1" applyFont="1" applyFill="1" applyBorder="1" applyAlignment="1">
      <alignment horizontal="center" vertical="top"/>
    </xf>
    <xf numFmtId="0" fontId="0" fillId="0" borderId="28" xfId="0" applyBorder="1" applyAlignment="1">
      <alignment vertical="top"/>
    </xf>
    <xf numFmtId="1" fontId="3" fillId="7" borderId="20" xfId="0" applyNumberFormat="1" applyFont="1" applyFill="1" applyBorder="1" applyAlignment="1">
      <alignment horizontal="center" vertical="top"/>
    </xf>
    <xf numFmtId="1" fontId="3" fillId="7" borderId="21" xfId="0" applyNumberFormat="1" applyFont="1" applyFill="1" applyBorder="1" applyAlignment="1">
      <alignment horizontal="center" vertical="top"/>
    </xf>
    <xf numFmtId="0" fontId="0" fillId="0" borderId="27" xfId="0" applyBorder="1" applyAlignment="1">
      <alignment vertical="top"/>
    </xf>
    <xf numFmtId="166" fontId="3" fillId="7" borderId="49" xfId="0" applyNumberFormat="1" applyFont="1" applyFill="1" applyBorder="1" applyAlignment="1">
      <alignment vertical="top" wrapText="1"/>
    </xf>
    <xf numFmtId="166" fontId="9" fillId="7" borderId="35" xfId="0" applyNumberFormat="1" applyFont="1" applyFill="1" applyBorder="1" applyAlignment="1">
      <alignment vertical="top" wrapText="1"/>
    </xf>
    <xf numFmtId="0" fontId="9" fillId="0" borderId="28" xfId="0" applyFont="1" applyBorder="1" applyAlignment="1">
      <alignment horizontal="center" textRotation="90" wrapText="1"/>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3" borderId="20" xfId="0" applyNumberFormat="1" applyFont="1" applyFill="1" applyBorder="1" applyAlignment="1">
      <alignment vertical="top" wrapText="1"/>
    </xf>
    <xf numFmtId="0" fontId="0" fillId="0" borderId="11" xfId="0" applyBorder="1" applyAlignment="1">
      <alignment vertical="top" wrapText="1"/>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49" fontId="2" fillId="0" borderId="20" xfId="0" applyNumberFormat="1" applyFont="1" applyBorder="1" applyAlignment="1">
      <alignment horizontal="center" vertical="center" textRotation="90" wrapText="1"/>
    </xf>
    <xf numFmtId="49" fontId="2" fillId="0" borderId="11" xfId="0" applyNumberFormat="1" applyFont="1" applyBorder="1" applyAlignment="1">
      <alignment horizontal="center" vertical="center" textRotation="90" wrapText="1"/>
    </xf>
    <xf numFmtId="49" fontId="2" fillId="0" borderId="28" xfId="0" applyNumberFormat="1" applyFont="1" applyBorder="1" applyAlignment="1">
      <alignment horizontal="center" vertical="center" textRotation="90" wrapText="1"/>
    </xf>
    <xf numFmtId="166" fontId="4" fillId="7" borderId="28" xfId="0" applyNumberFormat="1" applyFont="1" applyFill="1" applyBorder="1" applyAlignment="1">
      <alignment horizontal="center" vertical="top"/>
    </xf>
    <xf numFmtId="0" fontId="0" fillId="0" borderId="29" xfId="0" applyBorder="1" applyAlignment="1">
      <alignment vertical="top"/>
    </xf>
    <xf numFmtId="166" fontId="4" fillId="7" borderId="20" xfId="0" applyNumberFormat="1" applyFont="1" applyFill="1" applyBorder="1" applyAlignment="1">
      <alignment horizontal="center" vertical="center" textRotation="90"/>
    </xf>
    <xf numFmtId="166" fontId="4" fillId="7" borderId="11" xfId="0" applyNumberFormat="1" applyFont="1" applyFill="1" applyBorder="1" applyAlignment="1">
      <alignment horizontal="center" vertical="center" textRotation="90"/>
    </xf>
    <xf numFmtId="166" fontId="4" fillId="7" borderId="28" xfId="0" applyNumberFormat="1" applyFont="1" applyFill="1" applyBorder="1" applyAlignment="1">
      <alignment horizontal="center" vertical="center" textRotation="90"/>
    </xf>
    <xf numFmtId="0" fontId="9" fillId="0" borderId="11" xfId="0" applyFont="1" applyBorder="1" applyAlignment="1">
      <alignment horizontal="center" vertical="center" textRotation="90"/>
    </xf>
    <xf numFmtId="166" fontId="3" fillId="7" borderId="47" xfId="0" applyNumberFormat="1" applyFont="1" applyFill="1" applyBorder="1" applyAlignment="1">
      <alignment horizontal="left" vertical="top"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0" fontId="1" fillId="0" borderId="11"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166" fontId="3" fillId="7" borderId="20"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49" fontId="2" fillId="0" borderId="20"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166" fontId="21" fillId="7" borderId="21" xfId="0" applyNumberFormat="1" applyFont="1" applyFill="1" applyBorder="1" applyAlignment="1">
      <alignment horizontal="center" vertical="top" wrapText="1"/>
    </xf>
    <xf numFmtId="166" fontId="21" fillId="7" borderId="27" xfId="0" applyNumberFormat="1" applyFont="1" applyFill="1" applyBorder="1" applyAlignment="1">
      <alignment horizontal="center" vertical="top" wrapText="1"/>
    </xf>
    <xf numFmtId="166" fontId="4" fillId="2" borderId="76" xfId="0" applyNumberFormat="1" applyFont="1" applyFill="1" applyBorder="1" applyAlignment="1">
      <alignment horizontal="left" vertical="top"/>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3"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49" fontId="4" fillId="8" borderId="11" xfId="0" applyNumberFormat="1" applyFont="1" applyFill="1" applyBorder="1" applyAlignment="1">
      <alignment horizontal="center" vertical="top"/>
    </xf>
    <xf numFmtId="49" fontId="4" fillId="0" borderId="20" xfId="0" applyNumberFormat="1" applyFont="1" applyBorder="1" applyAlignment="1">
      <alignment horizontal="center" vertical="top"/>
    </xf>
    <xf numFmtId="49" fontId="4" fillId="0" borderId="28" xfId="0" applyNumberFormat="1" applyFont="1" applyBorder="1" applyAlignment="1">
      <alignment horizontal="center" vertical="top"/>
    </xf>
    <xf numFmtId="166" fontId="21" fillId="7" borderId="20" xfId="0" applyNumberFormat="1" applyFont="1" applyFill="1" applyBorder="1" applyAlignment="1">
      <alignment vertical="top" wrapText="1"/>
    </xf>
    <xf numFmtId="166" fontId="21" fillId="7" borderId="28" xfId="0" applyNumberFormat="1" applyFont="1" applyFill="1" applyBorder="1" applyAlignment="1">
      <alignment vertical="top" wrapText="1"/>
    </xf>
    <xf numFmtId="49" fontId="28" fillId="7" borderId="20" xfId="0" applyNumberFormat="1" applyFont="1" applyFill="1" applyBorder="1" applyAlignment="1">
      <alignment horizontal="center" vertical="top"/>
    </xf>
    <xf numFmtId="49" fontId="28" fillId="7" borderId="28" xfId="0" applyNumberFormat="1" applyFont="1" applyFill="1" applyBorder="1" applyAlignment="1">
      <alignment horizontal="center" vertical="top"/>
    </xf>
    <xf numFmtId="0" fontId="3" fillId="0" borderId="34" xfId="0" applyFont="1" applyBorder="1" applyAlignment="1">
      <alignment vertical="top" wrapText="1"/>
    </xf>
    <xf numFmtId="0" fontId="9" fillId="0" borderId="0" xfId="0" applyFont="1" applyAlignment="1">
      <alignment vertical="top" wrapText="1"/>
    </xf>
    <xf numFmtId="0" fontId="9" fillId="0" borderId="34" xfId="0" applyFont="1" applyBorder="1" applyAlignment="1">
      <alignment vertical="top" wrapText="1"/>
    </xf>
    <xf numFmtId="0" fontId="0" fillId="0" borderId="27" xfId="0"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0" fontId="3" fillId="7" borderId="47" xfId="0" applyFont="1" applyFill="1" applyBorder="1" applyAlignment="1">
      <alignment vertical="top" wrapText="1"/>
    </xf>
    <xf numFmtId="0" fontId="9" fillId="7" borderId="49" xfId="0" applyFont="1" applyFill="1" applyBorder="1" applyAlignment="1">
      <alignment vertical="top" wrapText="1"/>
    </xf>
    <xf numFmtId="0" fontId="9" fillId="7" borderId="35" xfId="0" applyFont="1" applyFill="1" applyBorder="1" applyAlignment="1">
      <alignment vertical="top" wrapText="1"/>
    </xf>
    <xf numFmtId="0" fontId="2" fillId="7" borderId="20" xfId="0" applyFont="1" applyFill="1" applyBorder="1" applyAlignment="1">
      <alignment horizontal="center" vertical="center" textRotation="90" wrapText="1"/>
    </xf>
    <xf numFmtId="0" fontId="2" fillId="7" borderId="11" xfId="0" applyFont="1" applyFill="1" applyBorder="1" applyAlignment="1">
      <alignment horizontal="center" vertical="center" textRotation="90" wrapText="1"/>
    </xf>
    <xf numFmtId="0" fontId="2" fillId="7" borderId="28" xfId="0" applyFont="1" applyFill="1" applyBorder="1" applyAlignment="1">
      <alignment horizontal="center" vertical="center" textRotation="90" wrapText="1"/>
    </xf>
    <xf numFmtId="49" fontId="7" fillId="7" borderId="20" xfId="0" applyNumberFormat="1"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xf numFmtId="0" fontId="14" fillId="7" borderId="28" xfId="0" applyFont="1" applyFill="1" applyBorder="1" applyAlignment="1">
      <alignment horizontal="center" vertical="center" textRotation="90" wrapText="1"/>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9" fillId="7" borderId="49" xfId="0" applyNumberFormat="1" applyFont="1" applyFill="1" applyBorder="1" applyAlignment="1">
      <alignment vertical="top" wrapText="1"/>
    </xf>
    <xf numFmtId="166" fontId="2" fillId="7" borderId="20" xfId="0" applyNumberFormat="1" applyFont="1" applyFill="1" applyBorder="1" applyAlignment="1">
      <alignment horizontal="center" vertical="top" textRotation="90" wrapText="1"/>
    </xf>
    <xf numFmtId="0" fontId="0" fillId="0" borderId="11" xfId="0" applyBorder="1" applyAlignment="1">
      <alignment horizontal="center" wrapText="1"/>
    </xf>
    <xf numFmtId="0" fontId="0" fillId="0" borderId="28" xfId="0" applyBorder="1" applyAlignment="1">
      <alignment horizontal="center" wrapText="1"/>
    </xf>
    <xf numFmtId="49" fontId="7" fillId="7" borderId="11" xfId="0" applyNumberFormat="1" applyFont="1" applyFill="1" applyBorder="1" applyAlignment="1">
      <alignment horizontal="center" vertical="center" textRotation="90" wrapText="1"/>
    </xf>
    <xf numFmtId="49" fontId="4" fillId="0" borderId="11" xfId="0" applyNumberFormat="1" applyFont="1" applyBorder="1" applyAlignment="1">
      <alignment horizontal="center" vertical="top"/>
    </xf>
    <xf numFmtId="166" fontId="3" fillId="7" borderId="20" xfId="0" applyNumberFormat="1" applyFont="1" applyFill="1" applyBorder="1" applyAlignment="1">
      <alignment vertical="top" wrapText="1"/>
    </xf>
    <xf numFmtId="0" fontId="9" fillId="7" borderId="11" xfId="0" applyFont="1" applyFill="1" applyBorder="1" applyAlignment="1">
      <alignment vertical="top" wrapText="1"/>
    </xf>
    <xf numFmtId="0" fontId="9" fillId="7" borderId="28" xfId="0" applyFont="1" applyFill="1" applyBorder="1" applyAlignment="1">
      <alignment vertical="top"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166" fontId="3" fillId="7" borderId="11" xfId="0" applyNumberFormat="1" applyFont="1" applyFill="1" applyBorder="1" applyAlignment="1">
      <alignment vertical="top" wrapText="1"/>
    </xf>
    <xf numFmtId="0" fontId="0" fillId="0" borderId="11" xfId="0" applyBorder="1" applyAlignment="1">
      <alignment horizontal="center" vertical="center" textRotation="90" wrapText="1"/>
    </xf>
    <xf numFmtId="49" fontId="7" fillId="0" borderId="20" xfId="0" applyNumberFormat="1" applyFont="1" applyBorder="1" applyAlignment="1">
      <alignment horizontal="center" vertical="center" textRotation="90" wrapText="1"/>
    </xf>
    <xf numFmtId="49" fontId="7" fillId="0" borderId="11" xfId="0" applyNumberFormat="1" applyFont="1" applyBorder="1" applyAlignment="1">
      <alignment horizontal="center" vertical="center" textRotation="90" wrapText="1"/>
    </xf>
    <xf numFmtId="49" fontId="7" fillId="0" borderId="28" xfId="0" applyNumberFormat="1" applyFont="1" applyBorder="1" applyAlignment="1">
      <alignment horizontal="center" vertical="center" textRotation="90" wrapText="1"/>
    </xf>
    <xf numFmtId="49" fontId="4" fillId="7" borderId="4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0" fontId="3" fillId="0" borderId="34" xfId="0" applyFont="1" applyFill="1" applyBorder="1" applyAlignment="1">
      <alignment vertical="top" wrapText="1"/>
    </xf>
    <xf numFmtId="0" fontId="0" fillId="0" borderId="0" xfId="0" applyAlignment="1">
      <alignment vertical="top" wrapText="1"/>
    </xf>
    <xf numFmtId="166" fontId="4" fillId="7" borderId="11" xfId="0" applyNumberFormat="1" applyFont="1" applyFill="1" applyBorder="1" applyAlignment="1">
      <alignment vertical="top" wrapText="1"/>
    </xf>
    <xf numFmtId="0" fontId="0" fillId="7" borderId="28" xfId="0" applyFill="1" applyBorder="1" applyAlignment="1">
      <alignment vertical="top" wrapText="1"/>
    </xf>
    <xf numFmtId="166" fontId="3" fillId="7" borderId="47" xfId="0" applyNumberFormat="1" applyFont="1" applyFill="1" applyBorder="1" applyAlignment="1">
      <alignment vertical="top" wrapText="1"/>
    </xf>
    <xf numFmtId="0" fontId="0" fillId="0" borderId="34" xfId="0" applyBorder="1" applyAlignment="1">
      <alignment vertical="top" wrapText="1"/>
    </xf>
    <xf numFmtId="0" fontId="30" fillId="7" borderId="11" xfId="0" applyFont="1" applyFill="1" applyBorder="1" applyAlignment="1">
      <alignment vertical="top" wrapText="1"/>
    </xf>
    <xf numFmtId="0" fontId="40" fillId="7" borderId="11" xfId="0" applyFont="1" applyFill="1" applyBorder="1" applyAlignment="1">
      <alignment vertical="top" wrapText="1"/>
    </xf>
    <xf numFmtId="166" fontId="21" fillId="7" borderId="47" xfId="0" applyNumberFormat="1" applyFont="1" applyFill="1" applyBorder="1" applyAlignment="1">
      <alignment horizontal="center" vertical="top" wrapText="1"/>
    </xf>
    <xf numFmtId="166" fontId="21" fillId="7" borderId="49" xfId="0" applyNumberFormat="1" applyFont="1" applyFill="1" applyBorder="1" applyAlignment="1">
      <alignment horizontal="center"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49" fontId="7" fillId="0" borderId="25"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26" xfId="0" applyNumberFormat="1" applyFont="1" applyFill="1" applyBorder="1" applyAlignment="1">
      <alignment horizontal="center" vertical="top" wrapText="1"/>
    </xf>
    <xf numFmtId="166" fontId="9" fillId="7" borderId="18" xfId="0" applyNumberFormat="1" applyFont="1" applyFill="1" applyBorder="1" applyAlignment="1">
      <alignment horizontal="center" vertical="top" wrapText="1"/>
    </xf>
    <xf numFmtId="166" fontId="3" fillId="7" borderId="111" xfId="0" applyNumberFormat="1" applyFont="1" applyFill="1" applyBorder="1" applyAlignment="1">
      <alignment horizontal="center" vertical="top" wrapText="1"/>
    </xf>
    <xf numFmtId="166" fontId="3" fillId="7" borderId="35" xfId="0" applyNumberFormat="1" applyFont="1" applyFill="1" applyBorder="1" applyAlignment="1">
      <alignment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166" fontId="9" fillId="7" borderId="2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9" fillId="0" borderId="82"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106" xfId="0" applyNumberFormat="1" applyFont="1" applyBorder="1" applyAlignment="1">
      <alignment vertical="top"/>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166" fontId="9" fillId="7" borderId="83"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102" xfId="0" applyNumberFormat="1" applyFont="1" applyFill="1" applyBorder="1" applyAlignment="1">
      <alignment horizontal="center" vertical="top" wrapText="1"/>
    </xf>
    <xf numFmtId="3" fontId="9" fillId="7" borderId="102"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3" fontId="9" fillId="7" borderId="83" xfId="0" applyNumberFormat="1" applyFont="1" applyFill="1" applyBorder="1" applyAlignment="1">
      <alignment horizontal="center" vertical="top" wrapText="1"/>
    </xf>
    <xf numFmtId="0" fontId="3" fillId="7" borderId="11" xfId="0" applyFont="1" applyFill="1" applyBorder="1" applyAlignment="1">
      <alignment horizontal="left" vertical="top" wrapText="1"/>
    </xf>
    <xf numFmtId="0" fontId="3" fillId="7" borderId="28" xfId="0" applyFont="1" applyFill="1" applyBorder="1" applyAlignment="1">
      <alignment horizontal="left" vertical="top" wrapText="1"/>
    </xf>
    <xf numFmtId="49" fontId="2" fillId="0" borderId="11" xfId="0" applyNumberFormat="1" applyFont="1" applyBorder="1" applyAlignment="1">
      <alignment horizontal="center" vertical="center" textRotation="90"/>
    </xf>
    <xf numFmtId="0" fontId="0" fillId="0" borderId="11" xfId="0" applyFont="1" applyBorder="1" applyAlignment="1">
      <alignment horizontal="center" vertical="center" textRotation="90"/>
    </xf>
    <xf numFmtId="0" fontId="0" fillId="0" borderId="28" xfId="0" applyFont="1" applyBorder="1" applyAlignment="1">
      <alignment horizontal="center" vertical="center" textRotation="90"/>
    </xf>
    <xf numFmtId="166" fontId="3" fillId="7" borderId="18" xfId="0" applyNumberFormat="1" applyFont="1" applyFill="1" applyBorder="1" applyAlignment="1">
      <alignment horizontal="center" vertical="center" wrapText="1"/>
    </xf>
    <xf numFmtId="166" fontId="9" fillId="0" borderId="18" xfId="0" applyNumberFormat="1" applyFont="1" applyBorder="1" applyAlignment="1">
      <alignment horizontal="center" vertical="center" wrapText="1"/>
    </xf>
    <xf numFmtId="166" fontId="3" fillId="7" borderId="37" xfId="0" applyNumberFormat="1" applyFont="1" applyFill="1" applyBorder="1" applyAlignment="1">
      <alignment vertical="top" wrapText="1"/>
    </xf>
    <xf numFmtId="166" fontId="9" fillId="7" borderId="81"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0" borderId="102" xfId="0" applyNumberFormat="1" applyFont="1" applyBorder="1" applyAlignment="1">
      <alignment vertical="top"/>
    </xf>
    <xf numFmtId="166" fontId="9" fillId="7" borderId="11" xfId="0" applyNumberFormat="1" applyFont="1" applyFill="1" applyBorder="1" applyAlignment="1">
      <alignment horizontal="center" vertical="center" textRotation="90" wrapText="1"/>
    </xf>
    <xf numFmtId="166" fontId="3" fillId="0" borderId="21" xfId="0" applyNumberFormat="1" applyFont="1" applyBorder="1" applyAlignment="1">
      <alignment horizontal="center" vertical="top" wrapText="1"/>
    </xf>
    <xf numFmtId="49" fontId="4" fillId="7" borderId="25"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166" fontId="3" fillId="7" borderId="31" xfId="0" applyNumberFormat="1" applyFont="1" applyFill="1" applyBorder="1" applyAlignment="1">
      <alignment horizontal="center" vertical="top" wrapText="1"/>
    </xf>
    <xf numFmtId="166" fontId="4" fillId="2" borderId="76" xfId="0" applyNumberFormat="1" applyFont="1" applyFill="1" applyBorder="1" applyAlignment="1">
      <alignment horizontal="right" vertical="top"/>
    </xf>
    <xf numFmtId="0" fontId="14" fillId="0" borderId="30" xfId="0" applyFont="1" applyBorder="1" applyAlignment="1">
      <alignment horizontal="center" vertical="center" wrapText="1"/>
    </xf>
    <xf numFmtId="0" fontId="0" fillId="7" borderId="29" xfId="0" applyFill="1" applyBorder="1" applyAlignment="1">
      <alignment horizontal="left" vertical="top" wrapText="1"/>
    </xf>
    <xf numFmtId="0" fontId="3" fillId="7" borderId="11" xfId="0" applyFont="1" applyFill="1" applyBorder="1" applyAlignment="1">
      <alignment vertical="top" wrapText="1"/>
    </xf>
    <xf numFmtId="0" fontId="3" fillId="7" borderId="28" xfId="0"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42"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0" fontId="0" fillId="0" borderId="11" xfId="0" applyFont="1" applyBorder="1" applyAlignment="1">
      <alignment vertical="top" wrapText="1"/>
    </xf>
    <xf numFmtId="0" fontId="0" fillId="7" borderId="11" xfId="0" applyFill="1" applyBorder="1" applyAlignment="1">
      <alignment vertical="top" wrapText="1"/>
    </xf>
    <xf numFmtId="166" fontId="4" fillId="7" borderId="11" xfId="0" applyNumberFormat="1" applyFont="1" applyFill="1" applyBorder="1" applyAlignment="1">
      <alignment horizontal="center" vertical="top" wrapText="1"/>
    </xf>
    <xf numFmtId="0" fontId="0" fillId="0" borderId="11" xfId="0" applyFont="1" applyBorder="1" applyAlignment="1">
      <alignment horizontal="center" vertical="center" textRotation="90" wrapText="1"/>
    </xf>
    <xf numFmtId="166" fontId="4" fillId="0" borderId="47" xfId="0" applyNumberFormat="1" applyFont="1" applyFill="1" applyBorder="1" applyAlignment="1">
      <alignment horizontal="center" vertical="top" wrapText="1"/>
    </xf>
    <xf numFmtId="166" fontId="4" fillId="0" borderId="49"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3" fontId="3" fillId="0" borderId="20" xfId="0" applyNumberFormat="1" applyFont="1" applyFill="1" applyBorder="1" applyAlignment="1">
      <alignment horizontal="center" vertical="center"/>
    </xf>
    <xf numFmtId="3" fontId="3" fillId="0" borderId="28" xfId="0" applyNumberFormat="1" applyFont="1" applyFill="1" applyBorder="1" applyAlignment="1">
      <alignment horizontal="center" vertical="center"/>
    </xf>
    <xf numFmtId="49" fontId="7" fillId="7" borderId="20" xfId="0" applyNumberFormat="1" applyFont="1" applyFill="1" applyBorder="1" applyAlignment="1">
      <alignment horizontal="center" vertical="top" textRotation="90" wrapText="1"/>
    </xf>
    <xf numFmtId="49" fontId="7" fillId="7" borderId="28" xfId="0" applyNumberFormat="1" applyFont="1" applyFill="1" applyBorder="1" applyAlignment="1">
      <alignment horizontal="center" vertical="top" textRotation="90" wrapText="1"/>
    </xf>
    <xf numFmtId="166" fontId="4" fillId="7" borderId="47"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3" fontId="3" fillId="0" borderId="21" xfId="0" applyNumberFormat="1" applyFont="1" applyFill="1" applyBorder="1" applyAlignment="1">
      <alignment horizontal="center" vertical="center"/>
    </xf>
    <xf numFmtId="3" fontId="3" fillId="0" borderId="27" xfId="0" applyNumberFormat="1" applyFont="1" applyFill="1" applyBorder="1" applyAlignment="1">
      <alignment horizontal="center" vertical="center"/>
    </xf>
    <xf numFmtId="0" fontId="3" fillId="7" borderId="108"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3" fillId="7" borderId="7" xfId="0" applyFont="1" applyFill="1" applyBorder="1" applyAlignment="1">
      <alignment horizontal="left" vertical="top" wrapText="1"/>
    </xf>
    <xf numFmtId="0" fontId="0" fillId="0" borderId="29" xfId="0" applyBorder="1" applyAlignment="1">
      <alignment horizontal="left" vertical="top" wrapText="1"/>
    </xf>
    <xf numFmtId="166" fontId="4" fillId="0" borderId="20" xfId="0" applyNumberFormat="1" applyFont="1" applyFill="1" applyBorder="1" applyAlignment="1">
      <alignment horizontal="center" vertical="top" wrapText="1"/>
    </xf>
    <xf numFmtId="166" fontId="4" fillId="0" borderId="28" xfId="0" applyNumberFormat="1" applyFont="1" applyFill="1" applyBorder="1" applyAlignment="1">
      <alignment horizontal="center" vertical="top" wrapText="1"/>
    </xf>
    <xf numFmtId="49" fontId="7" fillId="0" borderId="20" xfId="0" applyNumberFormat="1" applyFont="1" applyBorder="1" applyAlignment="1">
      <alignment horizontal="center" vertical="top" textRotation="90" wrapText="1"/>
    </xf>
    <xf numFmtId="49" fontId="7" fillId="0" borderId="28" xfId="0" applyNumberFormat="1" applyFont="1" applyBorder="1" applyAlignment="1">
      <alignment horizontal="center" vertical="top" textRotation="90" wrapText="1"/>
    </xf>
    <xf numFmtId="49" fontId="7" fillId="0" borderId="20" xfId="0" applyNumberFormat="1" applyFont="1" applyBorder="1" applyAlignment="1">
      <alignment vertical="center" textRotation="90" wrapText="1"/>
    </xf>
    <xf numFmtId="0" fontId="7" fillId="0" borderId="11" xfId="0" applyFont="1" applyBorder="1" applyAlignment="1">
      <alignment vertical="center" textRotation="90" wrapText="1"/>
    </xf>
    <xf numFmtId="166" fontId="3" fillId="7" borderId="96" xfId="0" applyNumberFormat="1" applyFont="1" applyFill="1" applyBorder="1" applyAlignment="1">
      <alignment horizontal="left" vertical="top" wrapText="1"/>
    </xf>
    <xf numFmtId="3" fontId="2" fillId="0" borderId="11" xfId="0" applyNumberFormat="1" applyFont="1" applyBorder="1" applyAlignment="1">
      <alignment vertical="top" textRotation="90" wrapText="1"/>
    </xf>
    <xf numFmtId="0" fontId="2" fillId="0" borderId="28" xfId="0" applyFont="1" applyBorder="1" applyAlignment="1">
      <alignment vertical="top" textRotation="90" wrapText="1"/>
    </xf>
    <xf numFmtId="166" fontId="9" fillId="0" borderId="35" xfId="0" applyNumberFormat="1" applyFont="1" applyBorder="1" applyAlignment="1">
      <alignment horizontal="left" vertical="top" wrapText="1"/>
    </xf>
    <xf numFmtId="0" fontId="14" fillId="0" borderId="28" xfId="0" applyFont="1" applyBorder="1" applyAlignment="1">
      <alignment horizontal="center" vertical="center" textRotation="90"/>
    </xf>
    <xf numFmtId="166" fontId="21" fillId="7" borderId="47" xfId="0" applyNumberFormat="1" applyFont="1" applyFill="1" applyBorder="1" applyAlignment="1">
      <alignment horizontal="left" vertical="top" wrapText="1"/>
    </xf>
    <xf numFmtId="166" fontId="37" fillId="0" borderId="35" xfId="0" applyNumberFormat="1" applyFont="1" applyBorder="1" applyAlignment="1">
      <alignment horizontal="left" vertical="top" wrapText="1"/>
    </xf>
    <xf numFmtId="3" fontId="27" fillId="0" borderId="11" xfId="0" applyNumberFormat="1" applyFont="1" applyBorder="1" applyAlignment="1">
      <alignment vertical="top" textRotation="90" wrapText="1"/>
    </xf>
    <xf numFmtId="0" fontId="27" fillId="0" borderId="28" xfId="0" applyFont="1" applyBorder="1" applyAlignment="1">
      <alignment vertical="top" textRotation="90" wrapText="1"/>
    </xf>
    <xf numFmtId="166" fontId="9" fillId="7" borderId="49" xfId="0" applyNumberFormat="1" applyFont="1" applyFill="1" applyBorder="1" applyAlignment="1">
      <alignment horizontal="left" vertical="top" wrapText="1"/>
    </xf>
    <xf numFmtId="49" fontId="7" fillId="0" borderId="20" xfId="0" applyNumberFormat="1" applyFont="1" applyBorder="1" applyAlignment="1">
      <alignment horizontal="center" vertical="top" textRotation="90"/>
    </xf>
    <xf numFmtId="0" fontId="14" fillId="0" borderId="11" xfId="0" applyFont="1" applyBorder="1" applyAlignment="1">
      <alignment horizontal="center" vertical="top" textRotation="90"/>
    </xf>
    <xf numFmtId="166" fontId="26" fillId="7" borderId="37" xfId="0" applyNumberFormat="1" applyFont="1" applyFill="1" applyBorder="1" applyAlignment="1">
      <alignment horizontal="left" vertical="top" wrapText="1"/>
    </xf>
    <xf numFmtId="0" fontId="0" fillId="0" borderId="7" xfId="0" applyBorder="1" applyAlignment="1">
      <alignment horizontal="left" vertical="top" wrapText="1"/>
    </xf>
    <xf numFmtId="166" fontId="17" fillId="7" borderId="11" xfId="0" applyNumberFormat="1" applyFont="1" applyFill="1" applyBorder="1" applyAlignment="1">
      <alignment horizontal="center" vertical="center" textRotation="90" wrapText="1"/>
    </xf>
    <xf numFmtId="166" fontId="18" fillId="7" borderId="11"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32" fillId="7" borderId="7" xfId="0" applyNumberFormat="1" applyFont="1" applyFill="1" applyBorder="1" applyAlignment="1">
      <alignment horizontal="left" vertical="top" wrapText="1"/>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9" fillId="7" borderId="35" xfId="0" applyNumberFormat="1" applyFont="1" applyFill="1" applyBorder="1" applyAlignment="1">
      <alignment horizontal="left" vertical="top" wrapText="1"/>
    </xf>
    <xf numFmtId="0" fontId="14" fillId="0" borderId="28" xfId="0" applyFont="1" applyBorder="1" applyAlignment="1">
      <alignment horizontal="center" vertical="top" textRotation="90"/>
    </xf>
    <xf numFmtId="166" fontId="18" fillId="7" borderId="28" xfId="0" applyNumberFormat="1" applyFont="1" applyFill="1" applyBorder="1" applyAlignment="1">
      <alignment horizontal="center" vertical="center" wrapText="1"/>
    </xf>
    <xf numFmtId="166" fontId="26" fillId="7" borderId="107" xfId="0" applyNumberFormat="1" applyFont="1" applyFill="1" applyBorder="1" applyAlignment="1">
      <alignment horizontal="left" vertical="top" wrapText="1"/>
    </xf>
    <xf numFmtId="166" fontId="26" fillId="7" borderId="29" xfId="0" applyNumberFormat="1" applyFont="1" applyFill="1" applyBorder="1" applyAlignment="1">
      <alignment horizontal="left" vertical="top" wrapText="1"/>
    </xf>
    <xf numFmtId="166" fontId="9" fillId="7" borderId="102" xfId="0" applyNumberFormat="1" applyFont="1" applyFill="1" applyBorder="1" applyAlignment="1">
      <alignment horizontal="left" vertical="top" wrapText="1"/>
    </xf>
    <xf numFmtId="0" fontId="14" fillId="0" borderId="11" xfId="0" applyFont="1" applyBorder="1" applyAlignment="1">
      <alignment horizontal="center" vertical="center" textRotation="90"/>
    </xf>
    <xf numFmtId="166" fontId="7" fillId="7" borderId="18" xfId="0" applyNumberFormat="1" applyFont="1" applyFill="1" applyBorder="1" applyAlignment="1">
      <alignment horizontal="center" vertical="top" wrapText="1"/>
    </xf>
    <xf numFmtId="166" fontId="21" fillId="7" borderId="49" xfId="0" applyNumberFormat="1" applyFont="1" applyFill="1" applyBorder="1" applyAlignment="1">
      <alignment horizontal="left" vertical="top" wrapText="1"/>
    </xf>
    <xf numFmtId="166" fontId="4" fillId="0" borderId="11" xfId="0" applyNumberFormat="1" applyFont="1" applyFill="1" applyBorder="1" applyAlignment="1">
      <alignment horizontal="center" vertical="top" wrapText="1"/>
    </xf>
    <xf numFmtId="49" fontId="3" fillId="7" borderId="7" xfId="0" applyNumberFormat="1" applyFont="1" applyFill="1" applyBorder="1" applyAlignment="1">
      <alignment horizontal="left" vertical="top" wrapText="1"/>
    </xf>
    <xf numFmtId="0" fontId="9" fillId="7" borderId="29" xfId="0" applyFont="1" applyFill="1" applyBorder="1" applyAlignment="1">
      <alignment horizontal="left" vertical="top" wrapText="1"/>
    </xf>
    <xf numFmtId="166" fontId="21" fillId="7" borderId="35" xfId="0" applyNumberFormat="1" applyFont="1" applyFill="1" applyBorder="1" applyAlignment="1">
      <alignment horizontal="left" vertical="top" wrapText="1"/>
    </xf>
    <xf numFmtId="49" fontId="2" fillId="7" borderId="49" xfId="0" applyNumberFormat="1" applyFont="1" applyFill="1" applyBorder="1" applyAlignment="1">
      <alignment horizontal="center" vertical="top" textRotation="90" wrapText="1"/>
    </xf>
    <xf numFmtId="49" fontId="2" fillId="7" borderId="35" xfId="0" applyNumberFormat="1" applyFont="1" applyFill="1" applyBorder="1" applyAlignment="1">
      <alignment horizontal="center" vertical="top" textRotation="90" wrapText="1"/>
    </xf>
    <xf numFmtId="166" fontId="21" fillId="0" borderId="34" xfId="0" applyNumberFormat="1" applyFont="1" applyFill="1" applyBorder="1" applyAlignment="1">
      <alignment horizontal="left" vertical="top" wrapText="1"/>
    </xf>
    <xf numFmtId="166" fontId="37" fillId="0" borderId="66" xfId="0" applyNumberFormat="1" applyFont="1" applyBorder="1" applyAlignment="1">
      <alignment horizontal="left" vertical="top" wrapText="1"/>
    </xf>
    <xf numFmtId="49" fontId="2" fillId="3" borderId="20" xfId="0" applyNumberFormat="1" applyFont="1" applyFill="1" applyBorder="1" applyAlignment="1">
      <alignment horizontal="center" vertical="center" textRotation="90" wrapText="1"/>
    </xf>
    <xf numFmtId="49" fontId="2" fillId="3" borderId="11" xfId="0" applyNumberFormat="1" applyFont="1" applyFill="1" applyBorder="1" applyAlignment="1">
      <alignment horizontal="center" vertical="center" textRotation="90" wrapText="1"/>
    </xf>
    <xf numFmtId="0" fontId="0" fillId="0" borderId="11" xfId="0" applyFont="1" applyBorder="1" applyAlignment="1">
      <alignment horizontal="center" vertical="center" wrapText="1"/>
    </xf>
    <xf numFmtId="166" fontId="4" fillId="0" borderId="49" xfId="0" applyNumberFormat="1" applyFont="1" applyBorder="1" applyAlignment="1">
      <alignment horizontal="center" vertical="top"/>
    </xf>
    <xf numFmtId="166" fontId="21" fillId="7" borderId="37" xfId="0" applyNumberFormat="1" applyFont="1" applyFill="1" applyBorder="1" applyAlignment="1">
      <alignment horizontal="left" vertical="top" wrapText="1"/>
    </xf>
    <xf numFmtId="0" fontId="37" fillId="0" borderId="7" xfId="0" applyFont="1" applyBorder="1" applyAlignment="1">
      <alignment horizontal="left" vertical="top" wrapText="1"/>
    </xf>
    <xf numFmtId="0" fontId="0" fillId="0" borderId="28" xfId="0" applyFont="1" applyBorder="1" applyAlignment="1">
      <alignment horizontal="center" vertical="center" wrapText="1"/>
    </xf>
    <xf numFmtId="49" fontId="4" fillId="0" borderId="49" xfId="0" applyNumberFormat="1" applyFont="1" applyBorder="1" applyAlignment="1">
      <alignment horizontal="center" vertical="top"/>
    </xf>
    <xf numFmtId="49" fontId="4" fillId="0" borderId="35" xfId="0" applyNumberFormat="1" applyFont="1" applyBorder="1" applyAlignment="1">
      <alignment horizontal="center" vertical="top"/>
    </xf>
    <xf numFmtId="49" fontId="2" fillId="7" borderId="20"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50" xfId="0" applyNumberFormat="1" applyFont="1" applyFill="1" applyBorder="1" applyAlignment="1">
      <alignment horizontal="left" vertical="top" wrapText="1"/>
    </xf>
    <xf numFmtId="0" fontId="9" fillId="7" borderId="66" xfId="0" applyFont="1" applyFill="1" applyBorder="1" applyAlignment="1">
      <alignment horizontal="left" vertical="top" wrapText="1"/>
    </xf>
    <xf numFmtId="0" fontId="26" fillId="7" borderId="37" xfId="0" applyFont="1" applyFill="1" applyBorder="1" applyAlignment="1">
      <alignment vertical="top" wrapText="1"/>
    </xf>
    <xf numFmtId="0" fontId="32" fillId="7" borderId="81" xfId="0" applyFont="1" applyFill="1" applyBorder="1" applyAlignment="1">
      <alignment vertical="top" wrapText="1"/>
    </xf>
    <xf numFmtId="0" fontId="30" fillId="7" borderId="34" xfId="0" applyFont="1" applyFill="1" applyBorder="1" applyAlignment="1">
      <alignment vertical="top" wrapText="1"/>
    </xf>
    <xf numFmtId="0" fontId="30" fillId="7" borderId="66" xfId="0" applyFont="1" applyFill="1" applyBorder="1" applyAlignment="1">
      <alignment vertical="top" wrapText="1"/>
    </xf>
    <xf numFmtId="49" fontId="2" fillId="3" borderId="28" xfId="0" applyNumberFormat="1" applyFont="1" applyFill="1" applyBorder="1" applyAlignment="1">
      <alignment horizontal="center" vertical="center" textRotation="90" wrapText="1"/>
    </xf>
    <xf numFmtId="166" fontId="4" fillId="3" borderId="11" xfId="0" applyNumberFormat="1" applyFont="1" applyFill="1" applyBorder="1" applyAlignment="1">
      <alignment horizontal="center" vertical="top" wrapText="1"/>
    </xf>
    <xf numFmtId="166" fontId="4" fillId="3"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center" wrapText="1"/>
    </xf>
    <xf numFmtId="0" fontId="0" fillId="7" borderId="18" xfId="0" applyFont="1" applyFill="1" applyBorder="1" applyAlignment="1">
      <alignment horizontal="center" vertical="center" wrapText="1"/>
    </xf>
    <xf numFmtId="166" fontId="26" fillId="7" borderId="50" xfId="0" applyNumberFormat="1" applyFont="1" applyFill="1" applyBorder="1" applyAlignment="1">
      <alignment horizontal="left" vertical="top" wrapText="1"/>
    </xf>
    <xf numFmtId="0" fontId="32" fillId="7" borderId="34" xfId="0" applyFont="1" applyFill="1" applyBorder="1" applyAlignment="1">
      <alignment horizontal="left" vertical="top" wrapText="1"/>
    </xf>
    <xf numFmtId="166" fontId="28" fillId="3" borderId="20" xfId="0" applyNumberFormat="1" applyFont="1" applyFill="1" applyBorder="1" applyAlignment="1">
      <alignment horizontal="center" vertical="top" wrapText="1"/>
    </xf>
    <xf numFmtId="166" fontId="28" fillId="3" borderId="28" xfId="0" applyNumberFormat="1" applyFont="1" applyFill="1" applyBorder="1" applyAlignment="1">
      <alignment horizontal="center" vertical="top" wrapText="1"/>
    </xf>
    <xf numFmtId="49" fontId="27" fillId="3" borderId="47" xfId="0" applyNumberFormat="1" applyFont="1" applyFill="1" applyBorder="1" applyAlignment="1">
      <alignment horizontal="center" vertical="top" textRotation="90" wrapText="1"/>
    </xf>
    <xf numFmtId="49" fontId="27" fillId="3" borderId="35" xfId="0" applyNumberFormat="1" applyFont="1" applyFill="1" applyBorder="1" applyAlignment="1">
      <alignment horizontal="center" vertical="top" textRotation="90" wrapText="1"/>
    </xf>
    <xf numFmtId="166" fontId="28" fillId="3"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center" wrapText="1"/>
    </xf>
    <xf numFmtId="166" fontId="37" fillId="7" borderId="18" xfId="0" applyNumberFormat="1" applyFont="1" applyFill="1" applyBorder="1" applyAlignment="1">
      <alignment horizontal="center" vertical="center" wrapText="1"/>
    </xf>
    <xf numFmtId="0" fontId="0" fillId="7" borderId="11" xfId="0" applyFill="1" applyBorder="1" applyAlignment="1">
      <alignment horizontal="left" vertical="top" wrapText="1"/>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166" fontId="4" fillId="3"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3" fillId="10" borderId="34" xfId="0" applyFont="1" applyFill="1" applyBorder="1" applyAlignment="1">
      <alignment vertical="top" wrapText="1"/>
    </xf>
    <xf numFmtId="0" fontId="0" fillId="10" borderId="0" xfId="0" applyFill="1" applyAlignment="1">
      <alignment vertical="top" wrapText="1"/>
    </xf>
    <xf numFmtId="0" fontId="0" fillId="0" borderId="0" xfId="0" applyAlignment="1">
      <alignment vertical="top"/>
    </xf>
    <xf numFmtId="0" fontId="0" fillId="10" borderId="34" xfId="0" applyFill="1" applyBorder="1" applyAlignment="1">
      <alignment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4" fillId="7" borderId="20" xfId="0" applyNumberFormat="1" applyFont="1" applyFill="1" applyBorder="1" applyAlignment="1">
      <alignment horizontal="center" vertical="top"/>
    </xf>
    <xf numFmtId="49" fontId="2" fillId="3" borderId="49" xfId="0" applyNumberFormat="1" applyFont="1" applyFill="1" applyBorder="1" applyAlignment="1">
      <alignment horizontal="center" vertical="top" textRotation="90" wrapText="1"/>
    </xf>
    <xf numFmtId="49" fontId="7" fillId="7" borderId="20" xfId="0" applyNumberFormat="1" applyFont="1" applyFill="1" applyBorder="1" applyAlignment="1">
      <alignment horizontal="center" vertical="center" textRotation="90"/>
    </xf>
    <xf numFmtId="49" fontId="7" fillId="7" borderId="11" xfId="0" applyNumberFormat="1" applyFont="1" applyFill="1" applyBorder="1" applyAlignment="1">
      <alignment horizontal="center" vertical="center" textRotation="90"/>
    </xf>
    <xf numFmtId="49" fontId="7" fillId="7" borderId="28" xfId="0" applyNumberFormat="1" applyFont="1" applyFill="1" applyBorder="1" applyAlignment="1">
      <alignment horizontal="center" vertical="center" textRotation="90"/>
    </xf>
    <xf numFmtId="0" fontId="0" fillId="7" borderId="18" xfId="0" applyFill="1" applyBorder="1" applyAlignment="1">
      <alignment horizontal="center" vertical="center" wrapText="1"/>
    </xf>
    <xf numFmtId="0" fontId="0" fillId="0" borderId="28" xfId="0" applyBorder="1" applyAlignment="1">
      <alignment horizontal="left" vertical="top" wrapText="1"/>
    </xf>
    <xf numFmtId="166" fontId="4" fillId="3" borderId="20" xfId="0" applyNumberFormat="1" applyFont="1" applyFill="1" applyBorder="1" applyAlignment="1">
      <alignment horizontal="center" vertical="top" wrapText="1"/>
    </xf>
    <xf numFmtId="0" fontId="32" fillId="7" borderId="7" xfId="0" applyFont="1" applyFill="1" applyBorder="1" applyAlignment="1">
      <alignment horizontal="left" vertical="top" wrapText="1"/>
    </xf>
    <xf numFmtId="0" fontId="33" fillId="7" borderId="7" xfId="0" applyFont="1" applyFill="1" applyBorder="1" applyAlignment="1">
      <alignment vertical="top" wrapText="1"/>
    </xf>
    <xf numFmtId="0" fontId="32" fillId="7" borderId="7" xfId="0" applyFont="1" applyFill="1" applyBorder="1" applyAlignment="1">
      <alignment vertical="top" wrapText="1"/>
    </xf>
    <xf numFmtId="166" fontId="4" fillId="9" borderId="34" xfId="0" applyNumberFormat="1" applyFont="1" applyFill="1" applyBorder="1" applyAlignment="1">
      <alignment horizontal="center" vertical="top"/>
    </xf>
    <xf numFmtId="49" fontId="7" fillId="0" borderId="11" xfId="0" applyNumberFormat="1" applyFont="1" applyBorder="1" applyAlignment="1">
      <alignment horizontal="center" vertical="top" textRotation="90"/>
    </xf>
    <xf numFmtId="49" fontId="7" fillId="0" borderId="28" xfId="0" applyNumberFormat="1" applyFont="1" applyBorder="1" applyAlignment="1">
      <alignment horizontal="center" vertical="top" textRotation="90"/>
    </xf>
    <xf numFmtId="49" fontId="7" fillId="7" borderId="47" xfId="0" applyNumberFormat="1" applyFont="1" applyFill="1" applyBorder="1" applyAlignment="1">
      <alignment horizontal="center" vertical="center" textRotation="90"/>
    </xf>
    <xf numFmtId="49" fontId="7" fillId="7" borderId="49" xfId="0" applyNumberFormat="1" applyFont="1" applyFill="1" applyBorder="1" applyAlignment="1">
      <alignment horizontal="center" vertical="center" textRotation="90"/>
    </xf>
    <xf numFmtId="166" fontId="4" fillId="0" borderId="11" xfId="0" applyNumberFormat="1" applyFont="1" applyBorder="1" applyAlignment="1">
      <alignment horizontal="center" vertical="center" wrapText="1"/>
    </xf>
    <xf numFmtId="166" fontId="4" fillId="0" borderId="28" xfId="0" applyNumberFormat="1" applyFont="1" applyBorder="1" applyAlignment="1">
      <alignment horizontal="center" vertical="center" wrapText="1"/>
    </xf>
    <xf numFmtId="49" fontId="7" fillId="7" borderId="11" xfId="0" applyNumberFormat="1" applyFont="1" applyFill="1" applyBorder="1" applyAlignment="1">
      <alignment horizontal="center" vertical="top" textRotation="90" wrapText="1"/>
    </xf>
    <xf numFmtId="49" fontId="14" fillId="7" borderId="28" xfId="0" applyNumberFormat="1" applyFont="1" applyFill="1" applyBorder="1" applyAlignment="1">
      <alignment horizontal="center" vertical="top" textRotation="90" wrapText="1"/>
    </xf>
    <xf numFmtId="49" fontId="7" fillId="0" borderId="11" xfId="0" applyNumberFormat="1" applyFont="1" applyBorder="1" applyAlignment="1">
      <alignment horizontal="center" vertical="center" textRotation="90"/>
    </xf>
    <xf numFmtId="0" fontId="0" fillId="0" borderId="18" xfId="0" applyFont="1" applyBorder="1" applyAlignment="1">
      <alignment horizontal="center" vertical="top" wrapText="1"/>
    </xf>
    <xf numFmtId="166" fontId="4" fillId="0" borderId="20" xfId="0" applyNumberFormat="1" applyFont="1" applyFill="1" applyBorder="1" applyAlignment="1">
      <alignment horizontal="center" vertical="top" textRotation="90" wrapText="1"/>
    </xf>
    <xf numFmtId="0" fontId="0" fillId="0" borderId="28" xfId="0" applyFont="1" applyBorder="1" applyAlignment="1">
      <alignment horizontal="center" vertical="top" textRotation="90" wrapText="1"/>
    </xf>
    <xf numFmtId="166" fontId="26" fillId="7" borderId="34" xfId="0" applyNumberFormat="1" applyFont="1" applyFill="1" applyBorder="1" applyAlignment="1">
      <alignment horizontal="left" vertical="top" wrapText="1"/>
    </xf>
    <xf numFmtId="0" fontId="32" fillId="7" borderId="66" xfId="0" applyFont="1" applyFill="1" applyBorder="1" applyAlignment="1">
      <alignment vertical="top"/>
    </xf>
    <xf numFmtId="49" fontId="7" fillId="0" borderId="11" xfId="0" applyNumberFormat="1" applyFont="1" applyFill="1" applyBorder="1" applyAlignment="1">
      <alignment horizontal="center" vertical="top" textRotation="90" wrapText="1"/>
    </xf>
    <xf numFmtId="49" fontId="14" fillId="0" borderId="11" xfId="0" applyNumberFormat="1" applyFont="1" applyBorder="1" applyAlignment="1">
      <alignment horizontal="center" vertical="top" textRotation="90" wrapText="1"/>
    </xf>
    <xf numFmtId="0" fontId="14" fillId="7" borderId="28" xfId="0" applyFont="1" applyFill="1" applyBorder="1" applyAlignment="1">
      <alignment horizontal="center" vertical="top" textRotation="90" wrapText="1"/>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3" fontId="15" fillId="0" borderId="5" xfId="0" applyNumberFormat="1" applyFont="1" applyBorder="1" applyAlignment="1">
      <alignment horizontal="center" vertical="center" wrapText="1"/>
    </xf>
    <xf numFmtId="3" fontId="15" fillId="0" borderId="7" xfId="0" applyNumberFormat="1" applyFont="1" applyBorder="1" applyAlignment="1">
      <alignment horizontal="center" vertical="center" wrapText="1"/>
    </xf>
    <xf numFmtId="0" fontId="26" fillId="7" borderId="7" xfId="0" applyFont="1" applyFill="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0" borderId="11" xfId="0" applyFont="1" applyBorder="1" applyAlignment="1">
      <alignment horizontal="center" vertical="top" textRotation="90" wrapText="1"/>
    </xf>
    <xf numFmtId="0" fontId="0" fillId="0" borderId="11" xfId="0" applyBorder="1" applyAlignment="1">
      <alignment horizontal="left" vertical="top" wrapText="1"/>
    </xf>
    <xf numFmtId="166" fontId="4" fillId="0" borderId="11" xfId="0" applyNumberFormat="1" applyFont="1" applyFill="1" applyBorder="1" applyAlignment="1">
      <alignment horizontal="center" vertical="center" textRotation="90" wrapText="1"/>
    </xf>
    <xf numFmtId="166" fontId="9" fillId="0" borderId="11" xfId="0" applyNumberFormat="1" applyFont="1" applyBorder="1" applyAlignment="1">
      <alignment horizontal="center" vertical="center" textRotation="90" wrapText="1"/>
    </xf>
    <xf numFmtId="0" fontId="3" fillId="7" borderId="107" xfId="0" applyFont="1" applyFill="1" applyBorder="1" applyAlignment="1">
      <alignment horizontal="left" vertical="top" wrapTex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3" fillId="7" borderId="20" xfId="0" applyFont="1" applyFill="1" applyBorder="1" applyAlignment="1">
      <alignment horizontal="left" vertical="top" wrapText="1"/>
    </xf>
    <xf numFmtId="0" fontId="0" fillId="0" borderId="28" xfId="0" applyBorder="1" applyAlignment="1">
      <alignment horizontal="center" vertical="top" wrapText="1"/>
    </xf>
    <xf numFmtId="0" fontId="3" fillId="0" borderId="0" xfId="0" applyFont="1" applyAlignment="1">
      <alignment horizontal="right" wrapText="1"/>
    </xf>
    <xf numFmtId="0" fontId="9" fillId="0" borderId="0" xfId="0" applyFont="1" applyAlignment="1">
      <alignment horizontal="right"/>
    </xf>
    <xf numFmtId="3" fontId="22" fillId="0" borderId="0" xfId="0" applyNumberFormat="1" applyFont="1" applyAlignment="1">
      <alignment horizontal="center" vertical="top" wrapText="1"/>
    </xf>
    <xf numFmtId="0" fontId="23" fillId="0" borderId="0" xfId="0" applyFont="1" applyBorder="1" applyAlignment="1">
      <alignment horizontal="center" vertical="top" wrapText="1"/>
    </xf>
    <xf numFmtId="0" fontId="22"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Font="1"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3" fontId="15" fillId="0" borderId="52"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0" fontId="4" fillId="0" borderId="70" xfId="0" applyFont="1" applyBorder="1" applyAlignment="1">
      <alignment horizontal="center" vertical="center" wrapText="1"/>
    </xf>
    <xf numFmtId="0" fontId="4" fillId="0" borderId="75"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38" xfId="0" applyFont="1" applyBorder="1" applyAlignment="1">
      <alignment horizontal="center" vertical="center"/>
    </xf>
    <xf numFmtId="0" fontId="3" fillId="0" borderId="36" xfId="0" applyFont="1" applyBorder="1" applyAlignment="1">
      <alignment horizontal="center" vertical="center"/>
    </xf>
    <xf numFmtId="0" fontId="7" fillId="0" borderId="21" xfId="0" applyFont="1" applyFill="1" applyBorder="1" applyAlignment="1">
      <alignment horizontal="center" vertical="center" textRotation="90" wrapText="1"/>
    </xf>
    <xf numFmtId="0" fontId="7" fillId="0" borderId="31" xfId="0" applyFont="1" applyFill="1" applyBorder="1" applyAlignment="1">
      <alignment horizontal="center" vertical="center" textRotation="90" wrapText="1"/>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49" fontId="3" fillId="7" borderId="108" xfId="0" applyNumberFormat="1" applyFont="1" applyFill="1" applyBorder="1" applyAlignment="1">
      <alignment vertical="top" wrapText="1"/>
    </xf>
    <xf numFmtId="0" fontId="0" fillId="0" borderId="28" xfId="0" applyBorder="1" applyAlignment="1">
      <alignment vertical="top" wrapText="1"/>
    </xf>
    <xf numFmtId="166" fontId="3" fillId="7" borderId="107" xfId="0" applyNumberFormat="1" applyFont="1" applyFill="1" applyBorder="1" applyAlignment="1">
      <alignment horizontal="left" vertical="top" wrapText="1"/>
    </xf>
    <xf numFmtId="0" fontId="0" fillId="0" borderId="29" xfId="0" applyBorder="1" applyAlignment="1">
      <alignment vertical="top" wrapText="1"/>
    </xf>
    <xf numFmtId="0" fontId="3" fillId="0" borderId="40" xfId="0" applyFont="1" applyBorder="1" applyAlignment="1">
      <alignment horizontal="center" vertical="center" textRotation="90" wrapText="1"/>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0" fontId="8" fillId="7" borderId="20" xfId="0" applyFont="1" applyFill="1" applyBorder="1" applyAlignment="1">
      <alignment vertical="top" wrapText="1"/>
    </xf>
    <xf numFmtId="0" fontId="5" fillId="0" borderId="20" xfId="0" applyFont="1" applyFill="1" applyBorder="1" applyAlignment="1">
      <alignment horizontal="center" vertical="center" textRotation="90" wrapText="1"/>
    </xf>
    <xf numFmtId="0" fontId="0" fillId="0" borderId="28" xfId="0" applyBorder="1" applyAlignment="1">
      <alignment horizontal="center" vertical="center" textRotation="90" wrapText="1"/>
    </xf>
    <xf numFmtId="166" fontId="8" fillId="3" borderId="25" xfId="0" applyNumberFormat="1" applyFont="1" applyFill="1" applyBorder="1" applyAlignment="1">
      <alignment horizontal="left" vertical="top" wrapText="1"/>
    </xf>
    <xf numFmtId="166" fontId="5" fillId="0" borderId="25"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7" borderId="20" xfId="0" applyNumberFormat="1" applyFont="1" applyFill="1" applyBorder="1" applyAlignment="1">
      <alignment horizontal="center" vertical="center" textRotation="90"/>
    </xf>
    <xf numFmtId="1" fontId="3" fillId="0" borderId="11" xfId="0" applyNumberFormat="1" applyFont="1" applyFill="1" applyBorder="1" applyAlignment="1">
      <alignment horizontal="center" vertical="top"/>
    </xf>
    <xf numFmtId="1" fontId="3" fillId="7" borderId="11" xfId="0" applyNumberFormat="1" applyFont="1" applyFill="1" applyBorder="1" applyAlignment="1">
      <alignment horizontal="center" vertical="top"/>
    </xf>
    <xf numFmtId="166" fontId="3" fillId="0" borderId="7" xfId="0" applyNumberFormat="1" applyFont="1" applyFill="1" applyBorder="1" applyAlignment="1">
      <alignment horizontal="left" vertical="top" wrapText="1"/>
    </xf>
    <xf numFmtId="166" fontId="4" fillId="7" borderId="25" xfId="0" applyNumberFormat="1" applyFont="1" applyFill="1" applyBorder="1" applyAlignment="1">
      <alignment vertical="top" wrapText="1"/>
    </xf>
    <xf numFmtId="1" fontId="3" fillId="7" borderId="18"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166" fontId="9" fillId="7" borderId="28" xfId="0" applyNumberFormat="1" applyFont="1" applyFill="1" applyBorder="1" applyAlignment="1">
      <alignment vertical="top" wrapText="1"/>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3" fillId="7" borderId="30"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9" fillId="0" borderId="49" xfId="0" applyNumberFormat="1" applyFont="1" applyBorder="1" applyAlignment="1">
      <alignment horizontal="left" vertical="top" wrapText="1"/>
    </xf>
    <xf numFmtId="166" fontId="4" fillId="3" borderId="25" xfId="0" applyNumberFormat="1" applyFont="1" applyFill="1" applyBorder="1" applyAlignment="1">
      <alignment vertical="top" wrapText="1"/>
    </xf>
    <xf numFmtId="0" fontId="9" fillId="7" borderId="7" xfId="0"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49" fontId="4" fillId="0" borderId="18" xfId="0" applyNumberFormat="1" applyFont="1" applyBorder="1" applyAlignment="1">
      <alignment horizontal="center" vertical="top"/>
    </xf>
    <xf numFmtId="166" fontId="5" fillId="3" borderId="25" xfId="0" applyNumberFormat="1" applyFont="1" applyFill="1" applyBorder="1" applyAlignment="1">
      <alignment horizontal="center" vertical="center" textRotation="90" wrapText="1"/>
    </xf>
    <xf numFmtId="166" fontId="5" fillId="3" borderId="11" xfId="0" applyNumberFormat="1" applyFont="1" applyFill="1" applyBorder="1" applyAlignment="1">
      <alignment horizontal="center" vertical="center" textRotation="90" wrapText="1"/>
    </xf>
    <xf numFmtId="0" fontId="30" fillId="7" borderId="7" xfId="0" applyFont="1" applyFill="1" applyBorder="1" applyAlignment="1">
      <alignment vertical="top" wrapText="1"/>
    </xf>
    <xf numFmtId="0" fontId="30" fillId="7" borderId="29" xfId="0" applyFont="1" applyFill="1" applyBorder="1" applyAlignment="1">
      <alignment vertical="top" wrapText="1"/>
    </xf>
    <xf numFmtId="166" fontId="4" fillId="7" borderId="27" xfId="0" applyNumberFormat="1" applyFont="1" applyFill="1" applyBorder="1" applyAlignment="1">
      <alignment horizontal="center" vertical="top"/>
    </xf>
    <xf numFmtId="49" fontId="4" fillId="7" borderId="49" xfId="0" applyNumberFormat="1" applyFont="1" applyFill="1" applyBorder="1" applyAlignment="1">
      <alignment horizontal="center" vertical="top" wrapText="1"/>
    </xf>
    <xf numFmtId="166" fontId="4" fillId="3" borderId="18" xfId="0" applyNumberFormat="1" applyFont="1" applyFill="1" applyBorder="1" applyAlignment="1">
      <alignment horizontal="center" vertical="top"/>
    </xf>
    <xf numFmtId="166" fontId="8" fillId="7" borderId="25" xfId="0" applyNumberFormat="1" applyFont="1" applyFill="1" applyBorder="1" applyAlignment="1">
      <alignment horizontal="left" vertical="top" wrapText="1"/>
    </xf>
    <xf numFmtId="166" fontId="8" fillId="7" borderId="11" xfId="0" applyNumberFormat="1" applyFont="1" applyFill="1" applyBorder="1" applyAlignment="1">
      <alignment horizontal="left" vertical="top" wrapText="1"/>
    </xf>
    <xf numFmtId="166" fontId="5" fillId="7" borderId="25" xfId="0" applyNumberFormat="1" applyFont="1" applyFill="1" applyBorder="1" applyAlignment="1">
      <alignment horizontal="center" vertical="center" textRotation="90" wrapText="1"/>
    </xf>
    <xf numFmtId="166" fontId="5"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4"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0" xfId="0" applyNumberFormat="1" applyFont="1" applyAlignment="1">
      <alignment horizontal="center" vertical="top"/>
    </xf>
    <xf numFmtId="166" fontId="9" fillId="7" borderId="29" xfId="0" applyNumberFormat="1" applyFont="1" applyFill="1" applyBorder="1" applyAlignment="1">
      <alignment vertical="top"/>
    </xf>
    <xf numFmtId="3" fontId="9" fillId="7" borderId="35" xfId="0" applyNumberFormat="1" applyFont="1" applyFill="1" applyBorder="1" applyAlignment="1">
      <alignment vertical="top"/>
    </xf>
    <xf numFmtId="3" fontId="9" fillId="0" borderId="28" xfId="0" applyNumberFormat="1" applyFont="1" applyBorder="1" applyAlignment="1">
      <alignment vertical="top"/>
    </xf>
    <xf numFmtId="3" fontId="9" fillId="0" borderId="54" xfId="0" applyNumberFormat="1" applyFont="1" applyBorder="1" applyAlignment="1">
      <alignment vertical="top"/>
    </xf>
    <xf numFmtId="3" fontId="3" fillId="0" borderId="0" xfId="0" applyNumberFormat="1" applyFont="1" applyAlignment="1">
      <alignment horizontal="left" vertical="top" wrapText="1"/>
    </xf>
    <xf numFmtId="3" fontId="3" fillId="0" borderId="25" xfId="0" applyNumberFormat="1" applyFont="1" applyFill="1" applyBorder="1" applyAlignment="1">
      <alignment horizontal="center" vertical="center" textRotation="90" shrinkToFit="1"/>
    </xf>
    <xf numFmtId="3" fontId="3" fillId="0" borderId="11" xfId="0" applyNumberFormat="1" applyFont="1" applyFill="1" applyBorder="1" applyAlignment="1">
      <alignment horizontal="center" vertical="center" textRotation="90" shrinkToFit="1"/>
    </xf>
    <xf numFmtId="3" fontId="3" fillId="0" borderId="30" xfId="0" applyNumberFormat="1" applyFont="1" applyFill="1" applyBorder="1" applyAlignment="1">
      <alignment horizontal="center" vertical="center" textRotation="90" shrinkToFit="1"/>
    </xf>
    <xf numFmtId="0" fontId="3" fillId="7" borderId="5" xfId="0" applyFont="1" applyFill="1" applyBorder="1" applyAlignment="1">
      <alignment vertical="top" wrapText="1"/>
    </xf>
    <xf numFmtId="0" fontId="0" fillId="0" borderId="7" xfId="0" applyBorder="1" applyAlignment="1">
      <alignment vertical="top" wrapText="1"/>
    </xf>
    <xf numFmtId="166" fontId="3" fillId="7" borderId="107" xfId="0" applyNumberFormat="1" applyFont="1" applyFill="1" applyBorder="1" applyAlignment="1">
      <alignment vertical="top" wrapText="1"/>
    </xf>
    <xf numFmtId="0" fontId="0" fillId="0" borderId="81" xfId="0" applyBorder="1" applyAlignment="1">
      <alignment vertical="top" wrapText="1"/>
    </xf>
    <xf numFmtId="166" fontId="3" fillId="2" borderId="32"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0" fontId="14" fillId="7" borderId="28" xfId="0" applyFont="1" applyFill="1" applyBorder="1" applyAlignment="1">
      <alignment horizontal="center" vertical="center" textRotation="90"/>
    </xf>
    <xf numFmtId="0" fontId="0" fillId="7" borderId="18" xfId="0" applyFont="1" applyFill="1" applyBorder="1" applyAlignment="1">
      <alignment horizontal="center" vertical="top" wrapText="1"/>
    </xf>
    <xf numFmtId="166" fontId="4" fillId="7" borderId="11"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center" wrapText="1"/>
    </xf>
    <xf numFmtId="49" fontId="14" fillId="7" borderId="11" xfId="0" applyNumberFormat="1" applyFont="1" applyFill="1" applyBorder="1" applyAlignment="1">
      <alignment horizontal="center" vertical="top" textRotation="90" wrapText="1"/>
    </xf>
    <xf numFmtId="0" fontId="0" fillId="0" borderId="11" xfId="0" applyBorder="1" applyAlignment="1">
      <alignment horizontal="center"/>
    </xf>
    <xf numFmtId="166" fontId="4" fillId="2" borderId="33" xfId="0" applyNumberFormat="1" applyFont="1" applyFill="1" applyBorder="1" applyAlignment="1">
      <alignment horizontal="right" vertical="top"/>
    </xf>
    <xf numFmtId="166" fontId="9" fillId="7" borderId="18" xfId="0" applyNumberFormat="1" applyFont="1" applyFill="1" applyBorder="1" applyAlignment="1">
      <alignment vertical="top" wrapText="1"/>
    </xf>
    <xf numFmtId="49" fontId="28" fillId="7" borderId="11" xfId="0" applyNumberFormat="1" applyFont="1" applyFill="1" applyBorder="1" applyAlignment="1">
      <alignment horizontal="center" vertical="top"/>
    </xf>
    <xf numFmtId="166" fontId="21" fillId="7" borderId="18"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49" fontId="27" fillId="0" borderId="20" xfId="0" applyNumberFormat="1" applyFont="1" applyBorder="1" applyAlignment="1">
      <alignment horizontal="center" vertical="center" textRotation="90"/>
    </xf>
    <xf numFmtId="49" fontId="27" fillId="0" borderId="11" xfId="0" applyNumberFormat="1" applyFont="1" applyBorder="1" applyAlignment="1">
      <alignment horizontal="center" vertical="center" textRotation="90"/>
    </xf>
    <xf numFmtId="49" fontId="27" fillId="0" borderId="28" xfId="0" applyNumberFormat="1" applyFont="1" applyBorder="1" applyAlignment="1">
      <alignment horizontal="center" vertical="center" textRotation="90"/>
    </xf>
    <xf numFmtId="166" fontId="3" fillId="7" borderId="81" xfId="0" applyNumberFormat="1" applyFont="1" applyFill="1" applyBorder="1" applyAlignment="1">
      <alignment vertical="top" wrapText="1"/>
    </xf>
    <xf numFmtId="166" fontId="21" fillId="7" borderId="11" xfId="0" applyNumberFormat="1" applyFont="1" applyFill="1" applyBorder="1" applyAlignment="1">
      <alignment vertical="top" wrapText="1"/>
    </xf>
  </cellXfs>
  <cellStyles count="4">
    <cellStyle name="Įprastas" xfId="0" builtinId="0"/>
    <cellStyle name="Įprastas 2" xfId="2"/>
    <cellStyle name="Išvestis" xfId="3" builtinId="21"/>
    <cellStyle name="Kablelis" xfId="1" builtinId="3"/>
  </cellStyles>
  <dxfs count="0"/>
  <tableStyles count="0" defaultTableStyle="TableStyleMedium2" defaultPivotStyle="PivotStyleLight16"/>
  <colors>
    <mruColors>
      <color rgb="FFCCFFCC"/>
      <color rgb="FFE9C9C7"/>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AC312"/>
  <sheetViews>
    <sheetView view="pageBreakPreview" topLeftCell="A255" zoomScaleNormal="100" zoomScaleSheetLayoutView="100" workbookViewId="0">
      <selection activeCell="AD8" sqref="AD8"/>
    </sheetView>
  </sheetViews>
  <sheetFormatPr defaultRowHeight="12.75" x14ac:dyDescent="0.2"/>
  <cols>
    <col min="1" max="3" width="2.7109375" style="2" customWidth="1"/>
    <col min="4" max="4" width="3.140625" style="2" customWidth="1"/>
    <col min="5" max="5" width="36.28515625" style="2" customWidth="1"/>
    <col min="6" max="6" width="2.85546875" style="8" customWidth="1"/>
    <col min="7" max="7" width="0.140625" style="8" hidden="1" customWidth="1"/>
    <col min="8" max="8" width="3" style="12" customWidth="1"/>
    <col min="9" max="9" width="12.28515625" style="12" customWidth="1"/>
    <col min="10" max="10" width="7.85546875" style="3" customWidth="1"/>
    <col min="11" max="11" width="8.42578125" style="2" customWidth="1"/>
    <col min="12" max="12" width="7.85546875" style="2" customWidth="1"/>
    <col min="13" max="14" width="8.28515625" style="2" customWidth="1"/>
    <col min="15" max="15" width="6.28515625" style="2" customWidth="1"/>
    <col min="16" max="17" width="8.28515625" style="2" customWidth="1"/>
    <col min="18" max="18" width="8.140625" style="2" customWidth="1"/>
    <col min="19" max="19" width="38.7109375" style="2" customWidth="1"/>
    <col min="20" max="20" width="4.7109375" style="2" customWidth="1"/>
    <col min="21" max="21" width="4" style="2" customWidth="1"/>
    <col min="22" max="23" width="3.85546875" style="2" customWidth="1"/>
    <col min="24" max="16384" width="9.140625" style="1"/>
  </cols>
  <sheetData>
    <row r="1" spans="1:23" s="199" customFormat="1" ht="14.25" customHeight="1" x14ac:dyDescent="0.25">
      <c r="S1" s="2059" t="s">
        <v>172</v>
      </c>
      <c r="T1" s="2060"/>
      <c r="U1" s="2060"/>
      <c r="V1" s="2060"/>
      <c r="W1" s="2060"/>
    </row>
    <row r="2" spans="1:23" s="49" customFormat="1" ht="15" x14ac:dyDescent="0.2">
      <c r="A2" s="2061" t="s">
        <v>272</v>
      </c>
      <c r="B2" s="2061"/>
      <c r="C2" s="2061"/>
      <c r="D2" s="2061"/>
      <c r="E2" s="2061"/>
      <c r="F2" s="2061"/>
      <c r="G2" s="2061"/>
      <c r="H2" s="2061"/>
      <c r="I2" s="2061"/>
      <c r="J2" s="2061"/>
      <c r="K2" s="2061"/>
      <c r="L2" s="2061"/>
      <c r="M2" s="2061"/>
      <c r="N2" s="2061"/>
      <c r="O2" s="2061"/>
      <c r="P2" s="2061"/>
      <c r="Q2" s="2061"/>
      <c r="R2" s="2061"/>
      <c r="S2" s="2061"/>
      <c r="T2" s="2061"/>
      <c r="U2" s="2061"/>
      <c r="V2" s="2061"/>
      <c r="W2" s="2061"/>
    </row>
    <row r="3" spans="1:23" ht="15.75" customHeight="1" x14ac:dyDescent="0.2">
      <c r="A3" s="2062" t="s">
        <v>33</v>
      </c>
      <c r="B3" s="2062"/>
      <c r="C3" s="2062"/>
      <c r="D3" s="2062"/>
      <c r="E3" s="2062"/>
      <c r="F3" s="2062"/>
      <c r="G3" s="2062"/>
      <c r="H3" s="2062"/>
      <c r="I3" s="2062"/>
      <c r="J3" s="2062"/>
      <c r="K3" s="2062"/>
      <c r="L3" s="2062"/>
      <c r="M3" s="2062"/>
      <c r="N3" s="2062"/>
      <c r="O3" s="2062"/>
      <c r="P3" s="2062"/>
      <c r="Q3" s="2062"/>
      <c r="R3" s="2062"/>
      <c r="S3" s="2062"/>
      <c r="T3" s="2062"/>
      <c r="U3" s="2062"/>
      <c r="V3" s="2062"/>
      <c r="W3" s="2062"/>
    </row>
    <row r="4" spans="1:23" ht="15" customHeight="1" x14ac:dyDescent="0.2">
      <c r="A4" s="2063" t="s">
        <v>21</v>
      </c>
      <c r="B4" s="2063"/>
      <c r="C4" s="2063"/>
      <c r="D4" s="2063"/>
      <c r="E4" s="2063"/>
      <c r="F4" s="2063"/>
      <c r="G4" s="2063"/>
      <c r="H4" s="2063"/>
      <c r="I4" s="2063"/>
      <c r="J4" s="2063"/>
      <c r="K4" s="2063"/>
      <c r="L4" s="2063"/>
      <c r="M4" s="2063"/>
      <c r="N4" s="2063"/>
      <c r="O4" s="2063"/>
      <c r="P4" s="2063"/>
      <c r="Q4" s="2063"/>
      <c r="R4" s="2063"/>
      <c r="S4" s="2063"/>
      <c r="T4" s="2063"/>
      <c r="U4" s="2063"/>
      <c r="V4" s="2063"/>
      <c r="W4" s="2063"/>
    </row>
    <row r="5" spans="1:23" ht="15" customHeight="1" thickBot="1" x14ac:dyDescent="0.25">
      <c r="A5" s="19"/>
      <c r="B5" s="19"/>
      <c r="C5" s="19"/>
      <c r="D5" s="19"/>
      <c r="E5" s="19"/>
      <c r="F5" s="20"/>
      <c r="G5" s="20"/>
      <c r="H5" s="21"/>
      <c r="I5" s="21"/>
      <c r="J5" s="356"/>
      <c r="K5" s="19"/>
      <c r="L5" s="19"/>
      <c r="M5" s="19"/>
      <c r="N5" s="19"/>
      <c r="O5" s="19"/>
      <c r="P5" s="19"/>
      <c r="Q5" s="19"/>
      <c r="R5" s="19"/>
      <c r="S5" s="2064" t="s">
        <v>131</v>
      </c>
      <c r="T5" s="2064"/>
      <c r="U5" s="2064"/>
      <c r="V5" s="2064"/>
      <c r="W5" s="2065"/>
    </row>
    <row r="6" spans="1:23" s="49" customFormat="1" ht="33.75" customHeight="1" x14ac:dyDescent="0.2">
      <c r="A6" s="2066" t="s">
        <v>22</v>
      </c>
      <c r="B6" s="2069" t="s">
        <v>0</v>
      </c>
      <c r="C6" s="2069" t="s">
        <v>1</v>
      </c>
      <c r="D6" s="2069" t="s">
        <v>31</v>
      </c>
      <c r="E6" s="2072" t="s">
        <v>14</v>
      </c>
      <c r="F6" s="2021" t="s">
        <v>2</v>
      </c>
      <c r="G6" s="2024" t="s">
        <v>140</v>
      </c>
      <c r="H6" s="2051" t="s">
        <v>3</v>
      </c>
      <c r="I6" s="2054" t="s">
        <v>68</v>
      </c>
      <c r="J6" s="2027" t="s">
        <v>4</v>
      </c>
      <c r="K6" s="2030" t="s">
        <v>273</v>
      </c>
      <c r="L6" s="2075" t="s">
        <v>274</v>
      </c>
      <c r="M6" s="2077" t="s">
        <v>275</v>
      </c>
      <c r="N6" s="2078"/>
      <c r="O6" s="2078"/>
      <c r="P6" s="2079"/>
      <c r="Q6" s="2080" t="s">
        <v>173</v>
      </c>
      <c r="R6" s="2080" t="s">
        <v>276</v>
      </c>
      <c r="S6" s="2083" t="s">
        <v>13</v>
      </c>
      <c r="T6" s="2084"/>
      <c r="U6" s="2084"/>
      <c r="V6" s="2084"/>
      <c r="W6" s="2085"/>
    </row>
    <row r="7" spans="1:23" s="49" customFormat="1" ht="18.75" customHeight="1" x14ac:dyDescent="0.2">
      <c r="A7" s="2067"/>
      <c r="B7" s="2070"/>
      <c r="C7" s="2070"/>
      <c r="D7" s="2070"/>
      <c r="E7" s="2073"/>
      <c r="F7" s="2022"/>
      <c r="G7" s="2025"/>
      <c r="H7" s="2052"/>
      <c r="I7" s="2055"/>
      <c r="J7" s="2028"/>
      <c r="K7" s="2031"/>
      <c r="L7" s="2076"/>
      <c r="M7" s="2086" t="s">
        <v>5</v>
      </c>
      <c r="N7" s="2088" t="s">
        <v>6</v>
      </c>
      <c r="O7" s="2089"/>
      <c r="P7" s="2090" t="s">
        <v>20</v>
      </c>
      <c r="Q7" s="2081"/>
      <c r="R7" s="2081"/>
      <c r="S7" s="2092" t="s">
        <v>14</v>
      </c>
      <c r="T7" s="2088" t="s">
        <v>106</v>
      </c>
      <c r="U7" s="2094"/>
      <c r="V7" s="2094"/>
      <c r="W7" s="2095"/>
    </row>
    <row r="8" spans="1:23" s="49" customFormat="1" ht="63" customHeight="1" thickBot="1" x14ac:dyDescent="0.25">
      <c r="A8" s="2068"/>
      <c r="B8" s="2071"/>
      <c r="C8" s="2071"/>
      <c r="D8" s="2071"/>
      <c r="E8" s="2074"/>
      <c r="F8" s="2023"/>
      <c r="G8" s="2026"/>
      <c r="H8" s="2053"/>
      <c r="I8" s="2056"/>
      <c r="J8" s="2029"/>
      <c r="K8" s="2031"/>
      <c r="L8" s="2076"/>
      <c r="M8" s="2087"/>
      <c r="N8" s="200" t="s">
        <v>5</v>
      </c>
      <c r="O8" s="201" t="s">
        <v>15</v>
      </c>
      <c r="P8" s="2091"/>
      <c r="Q8" s="2082"/>
      <c r="R8" s="2082"/>
      <c r="S8" s="2093"/>
      <c r="T8" s="202" t="s">
        <v>91</v>
      </c>
      <c r="U8" s="203" t="s">
        <v>114</v>
      </c>
      <c r="V8" s="203" t="s">
        <v>174</v>
      </c>
      <c r="W8" s="204" t="s">
        <v>277</v>
      </c>
    </row>
    <row r="9" spans="1:23" s="10" customFormat="1" ht="14.25" customHeight="1" x14ac:dyDescent="0.2">
      <c r="A9" s="2039" t="s">
        <v>67</v>
      </c>
      <c r="B9" s="2040"/>
      <c r="C9" s="2040"/>
      <c r="D9" s="2040"/>
      <c r="E9" s="2040"/>
      <c r="F9" s="2040"/>
      <c r="G9" s="2040"/>
      <c r="H9" s="2040"/>
      <c r="I9" s="2040"/>
      <c r="J9" s="2040"/>
      <c r="K9" s="2040"/>
      <c r="L9" s="2040"/>
      <c r="M9" s="2040"/>
      <c r="N9" s="2040"/>
      <c r="O9" s="2040"/>
      <c r="P9" s="2040"/>
      <c r="Q9" s="2040"/>
      <c r="R9" s="2040"/>
      <c r="S9" s="2040"/>
      <c r="T9" s="2040"/>
      <c r="U9" s="2040"/>
      <c r="V9" s="2040"/>
      <c r="W9" s="2041"/>
    </row>
    <row r="10" spans="1:23" s="10" customFormat="1" ht="14.25" customHeight="1" x14ac:dyDescent="0.2">
      <c r="A10" s="2042" t="s">
        <v>30</v>
      </c>
      <c r="B10" s="2043"/>
      <c r="C10" s="2043"/>
      <c r="D10" s="2043"/>
      <c r="E10" s="2043"/>
      <c r="F10" s="2043"/>
      <c r="G10" s="2043"/>
      <c r="H10" s="2043"/>
      <c r="I10" s="2043"/>
      <c r="J10" s="2043"/>
      <c r="K10" s="2043"/>
      <c r="L10" s="2043"/>
      <c r="M10" s="2043"/>
      <c r="N10" s="2043"/>
      <c r="O10" s="2043"/>
      <c r="P10" s="2043"/>
      <c r="Q10" s="2043"/>
      <c r="R10" s="2043"/>
      <c r="S10" s="2043"/>
      <c r="T10" s="2043"/>
      <c r="U10" s="2043"/>
      <c r="V10" s="2043"/>
      <c r="W10" s="2044"/>
    </row>
    <row r="11" spans="1:23" ht="16.5" customHeight="1" x14ac:dyDescent="0.2">
      <c r="A11" s="23" t="s">
        <v>7</v>
      </c>
      <c r="B11" s="2045" t="s">
        <v>34</v>
      </c>
      <c r="C11" s="2046"/>
      <c r="D11" s="2046"/>
      <c r="E11" s="2046"/>
      <c r="F11" s="2046"/>
      <c r="G11" s="2046"/>
      <c r="H11" s="2046"/>
      <c r="I11" s="2046"/>
      <c r="J11" s="2046"/>
      <c r="K11" s="2046"/>
      <c r="L11" s="2046"/>
      <c r="M11" s="2046"/>
      <c r="N11" s="2046"/>
      <c r="O11" s="2046"/>
      <c r="P11" s="2046"/>
      <c r="Q11" s="2046"/>
      <c r="R11" s="2046"/>
      <c r="S11" s="2046"/>
      <c r="T11" s="2046"/>
      <c r="U11" s="2046"/>
      <c r="V11" s="2046"/>
      <c r="W11" s="2047"/>
    </row>
    <row r="12" spans="1:23" ht="15" customHeight="1" x14ac:dyDescent="0.2">
      <c r="A12" s="355" t="s">
        <v>7</v>
      </c>
      <c r="B12" s="16" t="s">
        <v>7</v>
      </c>
      <c r="C12" s="2048" t="s">
        <v>35</v>
      </c>
      <c r="D12" s="2049"/>
      <c r="E12" s="2049"/>
      <c r="F12" s="2049"/>
      <c r="G12" s="2049"/>
      <c r="H12" s="2049"/>
      <c r="I12" s="2049"/>
      <c r="J12" s="2049"/>
      <c r="K12" s="2049"/>
      <c r="L12" s="2049"/>
      <c r="M12" s="2049"/>
      <c r="N12" s="2049"/>
      <c r="O12" s="2049"/>
      <c r="P12" s="2049"/>
      <c r="Q12" s="2049"/>
      <c r="R12" s="2049"/>
      <c r="S12" s="2049"/>
      <c r="T12" s="2049"/>
      <c r="U12" s="2049"/>
      <c r="V12" s="2049"/>
      <c r="W12" s="2050"/>
    </row>
    <row r="13" spans="1:23" ht="30.75" customHeight="1" x14ac:dyDescent="0.2">
      <c r="A13" s="1084" t="s">
        <v>7</v>
      </c>
      <c r="B13" s="1085" t="s">
        <v>7</v>
      </c>
      <c r="C13" s="1086" t="s">
        <v>7</v>
      </c>
      <c r="D13" s="323"/>
      <c r="E13" s="70" t="s">
        <v>53</v>
      </c>
      <c r="F13" s="1160" t="s">
        <v>97</v>
      </c>
      <c r="G13" s="299"/>
      <c r="H13" s="1141" t="s">
        <v>47</v>
      </c>
      <c r="I13" s="1142"/>
      <c r="J13" s="230"/>
      <c r="K13" s="850"/>
      <c r="L13" s="850"/>
      <c r="M13" s="851"/>
      <c r="N13" s="852"/>
      <c r="O13" s="853"/>
      <c r="P13" s="854"/>
      <c r="Q13" s="850"/>
      <c r="R13" s="851"/>
      <c r="S13" s="27"/>
      <c r="T13" s="229"/>
      <c r="U13" s="473"/>
      <c r="V13" s="13"/>
      <c r="W13" s="48"/>
    </row>
    <row r="14" spans="1:23" ht="27" customHeight="1" x14ac:dyDescent="0.2">
      <c r="A14" s="1722"/>
      <c r="B14" s="1723"/>
      <c r="C14" s="1724"/>
      <c r="D14" s="1725" t="s">
        <v>7</v>
      </c>
      <c r="E14" s="2057" t="s">
        <v>200</v>
      </c>
      <c r="F14" s="1904" t="s">
        <v>51</v>
      </c>
      <c r="G14" s="1994" t="s">
        <v>161</v>
      </c>
      <c r="H14" s="1701"/>
      <c r="I14" s="1780" t="s">
        <v>77</v>
      </c>
      <c r="J14" s="472" t="s">
        <v>112</v>
      </c>
      <c r="K14" s="71">
        <v>557.70000000000005</v>
      </c>
      <c r="L14" s="71">
        <v>557.70000000000005</v>
      </c>
      <c r="M14" s="1168">
        <v>557.70000000000005</v>
      </c>
      <c r="N14" s="63"/>
      <c r="O14" s="63"/>
      <c r="P14" s="1169">
        <v>557.70000000000005</v>
      </c>
      <c r="Q14" s="393"/>
      <c r="R14" s="285"/>
      <c r="S14" s="998" t="s">
        <v>217</v>
      </c>
      <c r="T14" s="800" t="s">
        <v>60</v>
      </c>
      <c r="U14" s="557" t="s">
        <v>356</v>
      </c>
      <c r="V14" s="1095"/>
      <c r="W14" s="801"/>
    </row>
    <row r="15" spans="1:23" ht="24.75" customHeight="1" x14ac:dyDescent="0.2">
      <c r="A15" s="1722"/>
      <c r="B15" s="1723"/>
      <c r="C15" s="1724"/>
      <c r="D15" s="1726"/>
      <c r="E15" s="2035"/>
      <c r="F15" s="2058"/>
      <c r="G15" s="1995"/>
      <c r="H15" s="1701"/>
      <c r="I15" s="1756"/>
      <c r="J15" s="60" t="s">
        <v>48</v>
      </c>
      <c r="K15" s="79"/>
      <c r="L15" s="79"/>
      <c r="M15" s="532"/>
      <c r="N15" s="334"/>
      <c r="O15" s="334"/>
      <c r="P15" s="51"/>
      <c r="Q15" s="81">
        <v>4142</v>
      </c>
      <c r="R15" s="155">
        <v>2071</v>
      </c>
      <c r="S15" s="36" t="s">
        <v>397</v>
      </c>
      <c r="T15" s="1170"/>
      <c r="U15" s="278" t="s">
        <v>60</v>
      </c>
      <c r="V15" s="232"/>
      <c r="W15" s="1171"/>
    </row>
    <row r="16" spans="1:23" ht="26.25" customHeight="1" x14ac:dyDescent="0.2">
      <c r="A16" s="1722"/>
      <c r="B16" s="1723"/>
      <c r="C16" s="1724"/>
      <c r="D16" s="1726"/>
      <c r="E16" s="1855" t="s">
        <v>239</v>
      </c>
      <c r="F16" s="2036" t="s">
        <v>128</v>
      </c>
      <c r="G16" s="1995"/>
      <c r="H16" s="1701"/>
      <c r="I16" s="1756"/>
      <c r="J16" s="60" t="s">
        <v>113</v>
      </c>
      <c r="K16" s="79"/>
      <c r="L16" s="79"/>
      <c r="M16" s="532"/>
      <c r="N16" s="334"/>
      <c r="O16" s="334"/>
      <c r="P16" s="51"/>
      <c r="Q16" s="81">
        <v>138.69999999999999</v>
      </c>
      <c r="R16" s="77">
        <v>69.3</v>
      </c>
      <c r="S16" s="36" t="s">
        <v>219</v>
      </c>
      <c r="T16" s="1170"/>
      <c r="U16" s="599"/>
      <c r="V16" s="802" t="s">
        <v>413</v>
      </c>
      <c r="W16" s="803" t="s">
        <v>414</v>
      </c>
    </row>
    <row r="17" spans="1:27" ht="16.5" customHeight="1" x14ac:dyDescent="0.2">
      <c r="A17" s="1722"/>
      <c r="B17" s="1723"/>
      <c r="C17" s="1724"/>
      <c r="D17" s="1726"/>
      <c r="E17" s="2035"/>
      <c r="F17" s="2037"/>
      <c r="G17" s="1937"/>
      <c r="H17" s="1701"/>
      <c r="I17" s="1756"/>
      <c r="J17" s="60" t="s">
        <v>119</v>
      </c>
      <c r="K17" s="79"/>
      <c r="L17" s="79"/>
      <c r="M17" s="532"/>
      <c r="N17" s="334"/>
      <c r="O17" s="334"/>
      <c r="P17" s="51"/>
      <c r="Q17" s="81">
        <v>272.39999999999998</v>
      </c>
      <c r="R17" s="77">
        <v>136.19999999999999</v>
      </c>
      <c r="S17" s="2038" t="s">
        <v>218</v>
      </c>
      <c r="T17" s="802"/>
      <c r="U17" s="599"/>
      <c r="V17" s="802" t="s">
        <v>413</v>
      </c>
      <c r="W17" s="803" t="s">
        <v>414</v>
      </c>
    </row>
    <row r="18" spans="1:27" ht="21.75" customHeight="1" x14ac:dyDescent="0.2">
      <c r="A18" s="1722"/>
      <c r="B18" s="1723"/>
      <c r="C18" s="1724"/>
      <c r="D18" s="1726"/>
      <c r="E18" s="1998"/>
      <c r="F18" s="2037"/>
      <c r="G18" s="1914"/>
      <c r="H18" s="1701"/>
      <c r="I18" s="1781"/>
      <c r="J18" s="59" t="s">
        <v>29</v>
      </c>
      <c r="K18" s="78"/>
      <c r="L18" s="78"/>
      <c r="M18" s="1041"/>
      <c r="N18" s="54"/>
      <c r="O18" s="54"/>
      <c r="P18" s="53"/>
      <c r="Q18" s="1172">
        <v>744.2</v>
      </c>
      <c r="R18" s="1173">
        <v>372.1</v>
      </c>
      <c r="S18" s="1873"/>
      <c r="T18" s="61"/>
      <c r="U18" s="485"/>
      <c r="V18" s="486"/>
      <c r="W18" s="804"/>
    </row>
    <row r="19" spans="1:27" ht="18.75" customHeight="1" x14ac:dyDescent="0.2">
      <c r="A19" s="1722"/>
      <c r="B19" s="1723"/>
      <c r="C19" s="1724"/>
      <c r="D19" s="1725" t="s">
        <v>9</v>
      </c>
      <c r="E19" s="1742" t="s">
        <v>240</v>
      </c>
      <c r="F19" s="137" t="s">
        <v>51</v>
      </c>
      <c r="G19" s="2010" t="s">
        <v>295</v>
      </c>
      <c r="H19" s="1828"/>
      <c r="I19" s="1756" t="s">
        <v>76</v>
      </c>
      <c r="J19" s="105" t="s">
        <v>29</v>
      </c>
      <c r="K19" s="79"/>
      <c r="L19" s="79"/>
      <c r="M19" s="122">
        <v>25</v>
      </c>
      <c r="N19" s="334"/>
      <c r="O19" s="334"/>
      <c r="P19" s="51">
        <v>25</v>
      </c>
      <c r="Q19" s="79">
        <v>33</v>
      </c>
      <c r="R19" s="155">
        <v>300</v>
      </c>
      <c r="S19" s="806" t="s">
        <v>50</v>
      </c>
      <c r="T19" s="807"/>
      <c r="U19" s="807"/>
      <c r="V19" s="271">
        <v>1</v>
      </c>
      <c r="W19" s="132"/>
    </row>
    <row r="20" spans="1:27" ht="15.75" customHeight="1" x14ac:dyDescent="0.2">
      <c r="A20" s="1722"/>
      <c r="B20" s="1723"/>
      <c r="C20" s="1724"/>
      <c r="D20" s="1726"/>
      <c r="E20" s="1743"/>
      <c r="F20" s="2014" t="s">
        <v>128</v>
      </c>
      <c r="G20" s="2010"/>
      <c r="H20" s="1828"/>
      <c r="I20" s="2013"/>
      <c r="J20" s="105"/>
      <c r="K20" s="79"/>
      <c r="L20" s="79"/>
      <c r="M20" s="122"/>
      <c r="N20" s="334"/>
      <c r="O20" s="334"/>
      <c r="P20" s="51"/>
      <c r="Q20" s="79"/>
      <c r="R20" s="155"/>
      <c r="S20" s="1106" t="s">
        <v>226</v>
      </c>
      <c r="T20" s="413"/>
      <c r="U20" s="413"/>
      <c r="V20" s="211"/>
      <c r="W20" s="514">
        <v>30</v>
      </c>
    </row>
    <row r="21" spans="1:27" ht="26.25" customHeight="1" x14ac:dyDescent="0.2">
      <c r="A21" s="1722"/>
      <c r="B21" s="1723"/>
      <c r="C21" s="1724"/>
      <c r="D21" s="1727"/>
      <c r="E21" s="1744"/>
      <c r="F21" s="2015"/>
      <c r="G21" s="2020"/>
      <c r="H21" s="1828"/>
      <c r="I21" s="2013"/>
      <c r="J21" s="108" t="s">
        <v>112</v>
      </c>
      <c r="K21" s="78">
        <v>40</v>
      </c>
      <c r="L21" s="78">
        <v>23</v>
      </c>
      <c r="M21" s="196"/>
      <c r="N21" s="54"/>
      <c r="O21" s="54"/>
      <c r="P21" s="53"/>
      <c r="Q21" s="859"/>
      <c r="R21" s="863"/>
      <c r="S21" s="1174" t="s">
        <v>254</v>
      </c>
      <c r="T21" s="1175">
        <v>1</v>
      </c>
      <c r="U21" s="274"/>
      <c r="V21" s="270"/>
      <c r="W21" s="475"/>
    </row>
    <row r="22" spans="1:27" ht="18.75" customHeight="1" x14ac:dyDescent="0.2">
      <c r="A22" s="1063"/>
      <c r="B22" s="1092"/>
      <c r="C22" s="580"/>
      <c r="D22" s="1067" t="s">
        <v>32</v>
      </c>
      <c r="E22" s="1743" t="s">
        <v>398</v>
      </c>
      <c r="F22" s="466" t="s">
        <v>51</v>
      </c>
      <c r="G22" s="2012" t="s">
        <v>293</v>
      </c>
      <c r="H22" s="110"/>
      <c r="I22" s="2013"/>
      <c r="J22" s="79" t="s">
        <v>29</v>
      </c>
      <c r="K22" s="122"/>
      <c r="L22" s="79"/>
      <c r="M22" s="122">
        <v>1</v>
      </c>
      <c r="N22" s="334"/>
      <c r="O22" s="334"/>
      <c r="P22" s="51">
        <v>1</v>
      </c>
      <c r="Q22" s="1176">
        <v>150</v>
      </c>
      <c r="R22" s="1177">
        <v>578.9</v>
      </c>
      <c r="S22" s="2032" t="s">
        <v>223</v>
      </c>
      <c r="T22" s="808"/>
      <c r="U22" s="808">
        <v>1</v>
      </c>
      <c r="V22" s="211"/>
      <c r="W22" s="514"/>
    </row>
    <row r="23" spans="1:27" ht="24" customHeight="1" x14ac:dyDescent="0.2">
      <c r="A23" s="1063"/>
      <c r="B23" s="1092"/>
      <c r="C23" s="580"/>
      <c r="D23" s="1067"/>
      <c r="E23" s="1743"/>
      <c r="F23" s="2033" t="s">
        <v>128</v>
      </c>
      <c r="G23" s="2012"/>
      <c r="H23" s="110"/>
      <c r="I23" s="1054"/>
      <c r="J23" s="79" t="s">
        <v>112</v>
      </c>
      <c r="K23" s="122">
        <v>113</v>
      </c>
      <c r="L23" s="79">
        <v>25.7</v>
      </c>
      <c r="M23" s="122"/>
      <c r="N23" s="334"/>
      <c r="O23" s="334"/>
      <c r="P23" s="51"/>
      <c r="Q23" s="236"/>
      <c r="R23" s="1178"/>
      <c r="S23" s="2000"/>
      <c r="T23" s="808"/>
      <c r="U23" s="808"/>
      <c r="V23" s="211"/>
      <c r="W23" s="514"/>
    </row>
    <row r="24" spans="1:27" ht="30.75" customHeight="1" x14ac:dyDescent="0.2">
      <c r="A24" s="1063"/>
      <c r="B24" s="1092"/>
      <c r="C24" s="580"/>
      <c r="D24" s="1067"/>
      <c r="E24" s="1743"/>
      <c r="F24" s="2034"/>
      <c r="G24" s="2012"/>
      <c r="H24" s="110"/>
      <c r="I24" s="1054"/>
      <c r="J24" s="79"/>
      <c r="K24" s="858"/>
      <c r="L24" s="855"/>
      <c r="M24" s="122"/>
      <c r="N24" s="334"/>
      <c r="O24" s="334"/>
      <c r="P24" s="51"/>
      <c r="Q24" s="236"/>
      <c r="R24" s="1178"/>
      <c r="S24" s="999" t="s">
        <v>224</v>
      </c>
      <c r="T24" s="1000">
        <v>1</v>
      </c>
      <c r="U24" s="1000"/>
      <c r="V24" s="232"/>
      <c r="W24" s="131"/>
    </row>
    <row r="25" spans="1:27" ht="27.75" customHeight="1" x14ac:dyDescent="0.2">
      <c r="A25" s="1063"/>
      <c r="B25" s="1092"/>
      <c r="C25" s="580"/>
      <c r="D25" s="1067"/>
      <c r="E25" s="1743"/>
      <c r="F25" s="2034"/>
      <c r="G25" s="2012"/>
      <c r="H25" s="110"/>
      <c r="I25" s="1054"/>
      <c r="J25" s="79"/>
      <c r="K25" s="858"/>
      <c r="L25" s="855"/>
      <c r="M25" s="1178"/>
      <c r="N25" s="237"/>
      <c r="O25" s="237"/>
      <c r="P25" s="986"/>
      <c r="Q25" s="236"/>
      <c r="R25" s="1178"/>
      <c r="S25" s="806" t="s">
        <v>225</v>
      </c>
      <c r="T25" s="807"/>
      <c r="U25" s="807"/>
      <c r="V25" s="271">
        <v>1</v>
      </c>
      <c r="W25" s="132"/>
    </row>
    <row r="26" spans="1:27" ht="21" customHeight="1" x14ac:dyDescent="0.2">
      <c r="A26" s="1063"/>
      <c r="B26" s="1092"/>
      <c r="C26" s="580"/>
      <c r="D26" s="1105"/>
      <c r="E26" s="1744"/>
      <c r="F26" s="2015"/>
      <c r="G26" s="1914"/>
      <c r="H26" s="110"/>
      <c r="I26" s="1054"/>
      <c r="J26" s="74"/>
      <c r="K26" s="862"/>
      <c r="L26" s="859"/>
      <c r="M26" s="1179"/>
      <c r="N26" s="295"/>
      <c r="O26" s="295"/>
      <c r="P26" s="1180"/>
      <c r="Q26" s="65"/>
      <c r="R26" s="1001"/>
      <c r="S26" s="1002" t="s">
        <v>226</v>
      </c>
      <c r="T26" s="1003"/>
      <c r="U26" s="25"/>
      <c r="V26" s="61">
        <v>20</v>
      </c>
      <c r="W26" s="475">
        <v>100</v>
      </c>
      <c r="AA26" s="64"/>
    </row>
    <row r="27" spans="1:27" ht="23.25" customHeight="1" x14ac:dyDescent="0.2">
      <c r="A27" s="1722"/>
      <c r="B27" s="1723"/>
      <c r="C27" s="1724"/>
      <c r="D27" s="1725" t="s">
        <v>37</v>
      </c>
      <c r="E27" s="1747" t="s">
        <v>399</v>
      </c>
      <c r="F27" s="1117" t="s">
        <v>51</v>
      </c>
      <c r="G27" s="1894" t="s">
        <v>162</v>
      </c>
      <c r="H27" s="1828"/>
      <c r="I27" s="793"/>
      <c r="J27" s="1181" t="s">
        <v>29</v>
      </c>
      <c r="K27" s="71"/>
      <c r="L27" s="71"/>
      <c r="M27" s="1182">
        <f>700-300</f>
        <v>400</v>
      </c>
      <c r="N27" s="63"/>
      <c r="O27" s="63"/>
      <c r="P27" s="1183">
        <v>400</v>
      </c>
      <c r="Q27" s="1184">
        <f>1629.1+300</f>
        <v>1929.1</v>
      </c>
      <c r="R27" s="157"/>
      <c r="S27" s="1073" t="s">
        <v>278</v>
      </c>
      <c r="T27" s="887"/>
      <c r="U27" s="1185">
        <v>20</v>
      </c>
      <c r="V27" s="928">
        <v>100</v>
      </c>
      <c r="W27" s="929"/>
      <c r="X27" s="1047" t="s">
        <v>415</v>
      </c>
    </row>
    <row r="28" spans="1:27" ht="23.25" customHeight="1" x14ac:dyDescent="0.2">
      <c r="A28" s="1722"/>
      <c r="B28" s="1723"/>
      <c r="C28" s="1724"/>
      <c r="D28" s="1726"/>
      <c r="E28" s="1699"/>
      <c r="F28" s="1014"/>
      <c r="G28" s="2010"/>
      <c r="H28" s="1828"/>
      <c r="I28" s="793"/>
      <c r="J28" s="105" t="s">
        <v>113</v>
      </c>
      <c r="K28" s="79">
        <v>75</v>
      </c>
      <c r="L28" s="79">
        <v>64</v>
      </c>
      <c r="M28" s="122"/>
      <c r="N28" s="334"/>
      <c r="O28" s="334"/>
      <c r="P28" s="51"/>
      <c r="Q28" s="79"/>
      <c r="R28" s="155"/>
      <c r="S28" s="1073"/>
      <c r="T28" s="887"/>
      <c r="U28" s="887"/>
      <c r="V28" s="928"/>
      <c r="W28" s="305"/>
    </row>
    <row r="29" spans="1:27" ht="18.75" customHeight="1" x14ac:dyDescent="0.2">
      <c r="A29" s="1722"/>
      <c r="B29" s="1723"/>
      <c r="C29" s="1724"/>
      <c r="D29" s="1727"/>
      <c r="E29" s="1748"/>
      <c r="F29" s="1004"/>
      <c r="G29" s="2020"/>
      <c r="H29" s="1828"/>
      <c r="I29" s="793"/>
      <c r="J29" s="162" t="s">
        <v>112</v>
      </c>
      <c r="K29" s="78"/>
      <c r="L29" s="78">
        <v>7.3</v>
      </c>
      <c r="M29" s="196"/>
      <c r="N29" s="54"/>
      <c r="O29" s="54"/>
      <c r="P29" s="53"/>
      <c r="Q29" s="78"/>
      <c r="R29" s="156"/>
      <c r="S29" s="819" t="s">
        <v>50</v>
      </c>
      <c r="T29" s="930">
        <v>1</v>
      </c>
      <c r="U29" s="228"/>
      <c r="V29" s="474"/>
      <c r="W29" s="476"/>
    </row>
    <row r="30" spans="1:27" ht="16.5" customHeight="1" x14ac:dyDescent="0.2">
      <c r="A30" s="1063"/>
      <c r="B30" s="1092"/>
      <c r="C30" s="580"/>
      <c r="D30" s="1067" t="s">
        <v>38</v>
      </c>
      <c r="E30" s="1793" t="s">
        <v>416</v>
      </c>
      <c r="F30" s="2008" t="s">
        <v>51</v>
      </c>
      <c r="G30" s="1894" t="s">
        <v>296</v>
      </c>
      <c r="H30" s="1103"/>
      <c r="I30" s="793"/>
      <c r="J30" s="105" t="s">
        <v>49</v>
      </c>
      <c r="K30" s="79">
        <v>25</v>
      </c>
      <c r="L30" s="79">
        <v>25</v>
      </c>
      <c r="M30" s="122">
        <v>31.2</v>
      </c>
      <c r="N30" s="334"/>
      <c r="O30" s="334"/>
      <c r="P30" s="51">
        <v>31.2</v>
      </c>
      <c r="Q30" s="236">
        <v>50</v>
      </c>
      <c r="R30" s="1005">
        <v>218.8</v>
      </c>
      <c r="S30" s="1073" t="s">
        <v>400</v>
      </c>
      <c r="T30" s="810"/>
      <c r="U30" s="808">
        <v>1</v>
      </c>
      <c r="V30" s="211"/>
      <c r="W30" s="386"/>
    </row>
    <row r="31" spans="1:27" ht="16.5" customHeight="1" x14ac:dyDescent="0.2">
      <c r="A31" s="1063"/>
      <c r="B31" s="1092"/>
      <c r="C31" s="580"/>
      <c r="D31" s="1067"/>
      <c r="E31" s="1793"/>
      <c r="F31" s="2008"/>
      <c r="G31" s="2010"/>
      <c r="H31" s="1103"/>
      <c r="I31" s="793"/>
      <c r="J31" s="105"/>
      <c r="K31" s="79"/>
      <c r="L31" s="79"/>
      <c r="M31" s="122"/>
      <c r="N31" s="334"/>
      <c r="O31" s="334"/>
      <c r="P31" s="51"/>
      <c r="Q31" s="236"/>
      <c r="R31" s="1005"/>
      <c r="S31" s="1073" t="s">
        <v>50</v>
      </c>
      <c r="T31" s="810"/>
      <c r="U31" s="808"/>
      <c r="V31" s="211">
        <v>1</v>
      </c>
      <c r="W31" s="386"/>
    </row>
    <row r="32" spans="1:27" ht="23.25" customHeight="1" x14ac:dyDescent="0.2">
      <c r="A32" s="1063"/>
      <c r="B32" s="1092"/>
      <c r="C32" s="579"/>
      <c r="D32" s="1105"/>
      <c r="E32" s="1889"/>
      <c r="F32" s="2009"/>
      <c r="G32" s="2011"/>
      <c r="H32" s="1103"/>
      <c r="I32" s="793"/>
      <c r="J32" s="108" t="s">
        <v>29</v>
      </c>
      <c r="K32" s="1186"/>
      <c r="L32" s="1186"/>
      <c r="M32" s="862"/>
      <c r="N32" s="860"/>
      <c r="O32" s="860"/>
      <c r="P32" s="861"/>
      <c r="Q32" s="65"/>
      <c r="R32" s="1187">
        <v>531.20000000000005</v>
      </c>
      <c r="S32" s="309" t="s">
        <v>417</v>
      </c>
      <c r="T32" s="61"/>
      <c r="U32" s="25"/>
      <c r="V32" s="61"/>
      <c r="W32" s="26">
        <v>40</v>
      </c>
    </row>
    <row r="33" spans="1:24" ht="13.5" customHeight="1" x14ac:dyDescent="0.2">
      <c r="A33" s="1063"/>
      <c r="B33" s="1092"/>
      <c r="C33" s="580"/>
      <c r="D33" s="1067" t="s">
        <v>39</v>
      </c>
      <c r="E33" s="1743" t="s">
        <v>257</v>
      </c>
      <c r="F33" s="1118" t="s">
        <v>51</v>
      </c>
      <c r="G33" s="2012" t="s">
        <v>294</v>
      </c>
      <c r="H33" s="110"/>
      <c r="I33" s="373"/>
      <c r="J33" s="79" t="s">
        <v>113</v>
      </c>
      <c r="K33" s="858"/>
      <c r="L33" s="855"/>
      <c r="M33" s="858"/>
      <c r="N33" s="856"/>
      <c r="O33" s="856"/>
      <c r="P33" s="857"/>
      <c r="Q33" s="855"/>
      <c r="R33" s="858"/>
      <c r="S33" s="1072" t="s">
        <v>227</v>
      </c>
      <c r="T33" s="811"/>
      <c r="U33" s="812"/>
      <c r="V33" s="812">
        <v>1</v>
      </c>
      <c r="W33" s="813"/>
    </row>
    <row r="34" spans="1:24" ht="13.5" customHeight="1" x14ac:dyDescent="0.2">
      <c r="A34" s="1063"/>
      <c r="B34" s="1092"/>
      <c r="C34" s="580"/>
      <c r="D34" s="1067"/>
      <c r="E34" s="1743"/>
      <c r="F34" s="1118"/>
      <c r="G34" s="2012"/>
      <c r="H34" s="110"/>
      <c r="I34" s="373"/>
      <c r="J34" s="79" t="s">
        <v>29</v>
      </c>
      <c r="K34" s="858"/>
      <c r="L34" s="855"/>
      <c r="M34" s="858"/>
      <c r="N34" s="856"/>
      <c r="O34" s="856"/>
      <c r="P34" s="857"/>
      <c r="Q34" s="855">
        <v>31</v>
      </c>
      <c r="R34" s="858">
        <v>245.1</v>
      </c>
      <c r="S34" s="2016" t="s">
        <v>357</v>
      </c>
      <c r="T34" s="814"/>
      <c r="U34" s="815"/>
      <c r="V34" s="815"/>
      <c r="W34" s="816">
        <v>100</v>
      </c>
    </row>
    <row r="35" spans="1:24" ht="12" customHeight="1" x14ac:dyDescent="0.2">
      <c r="A35" s="1063"/>
      <c r="B35" s="1092"/>
      <c r="C35" s="579"/>
      <c r="D35" s="1105"/>
      <c r="E35" s="1744"/>
      <c r="F35" s="1119"/>
      <c r="G35" s="1914"/>
      <c r="H35" s="110"/>
      <c r="I35" s="373"/>
      <c r="J35" s="74"/>
      <c r="K35" s="862"/>
      <c r="L35" s="859"/>
      <c r="M35" s="862"/>
      <c r="N35" s="860"/>
      <c r="O35" s="860"/>
      <c r="P35" s="861"/>
      <c r="Q35" s="859"/>
      <c r="R35" s="863"/>
      <c r="S35" s="2017"/>
      <c r="T35" s="817"/>
      <c r="U35" s="818"/>
      <c r="V35" s="818"/>
      <c r="W35" s="1188"/>
    </row>
    <row r="36" spans="1:24" ht="13.5" customHeight="1" x14ac:dyDescent="0.2">
      <c r="A36" s="1063"/>
      <c r="B36" s="1092"/>
      <c r="C36" s="1065"/>
      <c r="D36" s="1725" t="s">
        <v>40</v>
      </c>
      <c r="E36" s="1788" t="s">
        <v>401</v>
      </c>
      <c r="F36" s="1061" t="s">
        <v>51</v>
      </c>
      <c r="G36" s="2018" t="s">
        <v>141</v>
      </c>
      <c r="H36" s="1828"/>
      <c r="I36" s="793"/>
      <c r="J36" s="104" t="s">
        <v>29</v>
      </c>
      <c r="K36" s="855"/>
      <c r="L36" s="855"/>
      <c r="M36" s="858"/>
      <c r="N36" s="856"/>
      <c r="O36" s="856"/>
      <c r="P36" s="857"/>
      <c r="Q36" s="79">
        <v>25</v>
      </c>
      <c r="R36" s="122">
        <v>300</v>
      </c>
      <c r="S36" s="1130" t="s">
        <v>227</v>
      </c>
      <c r="T36" s="376"/>
      <c r="U36" s="413"/>
      <c r="V36" s="413">
        <v>1</v>
      </c>
      <c r="W36" s="218"/>
    </row>
    <row r="37" spans="1:24" ht="15" customHeight="1" x14ac:dyDescent="0.2">
      <c r="A37" s="1063"/>
      <c r="B37" s="1092"/>
      <c r="C37" s="1065"/>
      <c r="D37" s="1727"/>
      <c r="E37" s="1889"/>
      <c r="F37" s="1119"/>
      <c r="G37" s="2019"/>
      <c r="H37" s="1828"/>
      <c r="I37" s="793"/>
      <c r="J37" s="108"/>
      <c r="K37" s="859"/>
      <c r="L37" s="859"/>
      <c r="M37" s="863"/>
      <c r="N37" s="860"/>
      <c r="O37" s="860"/>
      <c r="P37" s="861"/>
      <c r="Q37" s="78"/>
      <c r="R37" s="156"/>
      <c r="S37" s="1130" t="s">
        <v>228</v>
      </c>
      <c r="T37" s="376"/>
      <c r="U37" s="413"/>
      <c r="V37" s="413"/>
      <c r="W37" s="218">
        <v>70</v>
      </c>
    </row>
    <row r="38" spans="1:24" ht="29.25" customHeight="1" x14ac:dyDescent="0.2">
      <c r="A38" s="1063"/>
      <c r="B38" s="1092"/>
      <c r="C38" s="580"/>
      <c r="D38" s="1067" t="s">
        <v>369</v>
      </c>
      <c r="E38" s="1743" t="s">
        <v>407</v>
      </c>
      <c r="F38" s="1118" t="s">
        <v>51</v>
      </c>
      <c r="G38" s="1995" t="s">
        <v>294</v>
      </c>
      <c r="H38" s="110"/>
      <c r="I38" s="373"/>
      <c r="J38" s="79" t="s">
        <v>29</v>
      </c>
      <c r="K38" s="858"/>
      <c r="L38" s="855"/>
      <c r="M38" s="122"/>
      <c r="N38" s="334"/>
      <c r="O38" s="334"/>
      <c r="P38" s="51"/>
      <c r="Q38" s="855">
        <v>19.5</v>
      </c>
      <c r="R38" s="858"/>
      <c r="S38" s="1072" t="s">
        <v>373</v>
      </c>
      <c r="T38" s="811"/>
      <c r="U38" s="812"/>
      <c r="V38" s="812">
        <v>1</v>
      </c>
      <c r="W38" s="813"/>
      <c r="X38" s="1" t="s">
        <v>418</v>
      </c>
    </row>
    <row r="39" spans="1:24" ht="29.25" customHeight="1" x14ac:dyDescent="0.2">
      <c r="A39" s="1063"/>
      <c r="B39" s="1092"/>
      <c r="C39" s="580"/>
      <c r="D39" s="1067"/>
      <c r="E39" s="1743"/>
      <c r="F39" s="1118"/>
      <c r="G39" s="1995"/>
      <c r="H39" s="110"/>
      <c r="I39" s="374"/>
      <c r="J39" s="78" t="s">
        <v>29</v>
      </c>
      <c r="K39" s="862"/>
      <c r="L39" s="859"/>
      <c r="M39" s="862"/>
      <c r="N39" s="860"/>
      <c r="O39" s="860"/>
      <c r="P39" s="861"/>
      <c r="Q39" s="859"/>
      <c r="R39" s="862"/>
      <c r="S39" s="1053"/>
      <c r="T39" s="814"/>
      <c r="U39" s="815"/>
      <c r="V39" s="815"/>
      <c r="W39" s="816"/>
    </row>
    <row r="40" spans="1:24" ht="17.25" customHeight="1" thickBot="1" x14ac:dyDescent="0.25">
      <c r="A40" s="86"/>
      <c r="B40" s="1148"/>
      <c r="C40" s="262"/>
      <c r="D40" s="418"/>
      <c r="E40" s="569"/>
      <c r="F40" s="570"/>
      <c r="G40" s="571"/>
      <c r="H40" s="418"/>
      <c r="I40" s="551"/>
      <c r="J40" s="179" t="s">
        <v>8</v>
      </c>
      <c r="K40" s="1189">
        <f>SUM(K14:K37)</f>
        <v>810.7</v>
      </c>
      <c r="L40" s="1189">
        <f>SUM(L14:L37)</f>
        <v>702.7</v>
      </c>
      <c r="M40" s="1189">
        <f>SUM(M14:M39)</f>
        <v>1014.9</v>
      </c>
      <c r="N40" s="1189">
        <f>SUM(N14:N37)</f>
        <v>0</v>
      </c>
      <c r="O40" s="1189">
        <f>SUM(O14:O37)</f>
        <v>0</v>
      </c>
      <c r="P40" s="1189">
        <f>SUM(P14:P39)</f>
        <v>1014.9</v>
      </c>
      <c r="Q40" s="1189">
        <f>SUM(Q14:Q39)</f>
        <v>7534.9</v>
      </c>
      <c r="R40" s="1189">
        <f>SUM(R14:R39)</f>
        <v>4822.6000000000004</v>
      </c>
      <c r="S40" s="590"/>
      <c r="T40" s="575"/>
      <c r="U40" s="576"/>
      <c r="V40" s="577"/>
      <c r="W40" s="578"/>
    </row>
    <row r="41" spans="1:24" ht="32.25" customHeight="1" x14ac:dyDescent="0.2">
      <c r="A41" s="1145" t="s">
        <v>7</v>
      </c>
      <c r="B41" s="1147" t="s">
        <v>7</v>
      </c>
      <c r="C41" s="573" t="s">
        <v>9</v>
      </c>
      <c r="D41" s="273"/>
      <c r="E41" s="133" t="s">
        <v>54</v>
      </c>
      <c r="F41" s="136" t="s">
        <v>100</v>
      </c>
      <c r="G41" s="126"/>
      <c r="H41" s="148" t="s">
        <v>47</v>
      </c>
      <c r="I41" s="306"/>
      <c r="J41" s="82"/>
      <c r="K41" s="864"/>
      <c r="L41" s="865"/>
      <c r="M41" s="864"/>
      <c r="N41" s="866"/>
      <c r="O41" s="866"/>
      <c r="P41" s="867"/>
      <c r="Q41" s="865"/>
      <c r="R41" s="864"/>
      <c r="S41" s="83"/>
      <c r="T41" s="212"/>
      <c r="U41" s="34"/>
      <c r="V41" s="34"/>
      <c r="W41" s="219"/>
    </row>
    <row r="42" spans="1:24" ht="39.75" customHeight="1" x14ac:dyDescent="0.2">
      <c r="A42" s="2003"/>
      <c r="B42" s="1723"/>
      <c r="C42" s="1724"/>
      <c r="D42" s="1067" t="s">
        <v>7</v>
      </c>
      <c r="E42" s="1743" t="s">
        <v>395</v>
      </c>
      <c r="F42" s="1118" t="s">
        <v>51</v>
      </c>
      <c r="G42" s="2006" t="s">
        <v>143</v>
      </c>
      <c r="H42" s="1701"/>
      <c r="I42" s="1756" t="s">
        <v>76</v>
      </c>
      <c r="J42" s="71" t="s">
        <v>113</v>
      </c>
      <c r="K42" s="158">
        <v>500</v>
      </c>
      <c r="L42" s="71">
        <v>355.4</v>
      </c>
      <c r="M42" s="158">
        <v>100</v>
      </c>
      <c r="N42" s="63"/>
      <c r="O42" s="63"/>
      <c r="P42" s="601">
        <v>100</v>
      </c>
      <c r="Q42" s="71">
        <v>300</v>
      </c>
      <c r="R42" s="158">
        <v>300</v>
      </c>
      <c r="S42" s="57" t="s">
        <v>245</v>
      </c>
      <c r="T42" s="62"/>
      <c r="U42" s="62">
        <v>1</v>
      </c>
      <c r="V42" s="62"/>
      <c r="W42" s="233"/>
    </row>
    <row r="43" spans="1:24" ht="45" customHeight="1" x14ac:dyDescent="0.2">
      <c r="A43" s="2003"/>
      <c r="B43" s="1723"/>
      <c r="C43" s="1724"/>
      <c r="D43" s="1068"/>
      <c r="E43" s="1743"/>
      <c r="F43" s="1118"/>
      <c r="G43" s="2007"/>
      <c r="H43" s="1701"/>
      <c r="I43" s="1756"/>
      <c r="J43" s="79" t="s">
        <v>29</v>
      </c>
      <c r="K43" s="122"/>
      <c r="L43" s="79"/>
      <c r="M43" s="1027">
        <f>1000-366.6</f>
        <v>633.4</v>
      </c>
      <c r="N43" s="334"/>
      <c r="O43" s="334"/>
      <c r="P43" s="51">
        <v>633.4</v>
      </c>
      <c r="Q43" s="1190">
        <v>800</v>
      </c>
      <c r="R43" s="1191">
        <v>800</v>
      </c>
      <c r="S43" s="36" t="s">
        <v>358</v>
      </c>
      <c r="T43" s="62">
        <v>50</v>
      </c>
      <c r="U43" s="62">
        <v>100</v>
      </c>
      <c r="V43" s="62"/>
      <c r="W43" s="233"/>
    </row>
    <row r="44" spans="1:24" ht="30" customHeight="1" x14ac:dyDescent="0.2">
      <c r="A44" s="2003"/>
      <c r="B44" s="1723"/>
      <c r="C44" s="1724"/>
      <c r="D44" s="1068"/>
      <c r="E44" s="1743"/>
      <c r="F44" s="1118"/>
      <c r="G44" s="2007"/>
      <c r="H44" s="1701"/>
      <c r="I44" s="1756"/>
      <c r="J44" s="79" t="s">
        <v>112</v>
      </c>
      <c r="K44" s="122">
        <v>550</v>
      </c>
      <c r="L44" s="79">
        <f>694.6-87.7</f>
        <v>606.9</v>
      </c>
      <c r="M44" s="122"/>
      <c r="N44" s="334"/>
      <c r="O44" s="334"/>
      <c r="P44" s="51"/>
      <c r="Q44" s="79"/>
      <c r="R44" s="122"/>
      <c r="S44" s="36" t="s">
        <v>359</v>
      </c>
      <c r="T44" s="62"/>
      <c r="U44" s="62">
        <v>40</v>
      </c>
      <c r="V44" s="62">
        <v>100</v>
      </c>
      <c r="W44" s="233"/>
    </row>
    <row r="45" spans="1:24" ht="40.5" customHeight="1" x14ac:dyDescent="0.2">
      <c r="A45" s="2003"/>
      <c r="B45" s="1723"/>
      <c r="C45" s="1724"/>
      <c r="D45" s="1068"/>
      <c r="E45" s="1743"/>
      <c r="F45" s="1118"/>
      <c r="G45" s="2007"/>
      <c r="H45" s="1701"/>
      <c r="I45" s="1756"/>
      <c r="J45" s="1026" t="s">
        <v>66</v>
      </c>
      <c r="K45" s="122"/>
      <c r="L45" s="79"/>
      <c r="M45" s="1027">
        <v>366.6</v>
      </c>
      <c r="N45" s="334"/>
      <c r="O45" s="334"/>
      <c r="P45" s="51">
        <v>366.6</v>
      </c>
      <c r="Q45" s="79"/>
      <c r="R45" s="122"/>
      <c r="S45" s="36" t="s">
        <v>360</v>
      </c>
      <c r="T45" s="62"/>
      <c r="U45" s="62"/>
      <c r="V45" s="62">
        <v>30</v>
      </c>
      <c r="W45" s="233">
        <v>60</v>
      </c>
    </row>
    <row r="46" spans="1:24" ht="24.75" customHeight="1" x14ac:dyDescent="0.2">
      <c r="A46" s="2003"/>
      <c r="B46" s="1723"/>
      <c r="C46" s="1724"/>
      <c r="D46" s="1725" t="s">
        <v>9</v>
      </c>
      <c r="E46" s="1742" t="s">
        <v>63</v>
      </c>
      <c r="F46" s="134" t="s">
        <v>51</v>
      </c>
      <c r="G46" s="1920" t="s">
        <v>142</v>
      </c>
      <c r="H46" s="1828"/>
      <c r="I46" s="151"/>
      <c r="J46" s="71" t="s">
        <v>113</v>
      </c>
      <c r="K46" s="158"/>
      <c r="L46" s="71"/>
      <c r="M46" s="158">
        <v>1400</v>
      </c>
      <c r="N46" s="63"/>
      <c r="O46" s="63"/>
      <c r="P46" s="601">
        <v>1400</v>
      </c>
      <c r="Q46" s="71">
        <v>2200</v>
      </c>
      <c r="R46" s="158">
        <v>1400</v>
      </c>
      <c r="S46" s="1922" t="s">
        <v>229</v>
      </c>
      <c r="T46" s="1089"/>
      <c r="U46" s="1087">
        <v>30</v>
      </c>
      <c r="V46" s="1087">
        <v>70</v>
      </c>
      <c r="W46" s="154">
        <v>100</v>
      </c>
    </row>
    <row r="47" spans="1:24" ht="12.75" customHeight="1" x14ac:dyDescent="0.2">
      <c r="A47" s="2003"/>
      <c r="B47" s="1723"/>
      <c r="C47" s="1724"/>
      <c r="D47" s="1726"/>
      <c r="E47" s="1743"/>
      <c r="F47" s="135"/>
      <c r="G47" s="2004"/>
      <c r="H47" s="1828"/>
      <c r="I47" s="151"/>
      <c r="J47" s="79" t="s">
        <v>29</v>
      </c>
      <c r="K47" s="122"/>
      <c r="L47" s="79"/>
      <c r="M47" s="122">
        <v>200</v>
      </c>
      <c r="N47" s="334"/>
      <c r="O47" s="334"/>
      <c r="P47" s="51">
        <v>200</v>
      </c>
      <c r="Q47" s="1190">
        <v>200</v>
      </c>
      <c r="R47" s="1191">
        <v>572.6</v>
      </c>
      <c r="S47" s="2000"/>
      <c r="T47" s="618"/>
      <c r="U47" s="617"/>
      <c r="V47" s="617"/>
      <c r="W47" s="220"/>
    </row>
    <row r="48" spans="1:24" ht="9.75" customHeight="1" x14ac:dyDescent="0.2">
      <c r="A48" s="2003"/>
      <c r="B48" s="1723"/>
      <c r="C48" s="1724"/>
      <c r="D48" s="1727"/>
      <c r="E48" s="1744"/>
      <c r="F48" s="135"/>
      <c r="G48" s="2005"/>
      <c r="H48" s="1828"/>
      <c r="I48" s="151"/>
      <c r="J48" s="74"/>
      <c r="K48" s="196"/>
      <c r="L48" s="78"/>
      <c r="M48" s="108"/>
      <c r="N48" s="54"/>
      <c r="O48" s="54"/>
      <c r="P48" s="53"/>
      <c r="Q48" s="1192"/>
      <c r="R48" s="1193"/>
      <c r="S48" s="378"/>
      <c r="T48" s="377"/>
      <c r="U48" s="58"/>
      <c r="V48" s="58"/>
      <c r="W48" s="221"/>
    </row>
    <row r="49" spans="1:24" ht="17.25" customHeight="1" x14ac:dyDescent="0.2">
      <c r="A49" s="1063"/>
      <c r="B49" s="1092"/>
      <c r="C49" s="583"/>
      <c r="D49" s="1725" t="s">
        <v>32</v>
      </c>
      <c r="E49" s="1742" t="s">
        <v>402</v>
      </c>
      <c r="F49" s="1999" t="s">
        <v>51</v>
      </c>
      <c r="G49" s="1981" t="s">
        <v>297</v>
      </c>
      <c r="H49" s="1983"/>
      <c r="I49" s="1860"/>
      <c r="J49" s="71" t="s">
        <v>29</v>
      </c>
      <c r="K49" s="158"/>
      <c r="L49" s="71"/>
      <c r="M49" s="525">
        <v>6.2</v>
      </c>
      <c r="N49" s="603"/>
      <c r="O49" s="603"/>
      <c r="P49" s="1054">
        <v>6.2</v>
      </c>
      <c r="Q49" s="81"/>
      <c r="R49" s="1194">
        <v>200</v>
      </c>
      <c r="S49" s="820" t="s">
        <v>105</v>
      </c>
      <c r="T49" s="821"/>
      <c r="U49" s="822">
        <v>1</v>
      </c>
      <c r="V49" s="780"/>
      <c r="W49" s="1094"/>
    </row>
    <row r="50" spans="1:24" ht="15.75" customHeight="1" x14ac:dyDescent="0.2">
      <c r="A50" s="1063"/>
      <c r="B50" s="1092"/>
      <c r="C50" s="583"/>
      <c r="D50" s="1726"/>
      <c r="E50" s="1743"/>
      <c r="F50" s="1966"/>
      <c r="G50" s="1993"/>
      <c r="H50" s="1983"/>
      <c r="I50" s="1860"/>
      <c r="J50" s="79" t="s">
        <v>112</v>
      </c>
      <c r="K50" s="122">
        <v>20</v>
      </c>
      <c r="L50" s="79">
        <v>20</v>
      </c>
      <c r="M50" s="1007"/>
      <c r="N50" s="1006"/>
      <c r="O50" s="1006"/>
      <c r="P50" s="1007"/>
      <c r="Q50" s="1008"/>
      <c r="R50" s="1007"/>
      <c r="S50" s="2001" t="s">
        <v>357</v>
      </c>
      <c r="T50" s="823"/>
      <c r="U50" s="805"/>
      <c r="V50" s="808"/>
      <c r="W50" s="218">
        <v>30</v>
      </c>
    </row>
    <row r="51" spans="1:24" ht="15" customHeight="1" x14ac:dyDescent="0.2">
      <c r="A51" s="1063"/>
      <c r="B51" s="1092"/>
      <c r="C51" s="583"/>
      <c r="D51" s="1727"/>
      <c r="E51" s="1744"/>
      <c r="F51" s="1967"/>
      <c r="G51" s="1982"/>
      <c r="H51" s="1983"/>
      <c r="I51" s="1984"/>
      <c r="J51" s="533"/>
      <c r="K51" s="122"/>
      <c r="L51" s="79"/>
      <c r="M51" s="1195"/>
      <c r="N51" s="1196"/>
      <c r="O51" s="1196"/>
      <c r="P51" s="1195"/>
      <c r="Q51" s="65"/>
      <c r="R51" s="1179"/>
      <c r="S51" s="2002"/>
      <c r="T51" s="823"/>
      <c r="U51" s="805"/>
      <c r="V51" s="808"/>
      <c r="W51" s="218"/>
    </row>
    <row r="52" spans="1:24" ht="17.25" customHeight="1" x14ac:dyDescent="0.2">
      <c r="A52" s="1063"/>
      <c r="B52" s="1092"/>
      <c r="C52" s="583"/>
      <c r="D52" s="1067" t="s">
        <v>37</v>
      </c>
      <c r="E52" s="1747" t="s">
        <v>389</v>
      </c>
      <c r="F52" s="1059"/>
      <c r="G52" s="1110"/>
      <c r="H52" s="1115"/>
      <c r="I52" s="1109"/>
      <c r="J52" s="393" t="s">
        <v>29</v>
      </c>
      <c r="K52" s="158"/>
      <c r="L52" s="71"/>
      <c r="M52" s="158">
        <v>5</v>
      </c>
      <c r="N52" s="63"/>
      <c r="O52" s="63"/>
      <c r="P52" s="158">
        <v>5</v>
      </c>
      <c r="Q52" s="71">
        <v>30</v>
      </c>
      <c r="R52" s="158">
        <v>70</v>
      </c>
      <c r="S52" s="1056" t="s">
        <v>371</v>
      </c>
      <c r="T52" s="923"/>
      <c r="U52" s="924">
        <v>1</v>
      </c>
      <c r="V52" s="780"/>
      <c r="W52" s="1094"/>
      <c r="X52" s="1" t="s">
        <v>419</v>
      </c>
    </row>
    <row r="53" spans="1:24" ht="17.25" customHeight="1" x14ac:dyDescent="0.2">
      <c r="A53" s="1063"/>
      <c r="B53" s="1092"/>
      <c r="C53" s="583"/>
      <c r="D53" s="1067"/>
      <c r="E53" s="1998"/>
      <c r="F53" s="1059"/>
      <c r="G53" s="1110"/>
      <c r="H53" s="1115"/>
      <c r="I53" s="1109"/>
      <c r="J53" s="85"/>
      <c r="K53" s="196"/>
      <c r="L53" s="78"/>
      <c r="M53" s="196"/>
      <c r="N53" s="54"/>
      <c r="O53" s="54"/>
      <c r="P53" s="196"/>
      <c r="Q53" s="78"/>
      <c r="R53" s="196"/>
      <c r="S53" s="925" t="s">
        <v>50</v>
      </c>
      <c r="T53" s="926"/>
      <c r="U53" s="927"/>
      <c r="V53" s="837"/>
      <c r="W53" s="217">
        <v>1</v>
      </c>
    </row>
    <row r="54" spans="1:24" ht="17.25" customHeight="1" x14ac:dyDescent="0.2">
      <c r="A54" s="1063"/>
      <c r="B54" s="1092"/>
      <c r="C54" s="583"/>
      <c r="D54" s="1725" t="s">
        <v>38</v>
      </c>
      <c r="E54" s="1742" t="s">
        <v>370</v>
      </c>
      <c r="F54" s="1999" t="s">
        <v>51</v>
      </c>
      <c r="G54" s="1981" t="s">
        <v>297</v>
      </c>
      <c r="H54" s="1983"/>
      <c r="I54" s="1860"/>
      <c r="J54" s="79" t="s">
        <v>49</v>
      </c>
      <c r="K54" s="122"/>
      <c r="L54" s="79"/>
      <c r="M54" s="525"/>
      <c r="N54" s="603"/>
      <c r="O54" s="603"/>
      <c r="P54" s="1054"/>
      <c r="Q54" s="81"/>
      <c r="R54" s="532">
        <v>95</v>
      </c>
      <c r="S54" s="1052" t="s">
        <v>105</v>
      </c>
      <c r="T54" s="823"/>
      <c r="U54" s="805"/>
      <c r="V54" s="808"/>
      <c r="W54" s="218">
        <v>1</v>
      </c>
      <c r="X54" s="1" t="s">
        <v>419</v>
      </c>
    </row>
    <row r="55" spans="1:24" ht="17.25" customHeight="1" x14ac:dyDescent="0.2">
      <c r="A55" s="1063"/>
      <c r="B55" s="1092"/>
      <c r="C55" s="583"/>
      <c r="D55" s="1726"/>
      <c r="E55" s="1743"/>
      <c r="F55" s="1966"/>
      <c r="G55" s="1982"/>
      <c r="H55" s="1983"/>
      <c r="I55" s="1984"/>
      <c r="J55" s="85"/>
      <c r="K55" s="196"/>
      <c r="L55" s="78"/>
      <c r="M55" s="196"/>
      <c r="N55" s="54"/>
      <c r="O55" s="54"/>
      <c r="P55" s="196"/>
      <c r="Q55" s="78"/>
      <c r="R55" s="196"/>
      <c r="S55" s="922"/>
      <c r="T55" s="823"/>
      <c r="U55" s="805"/>
      <c r="V55" s="808"/>
      <c r="W55" s="218"/>
    </row>
    <row r="56" spans="1:24" ht="16.5" customHeight="1" thickBot="1" x14ac:dyDescent="0.25">
      <c r="A56" s="86"/>
      <c r="B56" s="1148"/>
      <c r="C56" s="262"/>
      <c r="D56" s="418"/>
      <c r="E56" s="569"/>
      <c r="F56" s="570"/>
      <c r="G56" s="571"/>
      <c r="H56" s="418"/>
      <c r="I56" s="317"/>
      <c r="J56" s="111" t="s">
        <v>8</v>
      </c>
      <c r="K56" s="418">
        <f t="shared" ref="K56:L56" si="0">SUM(K42:K51)</f>
        <v>1070</v>
      </c>
      <c r="L56" s="179">
        <f t="shared" si="0"/>
        <v>982.3</v>
      </c>
      <c r="M56" s="418">
        <f>SUM(M42:M55)</f>
        <v>2711.2</v>
      </c>
      <c r="N56" s="261">
        <f t="shared" ref="N56:R56" si="1">SUM(N42:N55)</f>
        <v>0</v>
      </c>
      <c r="O56" s="418">
        <f t="shared" si="1"/>
        <v>0</v>
      </c>
      <c r="P56" s="418">
        <f t="shared" si="1"/>
        <v>2711.2</v>
      </c>
      <c r="Q56" s="418">
        <f t="shared" si="1"/>
        <v>3530</v>
      </c>
      <c r="R56" s="418">
        <f t="shared" si="1"/>
        <v>3437.6</v>
      </c>
      <c r="S56" s="574"/>
      <c r="T56" s="575"/>
      <c r="U56" s="576"/>
      <c r="V56" s="577"/>
      <c r="W56" s="578"/>
    </row>
    <row r="57" spans="1:24" ht="36" customHeight="1" x14ac:dyDescent="0.2">
      <c r="A57" s="1063" t="s">
        <v>7</v>
      </c>
      <c r="B57" s="1064" t="s">
        <v>7</v>
      </c>
      <c r="C57" s="1065" t="s">
        <v>32</v>
      </c>
      <c r="D57" s="334"/>
      <c r="E57" s="338" t="s">
        <v>108</v>
      </c>
      <c r="F57" s="1157" t="s">
        <v>102</v>
      </c>
      <c r="G57" s="127"/>
      <c r="H57" s="1138" t="s">
        <v>47</v>
      </c>
      <c r="I57" s="339"/>
      <c r="J57" s="95"/>
      <c r="K57" s="604"/>
      <c r="L57" s="95"/>
      <c r="M57" s="604"/>
      <c r="N57" s="605"/>
      <c r="O57" s="605"/>
      <c r="P57" s="604"/>
      <c r="Q57" s="87"/>
      <c r="R57" s="1197"/>
      <c r="S57" s="1070"/>
      <c r="T57" s="67"/>
      <c r="U57" s="7"/>
      <c r="V57" s="67"/>
      <c r="W57" s="477"/>
    </row>
    <row r="58" spans="1:24" ht="14.1" customHeight="1" x14ac:dyDescent="0.2">
      <c r="A58" s="1722"/>
      <c r="B58" s="1888"/>
      <c r="C58" s="1724"/>
      <c r="D58" s="1992" t="s">
        <v>7</v>
      </c>
      <c r="E58" s="1747" t="s">
        <v>205</v>
      </c>
      <c r="F58" s="1890" t="s">
        <v>51</v>
      </c>
      <c r="G58" s="1994" t="s">
        <v>163</v>
      </c>
      <c r="H58" s="1992"/>
      <c r="I58" s="1969" t="s">
        <v>77</v>
      </c>
      <c r="J58" s="71" t="s">
        <v>113</v>
      </c>
      <c r="K58" s="158">
        <v>250</v>
      </c>
      <c r="L58" s="71">
        <v>0</v>
      </c>
      <c r="M58" s="600">
        <v>860</v>
      </c>
      <c r="N58" s="63"/>
      <c r="O58" s="63"/>
      <c r="P58" s="600">
        <v>860</v>
      </c>
      <c r="Q58" s="393">
        <v>1000</v>
      </c>
      <c r="R58" s="158"/>
      <c r="S58" s="1846"/>
      <c r="T58" s="1075"/>
      <c r="U58" s="1075"/>
      <c r="V58" s="1095"/>
      <c r="W58" s="479"/>
    </row>
    <row r="59" spans="1:24" ht="14.1" customHeight="1" x14ac:dyDescent="0.2">
      <c r="A59" s="1722"/>
      <c r="B59" s="1888"/>
      <c r="C59" s="1724"/>
      <c r="D59" s="1701"/>
      <c r="E59" s="1980"/>
      <c r="F59" s="1884"/>
      <c r="G59" s="1995"/>
      <c r="H59" s="1701"/>
      <c r="I59" s="1997"/>
      <c r="J59" s="79" t="s">
        <v>29</v>
      </c>
      <c r="K59" s="122"/>
      <c r="L59" s="992"/>
      <c r="M59" s="1028">
        <f>618.4-420</f>
        <v>198.4</v>
      </c>
      <c r="N59" s="334"/>
      <c r="O59" s="51"/>
      <c r="P59" s="151">
        <v>198.4</v>
      </c>
      <c r="Q59" s="81">
        <v>0</v>
      </c>
      <c r="R59" s="1198">
        <v>1609.4</v>
      </c>
      <c r="S59" s="1991"/>
      <c r="T59" s="413"/>
      <c r="U59" s="211"/>
      <c r="V59" s="211"/>
      <c r="W59" s="386"/>
    </row>
    <row r="60" spans="1:24" ht="14.1" customHeight="1" x14ac:dyDescent="0.2">
      <c r="A60" s="1722"/>
      <c r="B60" s="1888"/>
      <c r="C60" s="1724"/>
      <c r="D60" s="1701"/>
      <c r="E60" s="1116"/>
      <c r="F60" s="1884"/>
      <c r="G60" s="1995"/>
      <c r="H60" s="1701"/>
      <c r="I60" s="1997"/>
      <c r="J60" s="79" t="s">
        <v>48</v>
      </c>
      <c r="K60" s="122">
        <v>684.4</v>
      </c>
      <c r="L60" s="79">
        <v>684.4</v>
      </c>
      <c r="M60" s="105">
        <v>984.5</v>
      </c>
      <c r="N60" s="334"/>
      <c r="O60" s="51"/>
      <c r="P60" s="51">
        <v>984.5</v>
      </c>
      <c r="Q60" s="79">
        <v>846.2</v>
      </c>
      <c r="R60" s="155">
        <v>149.9</v>
      </c>
      <c r="S60" s="1111"/>
      <c r="T60" s="211"/>
      <c r="U60" s="211"/>
      <c r="V60" s="211"/>
      <c r="W60" s="386"/>
    </row>
    <row r="61" spans="1:24" ht="14.1" customHeight="1" x14ac:dyDescent="0.2">
      <c r="A61" s="1722"/>
      <c r="B61" s="1888"/>
      <c r="C61" s="1724"/>
      <c r="D61" s="1701"/>
      <c r="E61" s="1116"/>
      <c r="F61" s="1884"/>
      <c r="G61" s="1995"/>
      <c r="H61" s="1701"/>
      <c r="I61" s="1997"/>
      <c r="J61" s="79" t="s">
        <v>52</v>
      </c>
      <c r="K61" s="122"/>
      <c r="L61" s="992"/>
      <c r="M61" s="105">
        <v>300</v>
      </c>
      <c r="N61" s="334"/>
      <c r="O61" s="51"/>
      <c r="P61" s="51">
        <v>300</v>
      </c>
      <c r="Q61" s="79">
        <v>322.10000000000002</v>
      </c>
      <c r="R61" s="155">
        <v>378</v>
      </c>
      <c r="S61" s="1111"/>
      <c r="T61" s="211"/>
      <c r="U61" s="211"/>
      <c r="V61" s="211"/>
      <c r="W61" s="386"/>
    </row>
    <row r="62" spans="1:24" ht="14.1" customHeight="1" x14ac:dyDescent="0.2">
      <c r="A62" s="1722"/>
      <c r="B62" s="1888"/>
      <c r="C62" s="1724"/>
      <c r="D62" s="1701"/>
      <c r="E62" s="1116"/>
      <c r="F62" s="1884"/>
      <c r="G62" s="1995"/>
      <c r="H62" s="1701"/>
      <c r="I62" s="1997"/>
      <c r="J62" s="79" t="s">
        <v>49</v>
      </c>
      <c r="K62" s="122"/>
      <c r="L62" s="992"/>
      <c r="M62" s="122"/>
      <c r="N62" s="334"/>
      <c r="O62" s="51"/>
      <c r="P62" s="51"/>
      <c r="Q62" s="79">
        <v>150</v>
      </c>
      <c r="R62" s="155"/>
      <c r="S62" s="1111"/>
      <c r="T62" s="211"/>
      <c r="U62" s="211"/>
      <c r="V62" s="211"/>
      <c r="W62" s="386"/>
    </row>
    <row r="63" spans="1:24" ht="14.1" customHeight="1" x14ac:dyDescent="0.2">
      <c r="A63" s="1722"/>
      <c r="B63" s="1888"/>
      <c r="C63" s="1724"/>
      <c r="D63" s="1701"/>
      <c r="E63" s="1116"/>
      <c r="F63" s="1884"/>
      <c r="G63" s="1995"/>
      <c r="H63" s="1701"/>
      <c r="I63" s="1997"/>
      <c r="J63" s="1026" t="s">
        <v>66</v>
      </c>
      <c r="K63" s="122">
        <v>420</v>
      </c>
      <c r="L63" s="79">
        <v>420</v>
      </c>
      <c r="M63" s="1027">
        <v>420</v>
      </c>
      <c r="N63" s="334"/>
      <c r="O63" s="51"/>
      <c r="P63" s="51">
        <v>420</v>
      </c>
      <c r="Q63" s="79"/>
      <c r="R63" s="77"/>
      <c r="S63" s="1111"/>
      <c r="T63" s="211"/>
      <c r="U63" s="211"/>
      <c r="V63" s="211"/>
      <c r="W63" s="386"/>
    </row>
    <row r="64" spans="1:24" ht="33" customHeight="1" x14ac:dyDescent="0.2">
      <c r="A64" s="1722"/>
      <c r="B64" s="1888"/>
      <c r="C64" s="1724"/>
      <c r="D64" s="1701"/>
      <c r="E64" s="931" t="s">
        <v>241</v>
      </c>
      <c r="F64" s="1884"/>
      <c r="G64" s="1995"/>
      <c r="H64" s="1701"/>
      <c r="I64" s="1997"/>
      <c r="J64" s="76"/>
      <c r="K64" s="276"/>
      <c r="L64" s="76"/>
      <c r="M64" s="173"/>
      <c r="N64" s="231"/>
      <c r="O64" s="932"/>
      <c r="P64" s="932"/>
      <c r="Q64" s="76"/>
      <c r="R64" s="256"/>
      <c r="S64" s="107" t="s">
        <v>361</v>
      </c>
      <c r="T64" s="31"/>
      <c r="U64" s="31">
        <v>80</v>
      </c>
      <c r="V64" s="232">
        <v>100</v>
      </c>
      <c r="W64" s="32"/>
    </row>
    <row r="65" spans="1:29" ht="40.5" customHeight="1" x14ac:dyDescent="0.2">
      <c r="A65" s="1722"/>
      <c r="B65" s="1888"/>
      <c r="C65" s="1724"/>
      <c r="D65" s="1701"/>
      <c r="E65" s="1060" t="s">
        <v>188</v>
      </c>
      <c r="F65" s="1891"/>
      <c r="G65" s="1996"/>
      <c r="H65" s="1736"/>
      <c r="I65" s="468"/>
      <c r="J65" s="78"/>
      <c r="K65" s="196"/>
      <c r="L65" s="78"/>
      <c r="M65" s="196"/>
      <c r="N65" s="54"/>
      <c r="O65" s="54"/>
      <c r="P65" s="196"/>
      <c r="Q65" s="78"/>
      <c r="R65" s="156"/>
      <c r="S65" s="933" t="s">
        <v>362</v>
      </c>
      <c r="T65" s="61"/>
      <c r="U65" s="25"/>
      <c r="V65" s="61">
        <v>80</v>
      </c>
      <c r="W65" s="26">
        <v>100</v>
      </c>
    </row>
    <row r="66" spans="1:29" ht="15" customHeight="1" x14ac:dyDescent="0.2">
      <c r="A66" s="1063"/>
      <c r="B66" s="1064"/>
      <c r="C66" s="672"/>
      <c r="D66" s="1992" t="s">
        <v>9</v>
      </c>
      <c r="E66" s="1742" t="s">
        <v>138</v>
      </c>
      <c r="F66" s="1966" t="s">
        <v>51</v>
      </c>
      <c r="G66" s="1993" t="s">
        <v>144</v>
      </c>
      <c r="H66" s="1983"/>
      <c r="I66" s="1860" t="s">
        <v>76</v>
      </c>
      <c r="J66" s="79" t="s">
        <v>113</v>
      </c>
      <c r="K66" s="122">
        <v>50</v>
      </c>
      <c r="L66" s="79">
        <v>0</v>
      </c>
      <c r="M66" s="122"/>
      <c r="N66" s="334"/>
      <c r="O66" s="334"/>
      <c r="P66" s="122"/>
      <c r="Q66" s="79"/>
      <c r="R66" s="155"/>
      <c r="S66" s="1922" t="s">
        <v>230</v>
      </c>
      <c r="T66" s="810"/>
      <c r="U66" s="413">
        <v>30</v>
      </c>
      <c r="V66" s="413">
        <v>100</v>
      </c>
      <c r="W66" s="218"/>
    </row>
    <row r="67" spans="1:29" ht="15.75" customHeight="1" x14ac:dyDescent="0.2">
      <c r="A67" s="1063"/>
      <c r="B67" s="1064"/>
      <c r="C67" s="672"/>
      <c r="D67" s="1701"/>
      <c r="E67" s="1743"/>
      <c r="F67" s="1966"/>
      <c r="G67" s="1993"/>
      <c r="H67" s="1983"/>
      <c r="I67" s="1860"/>
      <c r="J67" s="79" t="s">
        <v>29</v>
      </c>
      <c r="K67" s="122"/>
      <c r="L67" s="79"/>
      <c r="M67" s="122">
        <v>300</v>
      </c>
      <c r="N67" s="334"/>
      <c r="O67" s="334"/>
      <c r="P67" s="122">
        <v>300</v>
      </c>
      <c r="Q67" s="79">
        <v>583.9</v>
      </c>
      <c r="R67" s="155"/>
      <c r="S67" s="1923"/>
      <c r="T67" s="810"/>
      <c r="U67" s="413"/>
      <c r="V67" s="413"/>
      <c r="W67" s="218"/>
    </row>
    <row r="68" spans="1:29" ht="18" customHeight="1" x14ac:dyDescent="0.2">
      <c r="A68" s="1063"/>
      <c r="B68" s="1064"/>
      <c r="C68" s="672"/>
      <c r="D68" s="1736"/>
      <c r="E68" s="1744"/>
      <c r="F68" s="1967"/>
      <c r="G68" s="1982"/>
      <c r="H68" s="1983"/>
      <c r="I68" s="1984"/>
      <c r="J68" s="74" t="s">
        <v>112</v>
      </c>
      <c r="K68" s="196">
        <v>200</v>
      </c>
      <c r="L68" s="78">
        <v>200</v>
      </c>
      <c r="M68" s="196"/>
      <c r="N68" s="54"/>
      <c r="O68" s="54"/>
      <c r="P68" s="196"/>
      <c r="Q68" s="78"/>
      <c r="R68" s="156"/>
      <c r="S68" s="934" t="s">
        <v>50</v>
      </c>
      <c r="T68" s="935">
        <v>1</v>
      </c>
      <c r="U68" s="25"/>
      <c r="V68" s="25"/>
      <c r="W68" s="217"/>
    </row>
    <row r="69" spans="1:29" ht="18" customHeight="1" x14ac:dyDescent="0.2">
      <c r="A69" s="1063"/>
      <c r="B69" s="1064"/>
      <c r="C69" s="672"/>
      <c r="D69" s="1725" t="s">
        <v>32</v>
      </c>
      <c r="E69" s="1742" t="s">
        <v>64</v>
      </c>
      <c r="F69" s="1989" t="s">
        <v>51</v>
      </c>
      <c r="G69" s="1981" t="s">
        <v>299</v>
      </c>
      <c r="H69" s="1983"/>
      <c r="I69" s="1860"/>
      <c r="J69" s="71" t="s">
        <v>29</v>
      </c>
      <c r="K69" s="158"/>
      <c r="L69" s="71"/>
      <c r="M69" s="158"/>
      <c r="N69" s="63"/>
      <c r="O69" s="63"/>
      <c r="P69" s="158"/>
      <c r="Q69" s="71">
        <v>50</v>
      </c>
      <c r="R69" s="157">
        <v>99</v>
      </c>
      <c r="S69" s="1098" t="s">
        <v>50</v>
      </c>
      <c r="T69" s="1095"/>
      <c r="U69" s="1075"/>
      <c r="V69" s="1075"/>
      <c r="W69" s="1094">
        <v>1</v>
      </c>
    </row>
    <row r="70" spans="1:29" ht="16.5" customHeight="1" x14ac:dyDescent="0.2">
      <c r="A70" s="1063"/>
      <c r="B70" s="1064"/>
      <c r="C70" s="672"/>
      <c r="D70" s="1727"/>
      <c r="E70" s="1744"/>
      <c r="F70" s="1990"/>
      <c r="G70" s="1982"/>
      <c r="H70" s="1983"/>
      <c r="I70" s="1984"/>
      <c r="J70" s="74"/>
      <c r="K70" s="196"/>
      <c r="L70" s="78"/>
      <c r="M70" s="196"/>
      <c r="N70" s="54"/>
      <c r="O70" s="54"/>
      <c r="P70" s="196"/>
      <c r="Q70" s="78"/>
      <c r="R70" s="156"/>
      <c r="S70" s="1159"/>
      <c r="T70" s="56"/>
      <c r="U70" s="22"/>
      <c r="V70" s="22"/>
      <c r="W70" s="225"/>
    </row>
    <row r="71" spans="1:29" ht="19.5" customHeight="1" x14ac:dyDescent="0.2">
      <c r="A71" s="1063"/>
      <c r="B71" s="1064"/>
      <c r="C71" s="672"/>
      <c r="D71" s="1725" t="s">
        <v>37</v>
      </c>
      <c r="E71" s="1747" t="s">
        <v>382</v>
      </c>
      <c r="F71" s="1122" t="s">
        <v>51</v>
      </c>
      <c r="G71" s="1981"/>
      <c r="H71" s="1983"/>
      <c r="I71" s="1860"/>
      <c r="J71" s="71" t="s">
        <v>29</v>
      </c>
      <c r="K71" s="158"/>
      <c r="L71" s="71"/>
      <c r="M71" s="158">
        <v>26</v>
      </c>
      <c r="N71" s="63"/>
      <c r="O71" s="63"/>
      <c r="P71" s="158">
        <v>26</v>
      </c>
      <c r="Q71" s="71">
        <v>0</v>
      </c>
      <c r="R71" s="1199">
        <v>1084</v>
      </c>
      <c r="S71" s="1072" t="s">
        <v>50</v>
      </c>
      <c r="T71" s="834"/>
      <c r="U71" s="780">
        <v>1</v>
      </c>
      <c r="V71" s="780"/>
      <c r="W71" s="781"/>
      <c r="X71" s="1985" t="s">
        <v>420</v>
      </c>
      <c r="Y71" s="1986"/>
      <c r="Z71" s="1987"/>
      <c r="AA71" s="1987"/>
      <c r="AB71" s="1987"/>
      <c r="AC71" s="1987"/>
    </row>
    <row r="72" spans="1:29" ht="23.25" customHeight="1" x14ac:dyDescent="0.2">
      <c r="A72" s="1063"/>
      <c r="B72" s="1064"/>
      <c r="C72" s="672"/>
      <c r="D72" s="1726"/>
      <c r="E72" s="1980"/>
      <c r="F72" s="1158"/>
      <c r="G72" s="1982"/>
      <c r="H72" s="1983"/>
      <c r="I72" s="1984"/>
      <c r="J72" s="74" t="s">
        <v>49</v>
      </c>
      <c r="K72" s="196"/>
      <c r="L72" s="78"/>
      <c r="M72" s="196">
        <v>40</v>
      </c>
      <c r="N72" s="54"/>
      <c r="O72" s="54"/>
      <c r="P72" s="196">
        <v>40</v>
      </c>
      <c r="Q72" s="78">
        <v>0</v>
      </c>
      <c r="R72" s="156"/>
      <c r="S72" s="1073" t="s">
        <v>228</v>
      </c>
      <c r="T72" s="810"/>
      <c r="U72" s="808"/>
      <c r="V72" s="808"/>
      <c r="W72" s="835">
        <v>100</v>
      </c>
      <c r="X72" s="1988"/>
      <c r="Y72" s="1986"/>
      <c r="Z72" s="1987"/>
      <c r="AA72" s="1987"/>
      <c r="AB72" s="1987"/>
      <c r="AC72" s="1987"/>
    </row>
    <row r="73" spans="1:29" ht="12.75" customHeight="1" x14ac:dyDescent="0.2">
      <c r="A73" s="1063"/>
      <c r="B73" s="1064"/>
      <c r="C73" s="672"/>
      <c r="D73" s="1725"/>
      <c r="E73" s="1915" t="s">
        <v>242</v>
      </c>
      <c r="F73" s="1973" t="s">
        <v>51</v>
      </c>
      <c r="G73" s="1975" t="s">
        <v>298</v>
      </c>
      <c r="H73" s="1977"/>
      <c r="I73" s="1978"/>
      <c r="J73" s="824" t="s">
        <v>113</v>
      </c>
      <c r="K73" s="825">
        <v>250</v>
      </c>
      <c r="L73" s="824">
        <v>250</v>
      </c>
      <c r="M73" s="825"/>
      <c r="N73" s="826"/>
      <c r="O73" s="826"/>
      <c r="P73" s="825"/>
      <c r="Q73" s="824"/>
      <c r="R73" s="827"/>
      <c r="S73" s="1057" t="s">
        <v>50</v>
      </c>
      <c r="T73" s="828">
        <v>1</v>
      </c>
      <c r="U73" s="829"/>
      <c r="V73" s="1075"/>
      <c r="W73" s="1094"/>
    </row>
    <row r="74" spans="1:29" ht="27.75" customHeight="1" x14ac:dyDescent="0.2">
      <c r="A74" s="1063"/>
      <c r="B74" s="1064"/>
      <c r="C74" s="672"/>
      <c r="D74" s="1727"/>
      <c r="E74" s="1943"/>
      <c r="F74" s="1974"/>
      <c r="G74" s="1976"/>
      <c r="H74" s="1977"/>
      <c r="I74" s="1979"/>
      <c r="J74" s="936" t="s">
        <v>112</v>
      </c>
      <c r="K74" s="937">
        <v>200</v>
      </c>
      <c r="L74" s="938">
        <v>171</v>
      </c>
      <c r="M74" s="830"/>
      <c r="N74" s="831"/>
      <c r="O74" s="831"/>
      <c r="P74" s="830"/>
      <c r="Q74" s="383"/>
      <c r="R74" s="832"/>
      <c r="S74" s="708" t="s">
        <v>231</v>
      </c>
      <c r="T74" s="833">
        <v>100</v>
      </c>
      <c r="U74" s="778"/>
      <c r="V74" s="22"/>
      <c r="W74" s="225"/>
    </row>
    <row r="75" spans="1:29" ht="16.5" customHeight="1" thickBot="1" x14ac:dyDescent="0.25">
      <c r="A75" s="86"/>
      <c r="B75" s="1148"/>
      <c r="C75" s="262"/>
      <c r="D75" s="418"/>
      <c r="E75" s="569"/>
      <c r="F75" s="570"/>
      <c r="G75" s="571"/>
      <c r="H75" s="418"/>
      <c r="I75" s="317"/>
      <c r="J75" s="111" t="s">
        <v>8</v>
      </c>
      <c r="K75" s="262">
        <f t="shared" ref="K75:R75" si="2">SUM(K58:K74)</f>
        <v>2054.4</v>
      </c>
      <c r="L75" s="179">
        <f>SUM(L58:L74)</f>
        <v>1725.4</v>
      </c>
      <c r="M75" s="262">
        <f>SUM(M58:M74)</f>
        <v>3128.9</v>
      </c>
      <c r="N75" s="261">
        <f t="shared" si="2"/>
        <v>0</v>
      </c>
      <c r="O75" s="261">
        <f t="shared" si="2"/>
        <v>0</v>
      </c>
      <c r="P75" s="418">
        <f t="shared" si="2"/>
        <v>3128.9</v>
      </c>
      <c r="Q75" s="111">
        <f t="shared" si="2"/>
        <v>2952.2</v>
      </c>
      <c r="R75" s="418">
        <f t="shared" si="2"/>
        <v>3320.3</v>
      </c>
      <c r="S75" s="574"/>
      <c r="T75" s="575"/>
      <c r="U75" s="576"/>
      <c r="V75" s="577"/>
      <c r="W75" s="578"/>
    </row>
    <row r="76" spans="1:29" ht="33" customHeight="1" x14ac:dyDescent="0.2">
      <c r="A76" s="1145" t="s">
        <v>7</v>
      </c>
      <c r="B76" s="411" t="s">
        <v>7</v>
      </c>
      <c r="C76" s="573" t="s">
        <v>37</v>
      </c>
      <c r="D76" s="120"/>
      <c r="E76" s="133" t="s">
        <v>55</v>
      </c>
      <c r="F76" s="138" t="s">
        <v>99</v>
      </c>
      <c r="G76" s="138"/>
      <c r="H76" s="149" t="s">
        <v>47</v>
      </c>
      <c r="I76" s="340"/>
      <c r="J76" s="89"/>
      <c r="K76" s="606"/>
      <c r="L76" s="87"/>
      <c r="M76" s="539"/>
      <c r="N76" s="607"/>
      <c r="O76" s="607"/>
      <c r="P76" s="539"/>
      <c r="Q76" s="87"/>
      <c r="R76" s="87">
        <f>R81+R87</f>
        <v>12</v>
      </c>
      <c r="S76" s="90"/>
      <c r="T76" s="212"/>
      <c r="U76" s="34"/>
      <c r="V76" s="34"/>
      <c r="W76" s="219"/>
    </row>
    <row r="77" spans="1:29" ht="15" customHeight="1" x14ac:dyDescent="0.2">
      <c r="A77" s="1063"/>
      <c r="B77" s="1064"/>
      <c r="C77" s="1065"/>
      <c r="D77" s="1884" t="s">
        <v>7</v>
      </c>
      <c r="E77" s="1743" t="s">
        <v>65</v>
      </c>
      <c r="F77" s="1966" t="s">
        <v>51</v>
      </c>
      <c r="G77" s="1949" t="s">
        <v>145</v>
      </c>
      <c r="H77" s="1968"/>
      <c r="I77" s="1969" t="s">
        <v>76</v>
      </c>
      <c r="J77" s="109" t="s">
        <v>113</v>
      </c>
      <c r="K77" s="109"/>
      <c r="L77" s="71"/>
      <c r="M77" s="158">
        <v>500</v>
      </c>
      <c r="N77" s="63"/>
      <c r="O77" s="63"/>
      <c r="P77" s="158">
        <v>500</v>
      </c>
      <c r="Q77" s="71">
        <v>200</v>
      </c>
      <c r="R77" s="285">
        <v>700</v>
      </c>
      <c r="S77" s="1961" t="s">
        <v>363</v>
      </c>
      <c r="T77" s="780"/>
      <c r="U77" s="1075">
        <v>20</v>
      </c>
      <c r="V77" s="1075">
        <v>50</v>
      </c>
      <c r="W77" s="1094">
        <v>100</v>
      </c>
      <c r="X77" s="426"/>
    </row>
    <row r="78" spans="1:29" ht="15" customHeight="1" x14ac:dyDescent="0.2">
      <c r="A78" s="1063"/>
      <c r="B78" s="1064"/>
      <c r="C78" s="1065"/>
      <c r="D78" s="1884"/>
      <c r="E78" s="1743"/>
      <c r="F78" s="1966"/>
      <c r="G78" s="1949"/>
      <c r="H78" s="1968"/>
      <c r="I78" s="1860"/>
      <c r="J78" s="105" t="s">
        <v>29</v>
      </c>
      <c r="K78" s="105"/>
      <c r="L78" s="79"/>
      <c r="M78" s="122">
        <v>400</v>
      </c>
      <c r="N78" s="334"/>
      <c r="O78" s="334"/>
      <c r="P78" s="122">
        <v>400</v>
      </c>
      <c r="Q78" s="1190">
        <v>1500</v>
      </c>
      <c r="R78" s="1200">
        <v>2602.8000000000002</v>
      </c>
      <c r="S78" s="1962"/>
      <c r="T78" s="836"/>
      <c r="U78" s="251"/>
      <c r="V78" s="251"/>
      <c r="W78" s="249"/>
      <c r="X78" s="426"/>
      <c r="Y78" s="839"/>
    </row>
    <row r="79" spans="1:29" ht="15" customHeight="1" x14ac:dyDescent="0.2">
      <c r="A79" s="1063"/>
      <c r="B79" s="1064"/>
      <c r="C79" s="1065"/>
      <c r="D79" s="1884"/>
      <c r="E79" s="1743"/>
      <c r="F79" s="1966"/>
      <c r="G79" s="1949"/>
      <c r="H79" s="1968"/>
      <c r="I79" s="1970"/>
      <c r="J79" s="105" t="s">
        <v>52</v>
      </c>
      <c r="K79" s="105">
        <v>850</v>
      </c>
      <c r="L79" s="79">
        <v>405</v>
      </c>
      <c r="M79" s="1201">
        <v>993.4</v>
      </c>
      <c r="N79" s="1202"/>
      <c r="O79" s="1202"/>
      <c r="P79" s="1201">
        <v>993.4</v>
      </c>
      <c r="Q79" s="79">
        <v>1000</v>
      </c>
      <c r="R79" s="122"/>
      <c r="S79" s="1963" t="s">
        <v>246</v>
      </c>
      <c r="T79" s="939">
        <v>100</v>
      </c>
      <c r="U79" s="413"/>
      <c r="V79" s="413"/>
      <c r="W79" s="218"/>
      <c r="Y79" s="840"/>
    </row>
    <row r="80" spans="1:29" ht="15" customHeight="1" x14ac:dyDescent="0.2">
      <c r="A80" s="1063"/>
      <c r="B80" s="1064"/>
      <c r="C80" s="1065"/>
      <c r="D80" s="1884"/>
      <c r="E80" s="1743"/>
      <c r="F80" s="1966"/>
      <c r="G80" s="1949"/>
      <c r="H80" s="1968"/>
      <c r="I80" s="1970"/>
      <c r="J80" s="105" t="s">
        <v>49</v>
      </c>
      <c r="K80" s="105">
        <v>175</v>
      </c>
      <c r="L80" s="79">
        <v>175</v>
      </c>
      <c r="M80" s="122">
        <v>3.3</v>
      </c>
      <c r="N80" s="334"/>
      <c r="O80" s="334"/>
      <c r="P80" s="122">
        <v>3.3</v>
      </c>
      <c r="Q80" s="79"/>
      <c r="R80" s="122"/>
      <c r="S80" s="1963"/>
      <c r="T80" s="939"/>
      <c r="U80" s="413"/>
      <c r="V80" s="413"/>
      <c r="W80" s="218"/>
      <c r="Y80" s="840"/>
    </row>
    <row r="81" spans="1:25" ht="15" customHeight="1" x14ac:dyDescent="0.2">
      <c r="A81" s="1063"/>
      <c r="B81" s="1064"/>
      <c r="C81" s="1065"/>
      <c r="D81" s="1891"/>
      <c r="E81" s="1744"/>
      <c r="F81" s="1967"/>
      <c r="G81" s="1965"/>
      <c r="H81" s="1968"/>
      <c r="I81" s="1970"/>
      <c r="J81" s="108" t="s">
        <v>112</v>
      </c>
      <c r="K81" s="108">
        <v>5</v>
      </c>
      <c r="L81" s="78">
        <v>1.6</v>
      </c>
      <c r="M81" s="196"/>
      <c r="N81" s="54"/>
      <c r="O81" s="54"/>
      <c r="P81" s="53"/>
      <c r="Q81" s="78"/>
      <c r="R81" s="196"/>
      <c r="S81" s="1964"/>
      <c r="T81" s="940"/>
      <c r="U81" s="25"/>
      <c r="V81" s="25"/>
      <c r="W81" s="217"/>
      <c r="X81" s="64"/>
      <c r="Y81" s="840"/>
    </row>
    <row r="82" spans="1:25" ht="15.75" customHeight="1" x14ac:dyDescent="0.2">
      <c r="A82" s="1722"/>
      <c r="B82" s="1888"/>
      <c r="C82" s="1724"/>
      <c r="D82" s="1725" t="s">
        <v>9</v>
      </c>
      <c r="E82" s="1742" t="s">
        <v>403</v>
      </c>
      <c r="F82" s="1904" t="s">
        <v>51</v>
      </c>
      <c r="G82" s="1948" t="s">
        <v>146</v>
      </c>
      <c r="H82" s="1701"/>
      <c r="I82" s="1756"/>
      <c r="J82" s="79" t="s">
        <v>113</v>
      </c>
      <c r="K82" s="105"/>
      <c r="L82" s="79"/>
      <c r="M82" s="122">
        <v>400</v>
      </c>
      <c r="N82" s="334"/>
      <c r="O82" s="334"/>
      <c r="P82" s="51">
        <v>400</v>
      </c>
      <c r="Q82" s="79">
        <v>739.7</v>
      </c>
      <c r="R82" s="285"/>
      <c r="S82" s="1971" t="s">
        <v>364</v>
      </c>
      <c r="T82" s="1075"/>
      <c r="U82" s="1075">
        <v>35</v>
      </c>
      <c r="V82" s="413">
        <v>100</v>
      </c>
      <c r="W82" s="1094"/>
      <c r="X82" s="1" t="s">
        <v>421</v>
      </c>
    </row>
    <row r="83" spans="1:25" ht="14.25" customHeight="1" x14ac:dyDescent="0.2">
      <c r="A83" s="1722"/>
      <c r="B83" s="1888"/>
      <c r="C83" s="1724"/>
      <c r="D83" s="1726"/>
      <c r="E83" s="1743"/>
      <c r="F83" s="1940"/>
      <c r="G83" s="1949"/>
      <c r="H83" s="1701"/>
      <c r="I83" s="1756"/>
      <c r="J83" s="79"/>
      <c r="K83" s="105"/>
      <c r="L83" s="79"/>
      <c r="M83" s="122"/>
      <c r="N83" s="334"/>
      <c r="O83" s="334"/>
      <c r="P83" s="51"/>
      <c r="Q83" s="79"/>
      <c r="R83" s="77"/>
      <c r="S83" s="1972"/>
      <c r="T83" s="413"/>
      <c r="U83" s="413"/>
      <c r="V83" s="413"/>
      <c r="W83" s="218"/>
    </row>
    <row r="84" spans="1:25" ht="10.5" customHeight="1" x14ac:dyDescent="0.2">
      <c r="A84" s="1722"/>
      <c r="B84" s="1888"/>
      <c r="C84" s="1724"/>
      <c r="D84" s="1726"/>
      <c r="E84" s="1743"/>
      <c r="F84" s="1940"/>
      <c r="G84" s="1965"/>
      <c r="H84" s="1701"/>
      <c r="I84" s="1756"/>
      <c r="J84" s="74"/>
      <c r="K84" s="108"/>
      <c r="L84" s="78"/>
      <c r="M84" s="196"/>
      <c r="N84" s="54"/>
      <c r="O84" s="54"/>
      <c r="P84" s="53"/>
      <c r="Q84" s="78"/>
      <c r="R84" s="242"/>
      <c r="S84" s="480"/>
      <c r="T84" s="379"/>
      <c r="U84" s="413"/>
      <c r="V84" s="413"/>
      <c r="W84" s="218"/>
    </row>
    <row r="85" spans="1:25" ht="25.5" customHeight="1" x14ac:dyDescent="0.2">
      <c r="A85" s="1722"/>
      <c r="B85" s="1888"/>
      <c r="C85" s="1724"/>
      <c r="D85" s="1725" t="s">
        <v>32</v>
      </c>
      <c r="E85" s="1742" t="s">
        <v>422</v>
      </c>
      <c r="F85" s="1890" t="s">
        <v>51</v>
      </c>
      <c r="G85" s="1957" t="s">
        <v>423</v>
      </c>
      <c r="H85" s="1828"/>
      <c r="I85" s="1127"/>
      <c r="J85" s="109" t="s">
        <v>113</v>
      </c>
      <c r="K85" s="109"/>
      <c r="L85" s="71"/>
      <c r="M85" s="158"/>
      <c r="N85" s="63"/>
      <c r="O85" s="63"/>
      <c r="P85" s="601"/>
      <c r="Q85" s="71"/>
      <c r="R85" s="158"/>
      <c r="S85" s="1959" t="s">
        <v>247</v>
      </c>
      <c r="T85" s="11"/>
      <c r="U85" s="11"/>
      <c r="V85" s="11"/>
      <c r="W85" s="479">
        <v>5</v>
      </c>
      <c r="X85" s="1" t="s">
        <v>424</v>
      </c>
    </row>
    <row r="86" spans="1:25" ht="28.5" customHeight="1" x14ac:dyDescent="0.2">
      <c r="A86" s="1722"/>
      <c r="B86" s="1888"/>
      <c r="C86" s="1724"/>
      <c r="D86" s="1726"/>
      <c r="E86" s="1743"/>
      <c r="F86" s="1884"/>
      <c r="G86" s="1958"/>
      <c r="H86" s="1828"/>
      <c r="I86" s="1203"/>
      <c r="J86" s="162" t="s">
        <v>29</v>
      </c>
      <c r="K86" s="108"/>
      <c r="L86" s="78"/>
      <c r="M86" s="196"/>
      <c r="N86" s="54"/>
      <c r="O86" s="54"/>
      <c r="P86" s="53"/>
      <c r="Q86" s="78"/>
      <c r="R86" s="1193">
        <v>500</v>
      </c>
      <c r="S86" s="1960"/>
      <c r="T86" s="14"/>
      <c r="U86" s="14"/>
      <c r="V86" s="14"/>
      <c r="W86" s="217"/>
    </row>
    <row r="87" spans="1:25" ht="14.25" customHeight="1" x14ac:dyDescent="0.2">
      <c r="A87" s="1722"/>
      <c r="B87" s="1888"/>
      <c r="C87" s="1724"/>
      <c r="D87" s="1725" t="s">
        <v>37</v>
      </c>
      <c r="E87" s="1742" t="s">
        <v>405</v>
      </c>
      <c r="F87" s="1904" t="s">
        <v>51</v>
      </c>
      <c r="G87" s="1949" t="s">
        <v>300</v>
      </c>
      <c r="H87" s="1955">
        <v>6</v>
      </c>
      <c r="I87" s="1756" t="s">
        <v>404</v>
      </c>
      <c r="J87" s="44" t="s">
        <v>29</v>
      </c>
      <c r="K87" s="79"/>
      <c r="L87" s="79"/>
      <c r="M87" s="165"/>
      <c r="N87" s="334"/>
      <c r="O87" s="334"/>
      <c r="P87" s="52"/>
      <c r="Q87" s="79">
        <v>10</v>
      </c>
      <c r="R87" s="122">
        <v>12</v>
      </c>
      <c r="S87" s="1098" t="s">
        <v>50</v>
      </c>
      <c r="T87" s="1075"/>
      <c r="U87" s="1075">
        <v>1</v>
      </c>
      <c r="V87" s="1075"/>
      <c r="W87" s="1094"/>
    </row>
    <row r="88" spans="1:25" ht="21" customHeight="1" x14ac:dyDescent="0.2">
      <c r="A88" s="1722"/>
      <c r="B88" s="1888"/>
      <c r="C88" s="1724"/>
      <c r="D88" s="1726"/>
      <c r="E88" s="1743"/>
      <c r="F88" s="1940"/>
      <c r="G88" s="1949"/>
      <c r="H88" s="1955"/>
      <c r="I88" s="1756"/>
      <c r="J88" s="79"/>
      <c r="K88" s="105"/>
      <c r="L88" s="79"/>
      <c r="M88" s="122"/>
      <c r="N88" s="334"/>
      <c r="O88" s="334"/>
      <c r="P88" s="51"/>
      <c r="Q88" s="79"/>
      <c r="R88" s="122"/>
      <c r="S88" s="1941" t="s">
        <v>216</v>
      </c>
      <c r="T88" s="413"/>
      <c r="U88" s="413"/>
      <c r="V88" s="413">
        <v>50</v>
      </c>
      <c r="W88" s="218">
        <v>100</v>
      </c>
      <c r="X88" s="1" t="s">
        <v>425</v>
      </c>
    </row>
    <row r="89" spans="1:25" ht="18.75" customHeight="1" x14ac:dyDescent="0.2">
      <c r="A89" s="1722"/>
      <c r="B89" s="1888"/>
      <c r="C89" s="1724"/>
      <c r="D89" s="1727"/>
      <c r="E89" s="1744"/>
      <c r="F89" s="1905"/>
      <c r="G89" s="1954"/>
      <c r="H89" s="1956"/>
      <c r="I89" s="1781"/>
      <c r="J89" s="74"/>
      <c r="K89" s="108"/>
      <c r="L89" s="78"/>
      <c r="M89" s="196"/>
      <c r="N89" s="54"/>
      <c r="O89" s="54"/>
      <c r="P89" s="53"/>
      <c r="Q89" s="78"/>
      <c r="R89" s="196"/>
      <c r="S89" s="1942"/>
      <c r="T89" s="25"/>
      <c r="U89" s="25"/>
      <c r="V89" s="25"/>
      <c r="W89" s="217"/>
    </row>
    <row r="90" spans="1:25" ht="21" customHeight="1" x14ac:dyDescent="0.2">
      <c r="A90" s="1722"/>
      <c r="B90" s="1888"/>
      <c r="C90" s="1724"/>
      <c r="D90" s="1701"/>
      <c r="E90" s="1939" t="s">
        <v>139</v>
      </c>
      <c r="F90" s="1940" t="s">
        <v>51</v>
      </c>
      <c r="G90" s="1944" t="s">
        <v>164</v>
      </c>
      <c r="H90" s="1701"/>
      <c r="I90" s="1054"/>
      <c r="J90" s="635" t="s">
        <v>113</v>
      </c>
      <c r="K90" s="635">
        <v>980</v>
      </c>
      <c r="L90" s="381">
        <v>687.1</v>
      </c>
      <c r="M90" s="122"/>
      <c r="N90" s="334"/>
      <c r="O90" s="334"/>
      <c r="P90" s="51"/>
      <c r="Q90" s="79"/>
      <c r="R90" s="122"/>
      <c r="S90" s="1946" t="s">
        <v>228</v>
      </c>
      <c r="T90" s="843">
        <v>100</v>
      </c>
      <c r="U90" s="414"/>
      <c r="V90" s="11"/>
      <c r="W90" s="218"/>
      <c r="Y90" s="839"/>
    </row>
    <row r="91" spans="1:25" ht="21" customHeight="1" x14ac:dyDescent="0.2">
      <c r="A91" s="1722"/>
      <c r="B91" s="1888"/>
      <c r="C91" s="1724"/>
      <c r="D91" s="1701"/>
      <c r="E91" s="1943"/>
      <c r="F91" s="1905"/>
      <c r="G91" s="1945"/>
      <c r="H91" s="1701"/>
      <c r="I91" s="1054"/>
      <c r="J91" s="841" t="s">
        <v>112</v>
      </c>
      <c r="K91" s="644"/>
      <c r="L91" s="647">
        <v>67.599999999999994</v>
      </c>
      <c r="M91" s="160"/>
      <c r="N91" s="206"/>
      <c r="O91" s="206"/>
      <c r="P91" s="602"/>
      <c r="Q91" s="72"/>
      <c r="R91" s="196"/>
      <c r="S91" s="1947"/>
      <c r="T91" s="844"/>
      <c r="U91" s="14"/>
      <c r="V91" s="14"/>
      <c r="W91" s="217"/>
      <c r="Y91" s="839"/>
    </row>
    <row r="92" spans="1:25" ht="15.75" customHeight="1" x14ac:dyDescent="0.2">
      <c r="A92" s="1722"/>
      <c r="B92" s="1888"/>
      <c r="C92" s="1724"/>
      <c r="D92" s="1725"/>
      <c r="E92" s="1915" t="s">
        <v>243</v>
      </c>
      <c r="F92" s="1904" t="s">
        <v>51</v>
      </c>
      <c r="G92" s="1948" t="s">
        <v>301</v>
      </c>
      <c r="H92" s="1951"/>
      <c r="I92" s="1756"/>
      <c r="J92" s="824" t="s">
        <v>112</v>
      </c>
      <c r="K92" s="842">
        <v>70</v>
      </c>
      <c r="L92" s="824">
        <v>73.400000000000006</v>
      </c>
      <c r="M92" s="158"/>
      <c r="N92" s="63"/>
      <c r="O92" s="63"/>
      <c r="P92" s="601"/>
      <c r="Q92" s="71"/>
      <c r="R92" s="158"/>
      <c r="S92" s="1952" t="s">
        <v>232</v>
      </c>
      <c r="T92" s="845">
        <v>100</v>
      </c>
      <c r="U92" s="11"/>
      <c r="V92" s="11"/>
      <c r="W92" s="223"/>
    </row>
    <row r="93" spans="1:25" ht="16.5" customHeight="1" x14ac:dyDescent="0.2">
      <c r="A93" s="1722"/>
      <c r="B93" s="1888"/>
      <c r="C93" s="1724"/>
      <c r="D93" s="1726"/>
      <c r="E93" s="1939"/>
      <c r="F93" s="1940"/>
      <c r="G93" s="1949"/>
      <c r="H93" s="1951"/>
      <c r="I93" s="1756"/>
      <c r="J93" s="381" t="s">
        <v>49</v>
      </c>
      <c r="K93" s="635">
        <v>10</v>
      </c>
      <c r="L93" s="381">
        <v>10</v>
      </c>
      <c r="M93" s="122"/>
      <c r="N93" s="334"/>
      <c r="O93" s="334"/>
      <c r="P93" s="51"/>
      <c r="Q93" s="79"/>
      <c r="R93" s="122"/>
      <c r="S93" s="1953"/>
      <c r="T93" s="843"/>
      <c r="U93" s="414"/>
      <c r="V93" s="414"/>
      <c r="W93" s="224"/>
    </row>
    <row r="94" spans="1:25" ht="14.25" customHeight="1" x14ac:dyDescent="0.2">
      <c r="A94" s="1722"/>
      <c r="B94" s="1888"/>
      <c r="C94" s="1724"/>
      <c r="D94" s="1726"/>
      <c r="E94" s="1939"/>
      <c r="F94" s="1940"/>
      <c r="G94" s="1950"/>
      <c r="H94" s="1951"/>
      <c r="I94" s="1756"/>
      <c r="J94" s="74"/>
      <c r="K94" s="108"/>
      <c r="L94" s="78"/>
      <c r="M94" s="196"/>
      <c r="N94" s="54"/>
      <c r="O94" s="54"/>
      <c r="P94" s="53"/>
      <c r="Q94" s="78"/>
      <c r="R94" s="196"/>
      <c r="S94" s="384"/>
      <c r="T94" s="215"/>
      <c r="U94" s="414"/>
      <c r="V94" s="414"/>
      <c r="W94" s="224"/>
    </row>
    <row r="95" spans="1:25" ht="16.5" customHeight="1" thickBot="1" x14ac:dyDescent="0.25">
      <c r="A95" s="86"/>
      <c r="B95" s="1148"/>
      <c r="C95" s="262"/>
      <c r="D95" s="418"/>
      <c r="E95" s="569"/>
      <c r="F95" s="570"/>
      <c r="G95" s="571"/>
      <c r="H95" s="418"/>
      <c r="I95" s="317"/>
      <c r="J95" s="111" t="s">
        <v>8</v>
      </c>
      <c r="K95" s="418">
        <f t="shared" ref="K95:O95" si="3">SUM(K77:K94)</f>
        <v>2090</v>
      </c>
      <c r="L95" s="111">
        <f t="shared" si="3"/>
        <v>1419.7</v>
      </c>
      <c r="M95" s="111">
        <f>SUM(M77:M94)</f>
        <v>2296.6999999999998</v>
      </c>
      <c r="N95" s="111">
        <f t="shared" si="3"/>
        <v>0</v>
      </c>
      <c r="O95" s="111">
        <f t="shared" si="3"/>
        <v>0</v>
      </c>
      <c r="P95" s="111">
        <f>SUM(P77:P94)</f>
        <v>2296.6999999999998</v>
      </c>
      <c r="Q95" s="111">
        <f>SUM(Q77:Q94)</f>
        <v>3449.7</v>
      </c>
      <c r="R95" s="418">
        <f>SUM(R77:R94)</f>
        <v>3814.8</v>
      </c>
      <c r="S95" s="574"/>
      <c r="T95" s="575"/>
      <c r="U95" s="576"/>
      <c r="V95" s="577"/>
      <c r="W95" s="578"/>
    </row>
    <row r="96" spans="1:25" ht="33.75" customHeight="1" x14ac:dyDescent="0.2">
      <c r="A96" s="1145" t="s">
        <v>7</v>
      </c>
      <c r="B96" s="411" t="s">
        <v>7</v>
      </c>
      <c r="C96" s="573" t="s">
        <v>38</v>
      </c>
      <c r="D96" s="1096"/>
      <c r="E96" s="92" t="s">
        <v>107</v>
      </c>
      <c r="F96" s="138" t="s">
        <v>96</v>
      </c>
      <c r="G96" s="128"/>
      <c r="H96" s="148" t="s">
        <v>47</v>
      </c>
      <c r="I96" s="150"/>
      <c r="J96" s="87"/>
      <c r="K96" s="606"/>
      <c r="L96" s="87"/>
      <c r="M96" s="539"/>
      <c r="N96" s="607"/>
      <c r="O96" s="607"/>
      <c r="P96" s="608"/>
      <c r="Q96" s="87"/>
      <c r="R96" s="87"/>
      <c r="S96" s="238"/>
      <c r="T96" s="214"/>
      <c r="U96" s="35"/>
      <c r="V96" s="35"/>
      <c r="W96" s="222"/>
    </row>
    <row r="97" spans="1:24" ht="18.75" customHeight="1" x14ac:dyDescent="0.2">
      <c r="A97" s="1063"/>
      <c r="B97" s="1064"/>
      <c r="C97" s="1065"/>
      <c r="D97" s="1113" t="s">
        <v>7</v>
      </c>
      <c r="E97" s="1742" t="s">
        <v>406</v>
      </c>
      <c r="F97" s="139" t="s">
        <v>51</v>
      </c>
      <c r="G97" s="1920" t="s">
        <v>147</v>
      </c>
      <c r="H97" s="1103"/>
      <c r="I97" s="1756" t="s">
        <v>148</v>
      </c>
      <c r="J97" s="79" t="s">
        <v>113</v>
      </c>
      <c r="K97" s="105">
        <v>5</v>
      </c>
      <c r="L97" s="79">
        <v>3.7</v>
      </c>
      <c r="M97" s="609"/>
      <c r="N97" s="334"/>
      <c r="O97" s="334"/>
      <c r="P97" s="51"/>
      <c r="Q97" s="79"/>
      <c r="R97" s="122"/>
      <c r="S97" s="848" t="s">
        <v>175</v>
      </c>
      <c r="T97" s="849">
        <v>1</v>
      </c>
      <c r="U97" s="849"/>
      <c r="V97" s="45"/>
      <c r="W97" s="239"/>
    </row>
    <row r="98" spans="1:24" ht="16.5" customHeight="1" x14ac:dyDescent="0.2">
      <c r="A98" s="1063"/>
      <c r="B98" s="1064"/>
      <c r="C98" s="1065"/>
      <c r="D98" s="1068"/>
      <c r="E98" s="1743"/>
      <c r="F98" s="1924"/>
      <c r="G98" s="1921"/>
      <c r="H98" s="1103"/>
      <c r="I98" s="1831"/>
      <c r="J98" s="79" t="s">
        <v>29</v>
      </c>
      <c r="K98" s="105"/>
      <c r="L98" s="79"/>
      <c r="M98" s="524"/>
      <c r="N98" s="334"/>
      <c r="O98" s="334"/>
      <c r="P98" s="51"/>
      <c r="Q98" s="1190">
        <v>250</v>
      </c>
      <c r="R98" s="1191">
        <v>1500</v>
      </c>
      <c r="S98" s="1934" t="s">
        <v>357</v>
      </c>
      <c r="T98" s="815"/>
      <c r="U98" s="617"/>
      <c r="V98" s="617">
        <v>10</v>
      </c>
      <c r="W98" s="220">
        <v>70</v>
      </c>
    </row>
    <row r="99" spans="1:24" ht="14.25" customHeight="1" x14ac:dyDescent="0.2">
      <c r="A99" s="1063"/>
      <c r="B99" s="1064"/>
      <c r="C99" s="1065"/>
      <c r="D99" s="1114"/>
      <c r="E99" s="1931"/>
      <c r="F99" s="1933"/>
      <c r="G99" s="1932"/>
      <c r="H99" s="1103"/>
      <c r="I99" s="1831"/>
      <c r="J99" s="85"/>
      <c r="K99" s="161"/>
      <c r="L99" s="91"/>
      <c r="M99" s="162"/>
      <c r="N99" s="54"/>
      <c r="O99" s="54"/>
      <c r="P99" s="53"/>
      <c r="Q99" s="78"/>
      <c r="R99" s="196"/>
      <c r="S99" s="1935"/>
      <c r="T99" s="818"/>
      <c r="U99" s="58"/>
      <c r="V99" s="58"/>
      <c r="W99" s="221"/>
    </row>
    <row r="100" spans="1:24" ht="18" customHeight="1" x14ac:dyDescent="0.2">
      <c r="A100" s="1063"/>
      <c r="B100" s="1064"/>
      <c r="C100" s="1065"/>
      <c r="D100" s="1068" t="s">
        <v>9</v>
      </c>
      <c r="E100" s="1742" t="s">
        <v>204</v>
      </c>
      <c r="F100" s="139" t="s">
        <v>51</v>
      </c>
      <c r="G100" s="1795" t="s">
        <v>303</v>
      </c>
      <c r="H100" s="1103"/>
      <c r="I100" s="1938"/>
      <c r="J100" s="71" t="s">
        <v>113</v>
      </c>
      <c r="K100" s="109">
        <v>60</v>
      </c>
      <c r="L100" s="71">
        <v>0</v>
      </c>
      <c r="M100" s="158"/>
      <c r="N100" s="63"/>
      <c r="O100" s="63"/>
      <c r="P100" s="601"/>
      <c r="Q100" s="71">
        <v>900</v>
      </c>
      <c r="R100" s="158">
        <v>1000</v>
      </c>
      <c r="S100" s="1922" t="s">
        <v>176</v>
      </c>
      <c r="T100" s="780"/>
      <c r="U100" s="1075">
        <v>10</v>
      </c>
      <c r="V100" s="1075">
        <v>40</v>
      </c>
      <c r="W100" s="1094">
        <v>100</v>
      </c>
    </row>
    <row r="101" spans="1:24" ht="18.75" customHeight="1" x14ac:dyDescent="0.2">
      <c r="A101" s="1063"/>
      <c r="B101" s="1064"/>
      <c r="C101" s="672"/>
      <c r="D101" s="1068"/>
      <c r="E101" s="1743"/>
      <c r="F101" s="307"/>
      <c r="G101" s="1796"/>
      <c r="H101" s="1103"/>
      <c r="I101" s="1938"/>
      <c r="J101" s="79" t="s">
        <v>29</v>
      </c>
      <c r="K101" s="105"/>
      <c r="L101" s="79"/>
      <c r="M101" s="122">
        <v>900</v>
      </c>
      <c r="N101" s="334"/>
      <c r="O101" s="334"/>
      <c r="P101" s="51">
        <v>900</v>
      </c>
      <c r="Q101" s="1190">
        <v>3400</v>
      </c>
      <c r="R101" s="1177">
        <v>5892.8</v>
      </c>
      <c r="S101" s="1923"/>
      <c r="T101" s="808"/>
      <c r="U101" s="413"/>
      <c r="V101" s="413"/>
      <c r="W101" s="218"/>
    </row>
    <row r="102" spans="1:24" ht="18.75" customHeight="1" x14ac:dyDescent="0.2">
      <c r="A102" s="1063"/>
      <c r="B102" s="1064"/>
      <c r="C102" s="672"/>
      <c r="D102" s="1068"/>
      <c r="E102" s="1743"/>
      <c r="F102" s="307"/>
      <c r="G102" s="1796"/>
      <c r="H102" s="1103"/>
      <c r="I102" s="1938"/>
      <c r="J102" s="79" t="s">
        <v>52</v>
      </c>
      <c r="K102" s="105"/>
      <c r="L102" s="79"/>
      <c r="M102" s="1201">
        <v>300</v>
      </c>
      <c r="N102" s="1202"/>
      <c r="O102" s="1202"/>
      <c r="P102" s="1204">
        <v>300</v>
      </c>
      <c r="Q102" s="79"/>
      <c r="R102" s="122">
        <v>1000</v>
      </c>
      <c r="S102" s="1923"/>
      <c r="T102" s="808"/>
      <c r="U102" s="413"/>
      <c r="V102" s="413"/>
      <c r="W102" s="218"/>
    </row>
    <row r="103" spans="1:24" ht="12.75" customHeight="1" x14ac:dyDescent="0.2">
      <c r="A103" s="1063"/>
      <c r="B103" s="1064"/>
      <c r="C103" s="672"/>
      <c r="D103" s="1068"/>
      <c r="E103" s="1743"/>
      <c r="F103" s="307"/>
      <c r="G103" s="1796"/>
      <c r="H103" s="1103"/>
      <c r="I103" s="1938"/>
      <c r="J103" s="79"/>
      <c r="K103" s="105"/>
      <c r="L103" s="79"/>
      <c r="M103" s="122"/>
      <c r="N103" s="334"/>
      <c r="O103" s="334"/>
      <c r="P103" s="51"/>
      <c r="Q103" s="79"/>
      <c r="R103" s="122"/>
      <c r="S103" s="1120"/>
      <c r="T103" s="808"/>
      <c r="U103" s="413"/>
      <c r="V103" s="413"/>
      <c r="W103" s="218"/>
    </row>
    <row r="104" spans="1:24" ht="16.5" customHeight="1" x14ac:dyDescent="0.2">
      <c r="A104" s="1063"/>
      <c r="B104" s="1064"/>
      <c r="C104" s="672"/>
      <c r="D104" s="1068"/>
      <c r="E104" s="1936"/>
      <c r="F104" s="140"/>
      <c r="G104" s="1937"/>
      <c r="H104" s="1103"/>
      <c r="I104" s="1938"/>
      <c r="J104" s="78" t="s">
        <v>112</v>
      </c>
      <c r="K104" s="192">
        <v>350</v>
      </c>
      <c r="L104" s="72">
        <v>38.299999999999997</v>
      </c>
      <c r="M104" s="196"/>
      <c r="N104" s="54"/>
      <c r="O104" s="54"/>
      <c r="P104" s="53"/>
      <c r="Q104" s="78"/>
      <c r="R104" s="196"/>
      <c r="S104" s="846" t="s">
        <v>175</v>
      </c>
      <c r="T104" s="847">
        <v>1</v>
      </c>
      <c r="U104" s="25"/>
      <c r="V104" s="25"/>
      <c r="W104" s="217"/>
    </row>
    <row r="105" spans="1:24" ht="19.5" customHeight="1" x14ac:dyDescent="0.2">
      <c r="A105" s="1063"/>
      <c r="B105" s="1064"/>
      <c r="C105" s="1065"/>
      <c r="D105" s="1066" t="s">
        <v>32</v>
      </c>
      <c r="E105" s="1742" t="s">
        <v>396</v>
      </c>
      <c r="F105" s="139" t="s">
        <v>51</v>
      </c>
      <c r="G105" s="1920" t="s">
        <v>302</v>
      </c>
      <c r="H105" s="1103"/>
      <c r="I105" s="1756"/>
      <c r="J105" s="79" t="s">
        <v>113</v>
      </c>
      <c r="K105" s="105">
        <v>550</v>
      </c>
      <c r="L105" s="79">
        <v>470</v>
      </c>
      <c r="M105" s="165">
        <v>700</v>
      </c>
      <c r="N105" s="334"/>
      <c r="O105" s="334"/>
      <c r="P105" s="52">
        <v>700</v>
      </c>
      <c r="Q105" s="79"/>
      <c r="R105" s="155"/>
      <c r="S105" s="1922" t="s">
        <v>365</v>
      </c>
      <c r="T105" s="617">
        <v>30</v>
      </c>
      <c r="U105" s="617">
        <v>90</v>
      </c>
      <c r="V105" s="617">
        <v>100</v>
      </c>
      <c r="W105" s="220"/>
      <c r="X105" s="64"/>
    </row>
    <row r="106" spans="1:24" ht="18" customHeight="1" x14ac:dyDescent="0.2">
      <c r="A106" s="1063"/>
      <c r="B106" s="1064"/>
      <c r="C106" s="1065"/>
      <c r="D106" s="1068"/>
      <c r="E106" s="1743"/>
      <c r="F106" s="1924"/>
      <c r="G106" s="1921"/>
      <c r="H106" s="1103"/>
      <c r="I106" s="1831"/>
      <c r="J106" s="79" t="s">
        <v>52</v>
      </c>
      <c r="K106" s="105">
        <v>150</v>
      </c>
      <c r="L106" s="79">
        <v>595</v>
      </c>
      <c r="M106" s="524"/>
      <c r="N106" s="334"/>
      <c r="O106" s="334"/>
      <c r="P106" s="51"/>
      <c r="Q106" s="79"/>
      <c r="R106" s="122"/>
      <c r="S106" s="1923"/>
      <c r="T106" s="617"/>
      <c r="U106" s="617"/>
      <c r="V106" s="617"/>
      <c r="W106" s="220"/>
    </row>
    <row r="107" spans="1:24" ht="18" customHeight="1" x14ac:dyDescent="0.2">
      <c r="A107" s="1063"/>
      <c r="B107" s="1064"/>
      <c r="C107" s="1065"/>
      <c r="D107" s="1068"/>
      <c r="E107" s="1743"/>
      <c r="F107" s="1924"/>
      <c r="G107" s="1921"/>
      <c r="H107" s="1103"/>
      <c r="I107" s="1831"/>
      <c r="J107" s="79" t="s">
        <v>29</v>
      </c>
      <c r="K107" s="105"/>
      <c r="L107" s="1026">
        <v>1360.5</v>
      </c>
      <c r="M107" s="1205">
        <f>2290-1360.5</f>
        <v>929.5</v>
      </c>
      <c r="N107" s="237"/>
      <c r="O107" s="237"/>
      <c r="P107" s="1029">
        <f>2290-1360.5</f>
        <v>929.5</v>
      </c>
      <c r="Q107" s="79">
        <v>351.4</v>
      </c>
      <c r="R107" s="122"/>
      <c r="S107" s="1120"/>
      <c r="T107" s="618"/>
      <c r="U107" s="617"/>
      <c r="V107" s="617"/>
      <c r="W107" s="220"/>
    </row>
    <row r="108" spans="1:24" ht="18" customHeight="1" x14ac:dyDescent="0.2">
      <c r="A108" s="1063"/>
      <c r="B108" s="1064"/>
      <c r="C108" s="1065"/>
      <c r="D108" s="1068"/>
      <c r="E108" s="1743"/>
      <c r="F108" s="1924"/>
      <c r="G108" s="1921"/>
      <c r="H108" s="1103"/>
      <c r="I108" s="1831"/>
      <c r="J108" s="1026" t="s">
        <v>66</v>
      </c>
      <c r="K108" s="105"/>
      <c r="L108" s="992"/>
      <c r="M108" s="1205">
        <v>1360.5</v>
      </c>
      <c r="N108" s="237"/>
      <c r="O108" s="237"/>
      <c r="P108" s="986">
        <v>1360.5</v>
      </c>
      <c r="Q108" s="236"/>
      <c r="R108" s="122"/>
      <c r="S108" s="1120"/>
      <c r="T108" s="618"/>
      <c r="U108" s="617"/>
      <c r="V108" s="617"/>
      <c r="W108" s="220"/>
    </row>
    <row r="109" spans="1:24" ht="14.25" customHeight="1" x14ac:dyDescent="0.2">
      <c r="A109" s="1063"/>
      <c r="B109" s="1064"/>
      <c r="C109" s="1065"/>
      <c r="D109" s="1068"/>
      <c r="E109" s="1919"/>
      <c r="F109" s="1925"/>
      <c r="G109" s="1921"/>
      <c r="H109" s="1103"/>
      <c r="I109" s="1831"/>
      <c r="J109" s="74" t="s">
        <v>112</v>
      </c>
      <c r="K109" s="108"/>
      <c r="L109" s="78">
        <v>313.2</v>
      </c>
      <c r="M109" s="196"/>
      <c r="N109" s="54"/>
      <c r="O109" s="54"/>
      <c r="P109" s="53"/>
      <c r="Q109" s="78"/>
      <c r="R109" s="196"/>
      <c r="S109" s="846" t="s">
        <v>175</v>
      </c>
      <c r="T109" s="215">
        <v>1</v>
      </c>
      <c r="U109" s="414"/>
      <c r="V109" s="414"/>
      <c r="W109" s="224"/>
    </row>
    <row r="110" spans="1:24" ht="16.5" customHeight="1" thickBot="1" x14ac:dyDescent="0.25">
      <c r="A110" s="86"/>
      <c r="B110" s="1148"/>
      <c r="C110" s="262"/>
      <c r="D110" s="418"/>
      <c r="E110" s="569"/>
      <c r="F110" s="570"/>
      <c r="G110" s="571"/>
      <c r="H110" s="418"/>
      <c r="I110" s="317"/>
      <c r="J110" s="111" t="s">
        <v>8</v>
      </c>
      <c r="K110" s="418">
        <f>SUM(K97:K109)</f>
        <v>1115</v>
      </c>
      <c r="L110" s="111">
        <f>SUM(L97:L109)</f>
        <v>2780.7</v>
      </c>
      <c r="M110" s="111">
        <f>SUM(M97:M109)</f>
        <v>4190</v>
      </c>
      <c r="N110" s="111">
        <f t="shared" ref="N110:Q110" si="4">SUM(N97:N109)</f>
        <v>0</v>
      </c>
      <c r="O110" s="111">
        <f t="shared" si="4"/>
        <v>0</v>
      </c>
      <c r="P110" s="111">
        <f t="shared" si="4"/>
        <v>4190</v>
      </c>
      <c r="Q110" s="111">
        <f t="shared" si="4"/>
        <v>4901.3999999999996</v>
      </c>
      <c r="R110" s="418">
        <f>SUM(R97:R109)</f>
        <v>9392.7999999999993</v>
      </c>
      <c r="S110" s="574"/>
      <c r="T110" s="575"/>
      <c r="U110" s="576"/>
      <c r="V110" s="577"/>
      <c r="W110" s="578"/>
    </row>
    <row r="111" spans="1:24" ht="30" customHeight="1" x14ac:dyDescent="0.2">
      <c r="A111" s="1063" t="s">
        <v>7</v>
      </c>
      <c r="B111" s="1064" t="s">
        <v>7</v>
      </c>
      <c r="C111" s="1065" t="s">
        <v>39</v>
      </c>
      <c r="D111" s="1114"/>
      <c r="E111" s="308" t="s">
        <v>78</v>
      </c>
      <c r="F111" s="650" t="s">
        <v>101</v>
      </c>
      <c r="G111" s="138"/>
      <c r="H111" s="1143" t="s">
        <v>47</v>
      </c>
      <c r="I111" s="391"/>
      <c r="J111" s="95"/>
      <c r="K111" s="610"/>
      <c r="L111" s="95"/>
      <c r="M111" s="604"/>
      <c r="N111" s="605"/>
      <c r="O111" s="605"/>
      <c r="P111" s="795"/>
      <c r="Q111" s="95"/>
      <c r="R111" s="611"/>
      <c r="S111" s="80"/>
      <c r="T111" s="67"/>
      <c r="U111" s="7"/>
      <c r="V111" s="67"/>
      <c r="W111" s="477"/>
    </row>
    <row r="112" spans="1:24" ht="15.75" customHeight="1" x14ac:dyDescent="0.2">
      <c r="A112" s="1063"/>
      <c r="B112" s="1064"/>
      <c r="C112" s="1065"/>
      <c r="D112" s="581" t="s">
        <v>7</v>
      </c>
      <c r="E112" s="1742" t="s">
        <v>202</v>
      </c>
      <c r="F112" s="1158" t="s">
        <v>51</v>
      </c>
      <c r="G112" s="1911">
        <v>6010602</v>
      </c>
      <c r="H112" s="1103"/>
      <c r="I112" s="1780" t="s">
        <v>98</v>
      </c>
      <c r="J112" s="81" t="s">
        <v>29</v>
      </c>
      <c r="K112" s="105"/>
      <c r="L112" s="79"/>
      <c r="M112" s="122">
        <v>50</v>
      </c>
      <c r="N112" s="334"/>
      <c r="O112" s="334"/>
      <c r="P112" s="51">
        <v>50</v>
      </c>
      <c r="Q112" s="1190">
        <v>780</v>
      </c>
      <c r="R112" s="155"/>
      <c r="S112" s="880" t="s">
        <v>50</v>
      </c>
      <c r="T112" s="808"/>
      <c r="U112" s="808"/>
      <c r="V112" s="838">
        <v>1</v>
      </c>
      <c r="W112" s="479"/>
    </row>
    <row r="113" spans="1:23" ht="32.25" customHeight="1" x14ac:dyDescent="0.2">
      <c r="A113" s="1063"/>
      <c r="B113" s="1064"/>
      <c r="C113" s="1065"/>
      <c r="D113" s="582"/>
      <c r="E113" s="1743"/>
      <c r="F113" s="1123"/>
      <c r="G113" s="1912"/>
      <c r="H113" s="1103"/>
      <c r="I113" s="1756"/>
      <c r="J113" s="74"/>
      <c r="K113" s="108"/>
      <c r="L113" s="78"/>
      <c r="M113" s="196"/>
      <c r="N113" s="54"/>
      <c r="O113" s="54"/>
      <c r="P113" s="53"/>
      <c r="Q113" s="78"/>
      <c r="R113" s="242"/>
      <c r="S113" s="1149"/>
      <c r="T113" s="413"/>
      <c r="U113" s="413"/>
      <c r="V113" s="478"/>
      <c r="W113" s="26"/>
    </row>
    <row r="114" spans="1:23" ht="15" customHeight="1" x14ac:dyDescent="0.2">
      <c r="A114" s="1063"/>
      <c r="B114" s="1064"/>
      <c r="C114" s="1065"/>
      <c r="D114" s="581" t="s">
        <v>9</v>
      </c>
      <c r="E114" s="1742" t="s">
        <v>90</v>
      </c>
      <c r="F114" s="1158" t="s">
        <v>51</v>
      </c>
      <c r="G114" s="1795" t="s">
        <v>304</v>
      </c>
      <c r="H114" s="1103"/>
      <c r="I114" s="151"/>
      <c r="J114" s="81" t="s">
        <v>49</v>
      </c>
      <c r="K114" s="105">
        <v>30</v>
      </c>
      <c r="L114" s="79">
        <v>30</v>
      </c>
      <c r="M114" s="122">
        <v>30</v>
      </c>
      <c r="N114" s="334"/>
      <c r="O114" s="334"/>
      <c r="P114" s="51">
        <v>30</v>
      </c>
      <c r="Q114" s="79">
        <v>72.5</v>
      </c>
      <c r="R114" s="155">
        <v>27.9</v>
      </c>
      <c r="S114" s="881" t="s">
        <v>185</v>
      </c>
      <c r="T114" s="780"/>
      <c r="U114" s="780">
        <v>1</v>
      </c>
      <c r="V114" s="882"/>
      <c r="W114" s="883"/>
    </row>
    <row r="115" spans="1:23" ht="15" customHeight="1" x14ac:dyDescent="0.2">
      <c r="A115" s="1063"/>
      <c r="B115" s="1064"/>
      <c r="C115" s="1065"/>
      <c r="D115" s="581"/>
      <c r="E115" s="1743"/>
      <c r="F115" s="1158"/>
      <c r="G115" s="1796"/>
      <c r="H115" s="1103"/>
      <c r="I115" s="1054"/>
      <c r="J115" s="81" t="s">
        <v>29</v>
      </c>
      <c r="K115" s="105"/>
      <c r="L115" s="79"/>
      <c r="M115" s="122"/>
      <c r="N115" s="334"/>
      <c r="O115" s="334"/>
      <c r="P115" s="51"/>
      <c r="Q115" s="79"/>
      <c r="R115" s="1206">
        <v>619.70000000000005</v>
      </c>
      <c r="S115" s="880" t="s">
        <v>50</v>
      </c>
      <c r="T115" s="808"/>
      <c r="U115" s="808"/>
      <c r="V115" s="838">
        <v>1</v>
      </c>
      <c r="W115" s="884"/>
    </row>
    <row r="116" spans="1:23" ht="25.5" customHeight="1" x14ac:dyDescent="0.2">
      <c r="A116" s="1063"/>
      <c r="B116" s="1064"/>
      <c r="C116" s="1065"/>
      <c r="D116" s="582"/>
      <c r="E116" s="1913"/>
      <c r="F116" s="1123"/>
      <c r="G116" s="1914"/>
      <c r="H116" s="1140"/>
      <c r="I116" s="1054"/>
      <c r="J116" s="74"/>
      <c r="K116" s="108"/>
      <c r="L116" s="78"/>
      <c r="M116" s="196"/>
      <c r="N116" s="54"/>
      <c r="O116" s="54"/>
      <c r="P116" s="53"/>
      <c r="Q116" s="78"/>
      <c r="R116" s="156"/>
      <c r="S116" s="885" t="s">
        <v>233</v>
      </c>
      <c r="T116" s="837"/>
      <c r="U116" s="837"/>
      <c r="V116" s="1207"/>
      <c r="W116" s="886">
        <v>100</v>
      </c>
    </row>
    <row r="117" spans="1:23" ht="23.25" customHeight="1" x14ac:dyDescent="0.2">
      <c r="A117" s="1063"/>
      <c r="B117" s="1064"/>
      <c r="C117" s="1065"/>
      <c r="D117" s="581"/>
      <c r="E117" s="1915" t="s">
        <v>126</v>
      </c>
      <c r="F117" s="868" t="s">
        <v>51</v>
      </c>
      <c r="G117" s="1917">
        <v>6010601</v>
      </c>
      <c r="H117" s="869"/>
      <c r="I117" s="870"/>
      <c r="J117" s="871" t="s">
        <v>52</v>
      </c>
      <c r="K117" s="635">
        <v>15.7</v>
      </c>
      <c r="L117" s="381">
        <v>15.7</v>
      </c>
      <c r="M117" s="637"/>
      <c r="N117" s="636"/>
      <c r="O117" s="636"/>
      <c r="P117" s="875"/>
      <c r="Q117" s="381"/>
      <c r="R117" s="876"/>
      <c r="S117" s="874" t="s">
        <v>260</v>
      </c>
      <c r="T117" s="771">
        <v>2</v>
      </c>
      <c r="U117" s="413"/>
      <c r="V117" s="478"/>
      <c r="W117" s="386"/>
    </row>
    <row r="118" spans="1:23" ht="21.75" customHeight="1" x14ac:dyDescent="0.2">
      <c r="A118" s="1063"/>
      <c r="B118" s="1064"/>
      <c r="C118" s="1065"/>
      <c r="D118" s="582"/>
      <c r="E118" s="1916"/>
      <c r="F118" s="872"/>
      <c r="G118" s="1918"/>
      <c r="H118" s="869"/>
      <c r="I118" s="870"/>
      <c r="J118" s="873"/>
      <c r="K118" s="877"/>
      <c r="L118" s="383"/>
      <c r="M118" s="830"/>
      <c r="N118" s="831"/>
      <c r="O118" s="831"/>
      <c r="P118" s="878"/>
      <c r="Q118" s="383"/>
      <c r="R118" s="879"/>
      <c r="S118" s="378"/>
      <c r="T118" s="379"/>
      <c r="U118" s="25"/>
      <c r="V118" s="481"/>
      <c r="W118" s="26"/>
    </row>
    <row r="119" spans="1:23" ht="15" customHeight="1" thickBot="1" x14ac:dyDescent="0.25">
      <c r="A119" s="1146"/>
      <c r="B119" s="410"/>
      <c r="C119" s="567"/>
      <c r="D119" s="418"/>
      <c r="E119" s="569"/>
      <c r="F119" s="570"/>
      <c r="G119" s="571"/>
      <c r="H119" s="418"/>
      <c r="I119" s="317"/>
      <c r="J119" s="111" t="s">
        <v>8</v>
      </c>
      <c r="K119" s="303">
        <f>SUM(K112:K117)</f>
        <v>45.7</v>
      </c>
      <c r="L119" s="179">
        <f>SUM(L112:L117)</f>
        <v>45.7</v>
      </c>
      <c r="M119" s="179">
        <f t="shared" ref="M119:R119" si="5">SUM(M112:M116)</f>
        <v>80</v>
      </c>
      <c r="N119" s="179">
        <f t="shared" si="5"/>
        <v>0</v>
      </c>
      <c r="O119" s="179">
        <f t="shared" si="5"/>
        <v>0</v>
      </c>
      <c r="P119" s="179">
        <f t="shared" si="5"/>
        <v>80</v>
      </c>
      <c r="Q119" s="179">
        <f t="shared" si="5"/>
        <v>852.5</v>
      </c>
      <c r="R119" s="179">
        <f t="shared" si="5"/>
        <v>647.6</v>
      </c>
      <c r="S119" s="574"/>
      <c r="T119" s="575"/>
      <c r="U119" s="576"/>
      <c r="V119" s="577"/>
      <c r="W119" s="578"/>
    </row>
    <row r="120" spans="1:23" ht="27" customHeight="1" x14ac:dyDescent="0.2">
      <c r="A120" s="1063" t="s">
        <v>7</v>
      </c>
      <c r="B120" s="1064" t="s">
        <v>7</v>
      </c>
      <c r="C120" s="580" t="s">
        <v>40</v>
      </c>
      <c r="D120" s="1114"/>
      <c r="E120" s="141" t="s">
        <v>129</v>
      </c>
      <c r="F120" s="163"/>
      <c r="G120" s="651"/>
      <c r="H120" s="1096" t="s">
        <v>47</v>
      </c>
      <c r="I120" s="1830" t="s">
        <v>76</v>
      </c>
      <c r="J120" s="73"/>
      <c r="K120" s="612"/>
      <c r="L120" s="613"/>
      <c r="M120" s="160"/>
      <c r="N120" s="206"/>
      <c r="O120" s="206"/>
      <c r="P120" s="602"/>
      <c r="Q120" s="612"/>
      <c r="R120" s="160"/>
      <c r="S120" s="88"/>
      <c r="T120" s="216"/>
      <c r="U120" s="30"/>
      <c r="V120" s="34"/>
      <c r="W120" s="227"/>
    </row>
    <row r="121" spans="1:23" ht="13.5" customHeight="1" x14ac:dyDescent="0.2">
      <c r="A121" s="1063"/>
      <c r="B121" s="1064"/>
      <c r="C121" s="579"/>
      <c r="D121" s="1068" t="s">
        <v>7</v>
      </c>
      <c r="E121" s="676" t="s">
        <v>95</v>
      </c>
      <c r="F121" s="1135"/>
      <c r="G121" s="167" t="s">
        <v>165</v>
      </c>
      <c r="H121" s="1068"/>
      <c r="I121" s="1831"/>
      <c r="J121" s="71" t="s">
        <v>113</v>
      </c>
      <c r="K121" s="71">
        <v>6</v>
      </c>
      <c r="L121" s="285">
        <v>2</v>
      </c>
      <c r="M121" s="158">
        <v>3</v>
      </c>
      <c r="N121" s="63"/>
      <c r="O121" s="63"/>
      <c r="P121" s="601">
        <v>3</v>
      </c>
      <c r="Q121" s="71">
        <v>3</v>
      </c>
      <c r="R121" s="285">
        <v>3</v>
      </c>
      <c r="S121" s="1922" t="s">
        <v>211</v>
      </c>
      <c r="T121" s="780">
        <v>100</v>
      </c>
      <c r="U121" s="780">
        <v>100</v>
      </c>
      <c r="V121" s="780">
        <v>100</v>
      </c>
      <c r="W121" s="781">
        <v>100</v>
      </c>
    </row>
    <row r="122" spans="1:23" ht="16.5" customHeight="1" x14ac:dyDescent="0.2">
      <c r="A122" s="1063"/>
      <c r="B122" s="1064"/>
      <c r="C122" s="579"/>
      <c r="D122" s="1114"/>
      <c r="E122" s="191"/>
      <c r="F122" s="1136"/>
      <c r="G122" s="941"/>
      <c r="H122" s="1103"/>
      <c r="I122" s="1055"/>
      <c r="J122" s="78" t="s">
        <v>29</v>
      </c>
      <c r="K122" s="78"/>
      <c r="L122" s="242"/>
      <c r="M122" s="196">
        <v>3</v>
      </c>
      <c r="N122" s="54"/>
      <c r="O122" s="54"/>
      <c r="P122" s="53">
        <v>3</v>
      </c>
      <c r="Q122" s="78">
        <v>3</v>
      </c>
      <c r="R122" s="242">
        <v>3</v>
      </c>
      <c r="S122" s="1926"/>
      <c r="T122" s="808"/>
      <c r="U122" s="808"/>
      <c r="V122" s="808"/>
      <c r="W122" s="835"/>
    </row>
    <row r="123" spans="1:23" s="9" customFormat="1" ht="54.75" customHeight="1" x14ac:dyDescent="0.2">
      <c r="A123" s="1063"/>
      <c r="B123" s="1064"/>
      <c r="C123" s="1065"/>
      <c r="D123" s="1068" t="s">
        <v>9</v>
      </c>
      <c r="E123" s="942" t="s">
        <v>85</v>
      </c>
      <c r="F123" s="370"/>
      <c r="G123" s="482" t="s">
        <v>149</v>
      </c>
      <c r="H123" s="1143"/>
      <c r="I123" s="483"/>
      <c r="J123" s="243" t="s">
        <v>29</v>
      </c>
      <c r="K123" s="541">
        <v>35</v>
      </c>
      <c r="L123" s="614">
        <v>55</v>
      </c>
      <c r="M123" s="540">
        <v>25</v>
      </c>
      <c r="N123" s="615">
        <v>10</v>
      </c>
      <c r="O123" s="615"/>
      <c r="P123" s="616">
        <v>15</v>
      </c>
      <c r="Q123" s="541">
        <v>25</v>
      </c>
      <c r="R123" s="540">
        <v>25</v>
      </c>
      <c r="S123" s="1927"/>
      <c r="T123" s="782"/>
      <c r="U123" s="782"/>
      <c r="V123" s="782"/>
      <c r="W123" s="783"/>
    </row>
    <row r="124" spans="1:23" ht="15" customHeight="1" thickBot="1" x14ac:dyDescent="0.25">
      <c r="A124" s="1146"/>
      <c r="B124" s="410"/>
      <c r="C124" s="567"/>
      <c r="D124" s="418"/>
      <c r="E124" s="569"/>
      <c r="F124" s="570"/>
      <c r="G124" s="571"/>
      <c r="H124" s="418"/>
      <c r="I124" s="317"/>
      <c r="J124" s="111" t="s">
        <v>8</v>
      </c>
      <c r="K124" s="303">
        <f>SUM(K121:K123)</f>
        <v>41</v>
      </c>
      <c r="L124" s="179">
        <f>SUM(L121:L123)</f>
        <v>57</v>
      </c>
      <c r="M124" s="179">
        <f>SUM(M121:M123)</f>
        <v>31</v>
      </c>
      <c r="N124" s="179">
        <f t="shared" ref="N124:R124" si="6">SUM(N121:N123)</f>
        <v>10</v>
      </c>
      <c r="O124" s="179">
        <f t="shared" si="6"/>
        <v>0</v>
      </c>
      <c r="P124" s="179">
        <f>SUM(P121:P123)</f>
        <v>21</v>
      </c>
      <c r="Q124" s="179">
        <f t="shared" si="6"/>
        <v>31</v>
      </c>
      <c r="R124" s="179">
        <f t="shared" si="6"/>
        <v>31</v>
      </c>
      <c r="S124" s="574"/>
      <c r="T124" s="575"/>
      <c r="U124" s="576"/>
      <c r="V124" s="577"/>
      <c r="W124" s="578"/>
    </row>
    <row r="125" spans="1:23" ht="14.25" customHeight="1" thickBot="1" x14ac:dyDescent="0.25">
      <c r="A125" s="97" t="s">
        <v>7</v>
      </c>
      <c r="B125" s="412" t="s">
        <v>7</v>
      </c>
      <c r="C125" s="1871" t="s">
        <v>10</v>
      </c>
      <c r="D125" s="1690"/>
      <c r="E125" s="1690"/>
      <c r="F125" s="1690"/>
      <c r="G125" s="1690"/>
      <c r="H125" s="1690"/>
      <c r="I125" s="1690"/>
      <c r="J125" s="1691"/>
      <c r="K125" s="168">
        <f t="shared" ref="K125:R125" si="7">K124+K119+K110+K95+K75+K56+K40</f>
        <v>7226.8</v>
      </c>
      <c r="L125" s="184">
        <f t="shared" si="7"/>
        <v>7713.5</v>
      </c>
      <c r="M125" s="184">
        <f>M124+M119+M110+M95+M75+M56+M40</f>
        <v>13452.7</v>
      </c>
      <c r="N125" s="184">
        <f t="shared" si="7"/>
        <v>10</v>
      </c>
      <c r="O125" s="184">
        <f t="shared" si="7"/>
        <v>0</v>
      </c>
      <c r="P125" s="184">
        <f t="shared" si="7"/>
        <v>13442.7</v>
      </c>
      <c r="Q125" s="184">
        <f t="shared" si="7"/>
        <v>23251.7</v>
      </c>
      <c r="R125" s="184">
        <f t="shared" si="7"/>
        <v>25466.7</v>
      </c>
      <c r="S125" s="99"/>
      <c r="T125" s="198"/>
      <c r="U125" s="198"/>
      <c r="V125" s="198"/>
      <c r="W125" s="100"/>
    </row>
    <row r="126" spans="1:23" ht="14.25" customHeight="1" thickBot="1" x14ac:dyDescent="0.25">
      <c r="A126" s="97" t="s">
        <v>7</v>
      </c>
      <c r="B126" s="412" t="s">
        <v>9</v>
      </c>
      <c r="C126" s="1928" t="s">
        <v>36</v>
      </c>
      <c r="D126" s="1928"/>
      <c r="E126" s="1928"/>
      <c r="F126" s="1928"/>
      <c r="G126" s="1928"/>
      <c r="H126" s="1928"/>
      <c r="I126" s="1928"/>
      <c r="J126" s="1928"/>
      <c r="K126" s="1929"/>
      <c r="L126" s="1929"/>
      <c r="M126" s="1929"/>
      <c r="N126" s="1929"/>
      <c r="O126" s="1929"/>
      <c r="P126" s="1929"/>
      <c r="Q126" s="1929"/>
      <c r="R126" s="1929"/>
      <c r="S126" s="1928"/>
      <c r="T126" s="1753"/>
      <c r="U126" s="1753"/>
      <c r="V126" s="1753"/>
      <c r="W126" s="1930"/>
    </row>
    <row r="127" spans="1:23" ht="30" customHeight="1" x14ac:dyDescent="0.2">
      <c r="A127" s="1145" t="s">
        <v>7</v>
      </c>
      <c r="B127" s="411" t="s">
        <v>9</v>
      </c>
      <c r="C127" s="573" t="s">
        <v>7</v>
      </c>
      <c r="D127" s="273"/>
      <c r="E127" s="147" t="s">
        <v>61</v>
      </c>
      <c r="F127" s="143" t="s">
        <v>136</v>
      </c>
      <c r="G127" s="142"/>
      <c r="H127" s="711"/>
      <c r="I127" s="712"/>
      <c r="J127" s="113"/>
      <c r="K127" s="103"/>
      <c r="L127" s="103"/>
      <c r="M127" s="193"/>
      <c r="N127" s="257"/>
      <c r="O127" s="257"/>
      <c r="P127" s="253"/>
      <c r="Q127" s="193"/>
      <c r="R127" s="193"/>
      <c r="S127" s="102"/>
      <c r="T127" s="246"/>
      <c r="U127" s="250"/>
      <c r="V127" s="250"/>
      <c r="W127" s="247"/>
    </row>
    <row r="128" spans="1:23" ht="14.25" customHeight="1" x14ac:dyDescent="0.2">
      <c r="A128" s="1063"/>
      <c r="B128" s="1064"/>
      <c r="C128" s="1065"/>
      <c r="D128" s="1068" t="s">
        <v>7</v>
      </c>
      <c r="E128" s="1090" t="s">
        <v>56</v>
      </c>
      <c r="F128" s="1124"/>
      <c r="G128" s="1908" t="s">
        <v>166</v>
      </c>
      <c r="H128" s="1067">
        <v>6</v>
      </c>
      <c r="I128" s="1756" t="s">
        <v>79</v>
      </c>
      <c r="J128" s="104"/>
      <c r="K128" s="244"/>
      <c r="L128" s="244"/>
      <c r="M128" s="245"/>
      <c r="N128" s="258"/>
      <c r="O128" s="258"/>
      <c r="P128" s="254"/>
      <c r="Q128" s="245"/>
      <c r="R128" s="245"/>
      <c r="S128" s="484"/>
      <c r="T128" s="235"/>
      <c r="U128" s="234"/>
      <c r="V128" s="234"/>
      <c r="W128" s="248"/>
    </row>
    <row r="129" spans="1:23" ht="15.75" customHeight="1" x14ac:dyDescent="0.2">
      <c r="A129" s="1063"/>
      <c r="B129" s="1064"/>
      <c r="C129" s="1065"/>
      <c r="D129" s="1068"/>
      <c r="E129" s="1910" t="s">
        <v>86</v>
      </c>
      <c r="F129" s="1124"/>
      <c r="G129" s="1909"/>
      <c r="H129" s="1068"/>
      <c r="I129" s="1757"/>
      <c r="J129" s="105" t="s">
        <v>29</v>
      </c>
      <c r="K129" s="165">
        <v>2447.6999999999998</v>
      </c>
      <c r="L129" s="165">
        <v>2187.6999999999998</v>
      </c>
      <c r="M129" s="105">
        <v>4896.2</v>
      </c>
      <c r="N129" s="334">
        <v>4896.2</v>
      </c>
      <c r="O129" s="334"/>
      <c r="P129" s="155"/>
      <c r="Q129" s="165">
        <v>4900</v>
      </c>
      <c r="R129" s="165">
        <v>4900</v>
      </c>
      <c r="S129" s="1130" t="s">
        <v>45</v>
      </c>
      <c r="T129" s="334">
        <v>5.9</v>
      </c>
      <c r="U129" s="334">
        <v>5.9</v>
      </c>
      <c r="V129" s="413">
        <v>6</v>
      </c>
      <c r="W129" s="218">
        <v>6</v>
      </c>
    </row>
    <row r="130" spans="1:23" ht="15.75" customHeight="1" x14ac:dyDescent="0.2">
      <c r="A130" s="1063"/>
      <c r="B130" s="1064"/>
      <c r="C130" s="1065"/>
      <c r="D130" s="1068"/>
      <c r="E130" s="1910"/>
      <c r="F130" s="1124"/>
      <c r="G130" s="1909"/>
      <c r="H130" s="1068"/>
      <c r="I130" s="1757"/>
      <c r="J130" s="105" t="s">
        <v>66</v>
      </c>
      <c r="K130" s="165">
        <v>2401.5</v>
      </c>
      <c r="L130" s="165">
        <v>2401.5</v>
      </c>
      <c r="M130" s="105"/>
      <c r="N130" s="334"/>
      <c r="O130" s="334"/>
      <c r="P130" s="155"/>
      <c r="Q130" s="165"/>
      <c r="R130" s="165"/>
      <c r="S130" s="1130"/>
      <c r="T130" s="334"/>
      <c r="U130" s="334"/>
      <c r="V130" s="413"/>
      <c r="W130" s="218"/>
    </row>
    <row r="131" spans="1:23" ht="14.25" customHeight="1" x14ac:dyDescent="0.2">
      <c r="A131" s="1063"/>
      <c r="B131" s="1064"/>
      <c r="C131" s="1065"/>
      <c r="D131" s="1068"/>
      <c r="E131" s="1910"/>
      <c r="F131" s="1118"/>
      <c r="G131" s="1909"/>
      <c r="H131" s="1068"/>
      <c r="I131" s="1757"/>
      <c r="J131" s="189" t="s">
        <v>81</v>
      </c>
      <c r="K131" s="172">
        <v>79</v>
      </c>
      <c r="L131" s="172">
        <v>79</v>
      </c>
      <c r="M131" s="189"/>
      <c r="N131" s="207"/>
      <c r="O131" s="207"/>
      <c r="P131" s="255"/>
      <c r="Q131" s="172"/>
      <c r="R131" s="172"/>
      <c r="S131" s="1099"/>
      <c r="T131" s="47"/>
      <c r="U131" s="313"/>
      <c r="V131" s="251"/>
      <c r="W131" s="249"/>
    </row>
    <row r="132" spans="1:23" ht="19.5" customHeight="1" x14ac:dyDescent="0.2">
      <c r="A132" s="1063"/>
      <c r="B132" s="1064"/>
      <c r="C132" s="1065"/>
      <c r="D132" s="1068"/>
      <c r="E132" s="327" t="s">
        <v>87</v>
      </c>
      <c r="F132" s="1118"/>
      <c r="G132" s="652" t="s">
        <v>177</v>
      </c>
      <c r="H132" s="1068"/>
      <c r="I132" s="713"/>
      <c r="J132" s="105" t="s">
        <v>29</v>
      </c>
      <c r="K132" s="165">
        <v>13</v>
      </c>
      <c r="L132" s="165">
        <v>13</v>
      </c>
      <c r="M132" s="105">
        <v>8.6</v>
      </c>
      <c r="N132" s="334">
        <v>8.6</v>
      </c>
      <c r="O132" s="334"/>
      <c r="P132" s="155"/>
      <c r="Q132" s="165">
        <v>8.8000000000000007</v>
      </c>
      <c r="R132" s="165">
        <v>9</v>
      </c>
      <c r="S132" s="107" t="s">
        <v>220</v>
      </c>
      <c r="T132" s="31">
        <v>3</v>
      </c>
      <c r="U132" s="277">
        <v>3.7</v>
      </c>
      <c r="V132" s="40">
        <f>+U132</f>
        <v>3.7</v>
      </c>
      <c r="W132" s="41">
        <f>+V132</f>
        <v>3.7</v>
      </c>
    </row>
    <row r="133" spans="1:23" ht="26.25" customHeight="1" x14ac:dyDescent="0.2">
      <c r="A133" s="1063"/>
      <c r="B133" s="1064"/>
      <c r="C133" s="1065"/>
      <c r="D133" s="1068"/>
      <c r="E133" s="454" t="s">
        <v>88</v>
      </c>
      <c r="F133" s="1062"/>
      <c r="G133" s="653"/>
      <c r="H133" s="1068"/>
      <c r="I133" s="713"/>
      <c r="J133" s="106" t="s">
        <v>29</v>
      </c>
      <c r="K133" s="169">
        <v>110</v>
      </c>
      <c r="L133" s="169">
        <v>105.9</v>
      </c>
      <c r="M133" s="173">
        <v>63.7</v>
      </c>
      <c r="N133" s="231">
        <v>63.7</v>
      </c>
      <c r="O133" s="231"/>
      <c r="P133" s="256"/>
      <c r="Q133" s="169">
        <f>73-Q132</f>
        <v>64.2</v>
      </c>
      <c r="R133" s="169">
        <f>74.5-R132</f>
        <v>65.5</v>
      </c>
      <c r="S133" s="1099" t="s">
        <v>221</v>
      </c>
      <c r="T133" s="251">
        <v>6</v>
      </c>
      <c r="U133" s="558">
        <v>26.7</v>
      </c>
      <c r="V133" s="277">
        <f>+U133</f>
        <v>26.7</v>
      </c>
      <c r="W133" s="665">
        <f>+V133</f>
        <v>26.7</v>
      </c>
    </row>
    <row r="134" spans="1:23" ht="64.5" customHeight="1" x14ac:dyDescent="0.2">
      <c r="A134" s="1063"/>
      <c r="B134" s="1064"/>
      <c r="C134" s="1065"/>
      <c r="D134" s="1105"/>
      <c r="E134" s="335" t="s">
        <v>203</v>
      </c>
      <c r="F134" s="1121"/>
      <c r="G134" s="654" t="s">
        <v>305</v>
      </c>
      <c r="H134" s="1068"/>
      <c r="I134" s="1156"/>
      <c r="J134" s="108" t="s">
        <v>74</v>
      </c>
      <c r="K134" s="166">
        <v>29.8</v>
      </c>
      <c r="L134" s="166">
        <v>29.8</v>
      </c>
      <c r="M134" s="108">
        <v>8</v>
      </c>
      <c r="N134" s="54">
        <v>8</v>
      </c>
      <c r="O134" s="54"/>
      <c r="P134" s="156"/>
      <c r="Q134" s="166">
        <v>10</v>
      </c>
      <c r="R134" s="166">
        <v>10</v>
      </c>
      <c r="S134" s="328" t="s">
        <v>317</v>
      </c>
      <c r="T134" s="336">
        <v>3</v>
      </c>
      <c r="U134" s="315" t="s">
        <v>60</v>
      </c>
      <c r="V134" s="274">
        <v>1</v>
      </c>
      <c r="W134" s="272">
        <v>1</v>
      </c>
    </row>
    <row r="135" spans="1:23" ht="14.25" customHeight="1" x14ac:dyDescent="0.2">
      <c r="A135" s="1063"/>
      <c r="B135" s="1064"/>
      <c r="C135" s="1065"/>
      <c r="D135" s="1067" t="s">
        <v>9</v>
      </c>
      <c r="E135" s="432" t="s">
        <v>262</v>
      </c>
      <c r="F135" s="1124"/>
      <c r="G135" s="1071"/>
      <c r="H135" s="1068"/>
      <c r="I135" s="1156"/>
      <c r="J135" s="194"/>
      <c r="K135" s="244"/>
      <c r="L135" s="244"/>
      <c r="M135" s="245"/>
      <c r="N135" s="234"/>
      <c r="O135" s="234"/>
      <c r="P135" s="666"/>
      <c r="Q135" s="187"/>
      <c r="R135" s="187"/>
      <c r="S135" s="1130"/>
      <c r="T135" s="287"/>
      <c r="U135" s="46"/>
      <c r="V135" s="287"/>
      <c r="W135" s="487"/>
    </row>
    <row r="136" spans="1:23" ht="52.5" customHeight="1" x14ac:dyDescent="0.2">
      <c r="A136" s="1063"/>
      <c r="B136" s="1064"/>
      <c r="C136" s="1065"/>
      <c r="D136" s="1067"/>
      <c r="E136" s="433" t="s">
        <v>263</v>
      </c>
      <c r="F136" s="1124"/>
      <c r="G136" s="655">
        <v>6010308</v>
      </c>
      <c r="H136" s="1068"/>
      <c r="I136" s="1156"/>
      <c r="J136" s="189" t="s">
        <v>29</v>
      </c>
      <c r="K136" s="172"/>
      <c r="L136" s="172">
        <v>260</v>
      </c>
      <c r="M136" s="189"/>
      <c r="N136" s="207"/>
      <c r="O136" s="207"/>
      <c r="P136" s="255"/>
      <c r="Q136" s="172"/>
      <c r="R136" s="172"/>
      <c r="S136" s="57" t="s">
        <v>255</v>
      </c>
      <c r="T136" s="489">
        <v>21</v>
      </c>
      <c r="U136" s="489">
        <v>21</v>
      </c>
      <c r="V136" s="489">
        <v>21</v>
      </c>
      <c r="W136" s="301">
        <v>21</v>
      </c>
    </row>
    <row r="137" spans="1:23" ht="22.5" customHeight="1" x14ac:dyDescent="0.2">
      <c r="A137" s="1063"/>
      <c r="B137" s="1064"/>
      <c r="C137" s="1065"/>
      <c r="D137" s="1067"/>
      <c r="E137" s="1900" t="s">
        <v>265</v>
      </c>
      <c r="F137" s="1124"/>
      <c r="G137" s="653"/>
      <c r="H137" s="1068"/>
      <c r="I137" s="1156"/>
      <c r="J137" s="105" t="s">
        <v>29</v>
      </c>
      <c r="K137" s="165">
        <v>44.6</v>
      </c>
      <c r="L137" s="165">
        <v>44.6</v>
      </c>
      <c r="M137" s="105">
        <v>49.6</v>
      </c>
      <c r="N137" s="334">
        <v>49.6</v>
      </c>
      <c r="O137" s="334"/>
      <c r="P137" s="155"/>
      <c r="Q137" s="165"/>
      <c r="R137" s="165"/>
      <c r="S137" s="1902" t="s">
        <v>269</v>
      </c>
      <c r="T137" s="488">
        <v>12</v>
      </c>
      <c r="U137" s="488">
        <v>12</v>
      </c>
      <c r="V137" s="488">
        <v>12</v>
      </c>
      <c r="W137" s="386">
        <v>12</v>
      </c>
    </row>
    <row r="138" spans="1:23" ht="21" customHeight="1" x14ac:dyDescent="0.2">
      <c r="A138" s="1063"/>
      <c r="B138" s="1064"/>
      <c r="C138" s="1065"/>
      <c r="D138" s="1105"/>
      <c r="E138" s="1901"/>
      <c r="F138" s="1124"/>
      <c r="G138" s="653"/>
      <c r="H138" s="1068"/>
      <c r="I138" s="1156"/>
      <c r="J138" s="108" t="s">
        <v>74</v>
      </c>
      <c r="K138" s="166">
        <v>30.1</v>
      </c>
      <c r="L138" s="166">
        <v>76.900000000000006</v>
      </c>
      <c r="M138" s="108"/>
      <c r="N138" s="54"/>
      <c r="O138" s="54"/>
      <c r="P138" s="156"/>
      <c r="Q138" s="166"/>
      <c r="R138" s="166"/>
      <c r="S138" s="1903"/>
      <c r="T138" s="61"/>
      <c r="U138" s="485"/>
      <c r="V138" s="486"/>
      <c r="W138" s="26"/>
    </row>
    <row r="139" spans="1:23" ht="18" customHeight="1" x14ac:dyDescent="0.2">
      <c r="A139" s="1722"/>
      <c r="B139" s="1723"/>
      <c r="C139" s="1724"/>
      <c r="D139" s="1726" t="s">
        <v>32</v>
      </c>
      <c r="E139" s="1788" t="s">
        <v>46</v>
      </c>
      <c r="F139" s="1904"/>
      <c r="G139" s="1906" t="s">
        <v>150</v>
      </c>
      <c r="H139" s="1701"/>
      <c r="I139" s="1054"/>
      <c r="J139" s="105" t="s">
        <v>29</v>
      </c>
      <c r="K139" s="165">
        <v>59.5</v>
      </c>
      <c r="L139" s="165">
        <v>59.5</v>
      </c>
      <c r="M139" s="105">
        <v>59.5</v>
      </c>
      <c r="N139" s="334">
        <v>59.5</v>
      </c>
      <c r="O139" s="334"/>
      <c r="P139" s="52"/>
      <c r="Q139" s="77">
        <v>59.5</v>
      </c>
      <c r="R139" s="165">
        <v>59.5</v>
      </c>
      <c r="S139" s="1720" t="s">
        <v>58</v>
      </c>
      <c r="T139" s="1892">
        <v>7</v>
      </c>
      <c r="U139" s="1892">
        <v>7</v>
      </c>
      <c r="V139" s="1892">
        <v>7</v>
      </c>
      <c r="W139" s="1898">
        <v>7</v>
      </c>
    </row>
    <row r="140" spans="1:23" ht="18" customHeight="1" x14ac:dyDescent="0.2">
      <c r="A140" s="1722"/>
      <c r="B140" s="1723"/>
      <c r="C140" s="1724"/>
      <c r="D140" s="1726"/>
      <c r="E140" s="1889"/>
      <c r="F140" s="1905"/>
      <c r="G140" s="1907"/>
      <c r="H140" s="1701"/>
      <c r="I140" s="1054"/>
      <c r="J140" s="108" t="s">
        <v>66</v>
      </c>
      <c r="K140" s="166"/>
      <c r="L140" s="166"/>
      <c r="M140" s="108"/>
      <c r="N140" s="54"/>
      <c r="O140" s="54"/>
      <c r="P140" s="55"/>
      <c r="Q140" s="156"/>
      <c r="R140" s="166"/>
      <c r="S140" s="1721"/>
      <c r="T140" s="1893"/>
      <c r="U140" s="1893"/>
      <c r="V140" s="1893"/>
      <c r="W140" s="1899"/>
    </row>
    <row r="141" spans="1:23" ht="18" customHeight="1" x14ac:dyDescent="0.2">
      <c r="A141" s="1722"/>
      <c r="B141" s="1888"/>
      <c r="C141" s="1724"/>
      <c r="D141" s="1725" t="s">
        <v>37</v>
      </c>
      <c r="E141" s="1805" t="s">
        <v>206</v>
      </c>
      <c r="F141" s="1886"/>
      <c r="G141" s="1795" t="s">
        <v>166</v>
      </c>
      <c r="H141" s="1828"/>
      <c r="I141" s="1756"/>
      <c r="J141" s="109" t="s">
        <v>29</v>
      </c>
      <c r="K141" s="164">
        <v>58.7</v>
      </c>
      <c r="L141" s="164">
        <v>62.8</v>
      </c>
      <c r="M141" s="494"/>
      <c r="N141" s="495"/>
      <c r="O141" s="495"/>
      <c r="P141" s="496"/>
      <c r="Q141" s="497">
        <v>45.6</v>
      </c>
      <c r="R141" s="497">
        <v>45.6</v>
      </c>
      <c r="S141" s="349" t="s">
        <v>354</v>
      </c>
      <c r="T141" s="33"/>
      <c r="U141" s="33"/>
      <c r="V141" s="492"/>
      <c r="W141" s="493"/>
    </row>
    <row r="142" spans="1:23" ht="16.5" customHeight="1" x14ac:dyDescent="0.2">
      <c r="A142" s="1722"/>
      <c r="B142" s="1888"/>
      <c r="C142" s="1724"/>
      <c r="D142" s="1726"/>
      <c r="E142" s="1715"/>
      <c r="F142" s="1887"/>
      <c r="G142" s="1796"/>
      <c r="H142" s="1828"/>
      <c r="I142" s="1756"/>
      <c r="J142" s="105" t="s">
        <v>29</v>
      </c>
      <c r="K142" s="165"/>
      <c r="L142" s="105">
        <v>73</v>
      </c>
      <c r="M142" s="189">
        <v>5</v>
      </c>
      <c r="N142" s="207">
        <v>5</v>
      </c>
      <c r="O142" s="207"/>
      <c r="P142" s="255"/>
      <c r="Q142" s="172"/>
      <c r="R142" s="172"/>
      <c r="S142" s="107" t="s">
        <v>313</v>
      </c>
      <c r="T142" s="31">
        <v>1</v>
      </c>
      <c r="U142" s="38">
        <v>1</v>
      </c>
      <c r="V142" s="702">
        <v>1</v>
      </c>
      <c r="W142" s="39">
        <v>1</v>
      </c>
    </row>
    <row r="143" spans="1:23" ht="25.5" customHeight="1" x14ac:dyDescent="0.2">
      <c r="A143" s="1722"/>
      <c r="B143" s="1888"/>
      <c r="C143" s="1724"/>
      <c r="D143" s="1726"/>
      <c r="E143" s="1715"/>
      <c r="F143" s="1887"/>
      <c r="G143" s="1796"/>
      <c r="H143" s="1828"/>
      <c r="I143" s="1756"/>
      <c r="J143" s="105" t="s">
        <v>29</v>
      </c>
      <c r="K143" s="165"/>
      <c r="L143" s="105"/>
      <c r="M143" s="173">
        <v>40.6</v>
      </c>
      <c r="N143" s="231">
        <v>40.6</v>
      </c>
      <c r="O143" s="231"/>
      <c r="P143" s="256"/>
      <c r="Q143" s="169"/>
      <c r="R143" s="169"/>
      <c r="S143" s="107" t="s">
        <v>250</v>
      </c>
      <c r="T143" s="31">
        <v>1</v>
      </c>
      <c r="U143" s="38">
        <v>1</v>
      </c>
      <c r="V143" s="702">
        <v>1</v>
      </c>
      <c r="W143" s="39">
        <v>1</v>
      </c>
    </row>
    <row r="144" spans="1:23" ht="29.25" customHeight="1" x14ac:dyDescent="0.2">
      <c r="A144" s="1722"/>
      <c r="B144" s="1888"/>
      <c r="C144" s="1724"/>
      <c r="D144" s="1726"/>
      <c r="E144" s="1715"/>
      <c r="F144" s="1887"/>
      <c r="G144" s="1796"/>
      <c r="H144" s="1828"/>
      <c r="I144" s="1756"/>
      <c r="J144" s="105"/>
      <c r="K144" s="79"/>
      <c r="L144" s="122"/>
      <c r="M144" s="709"/>
      <c r="N144" s="209"/>
      <c r="O144" s="209"/>
      <c r="P144" s="330"/>
      <c r="Q144" s="710"/>
      <c r="R144" s="710"/>
      <c r="S144" s="703" t="s">
        <v>248</v>
      </c>
      <c r="T144" s="704">
        <v>3</v>
      </c>
      <c r="U144" s="28"/>
      <c r="V144" s="705"/>
      <c r="W144" s="29"/>
    </row>
    <row r="145" spans="1:25" ht="27" customHeight="1" x14ac:dyDescent="0.2">
      <c r="A145" s="1722"/>
      <c r="B145" s="1888"/>
      <c r="C145" s="1724"/>
      <c r="D145" s="1726"/>
      <c r="E145" s="1715"/>
      <c r="F145" s="1887"/>
      <c r="G145" s="1796"/>
      <c r="H145" s="1828"/>
      <c r="I145" s="1756"/>
      <c r="J145" s="105"/>
      <c r="K145" s="79"/>
      <c r="L145" s="77"/>
      <c r="M145" s="105"/>
      <c r="N145" s="334"/>
      <c r="O145" s="334"/>
      <c r="P145" s="155"/>
      <c r="Q145" s="165"/>
      <c r="R145" s="79"/>
      <c r="S145" s="706" t="s">
        <v>249</v>
      </c>
      <c r="T145" s="707">
        <v>1</v>
      </c>
      <c r="U145" s="38"/>
      <c r="V145" s="702"/>
      <c r="W145" s="39"/>
    </row>
    <row r="146" spans="1:25" ht="30.75" customHeight="1" x14ac:dyDescent="0.2">
      <c r="A146" s="1722"/>
      <c r="B146" s="1888"/>
      <c r="C146" s="1724"/>
      <c r="D146" s="1727"/>
      <c r="E146" s="1715"/>
      <c r="F146" s="1887"/>
      <c r="G146" s="1796"/>
      <c r="H146" s="1828"/>
      <c r="I146" s="1756"/>
      <c r="J146" s="105"/>
      <c r="K146" s="105"/>
      <c r="L146" s="79"/>
      <c r="M146" s="122"/>
      <c r="N146" s="334"/>
      <c r="O146" s="334"/>
      <c r="P146" s="122"/>
      <c r="Q146" s="79"/>
      <c r="R146" s="79"/>
      <c r="S146" s="375" t="s">
        <v>190</v>
      </c>
      <c r="T146" s="769">
        <v>1</v>
      </c>
      <c r="U146" s="385"/>
      <c r="V146" s="770"/>
      <c r="W146" s="501"/>
      <c r="X146" s="544" t="s">
        <v>386</v>
      </c>
    </row>
    <row r="147" spans="1:25" ht="17.25" customHeight="1" x14ac:dyDescent="0.2">
      <c r="A147" s="1722"/>
      <c r="B147" s="1888"/>
      <c r="C147" s="1724"/>
      <c r="D147" s="1798" t="s">
        <v>38</v>
      </c>
      <c r="E147" s="1788" t="s">
        <v>201</v>
      </c>
      <c r="F147" s="1890"/>
      <c r="G147" s="1894" t="s">
        <v>306</v>
      </c>
      <c r="H147" s="1896"/>
      <c r="I147" s="1074"/>
      <c r="J147" s="71" t="s">
        <v>74</v>
      </c>
      <c r="K147" s="109">
        <v>250</v>
      </c>
      <c r="L147" s="71">
        <v>203.2</v>
      </c>
      <c r="M147" s="158">
        <v>486.4</v>
      </c>
      <c r="N147" s="63"/>
      <c r="O147" s="63"/>
      <c r="P147" s="601">
        <v>486.4</v>
      </c>
      <c r="Q147" s="71">
        <v>188.7</v>
      </c>
      <c r="R147" s="157">
        <f>+Q147</f>
        <v>188.7</v>
      </c>
      <c r="S147" s="1016" t="s">
        <v>353</v>
      </c>
      <c r="T147" s="1017"/>
      <c r="U147" s="1017">
        <v>125</v>
      </c>
      <c r="V147" s="1018">
        <v>40</v>
      </c>
      <c r="W147" s="1018">
        <v>40</v>
      </c>
      <c r="X147" s="1" t="s">
        <v>426</v>
      </c>
    </row>
    <row r="148" spans="1:25" ht="26.25" customHeight="1" x14ac:dyDescent="0.2">
      <c r="A148" s="1722"/>
      <c r="B148" s="1888"/>
      <c r="C148" s="1724"/>
      <c r="D148" s="1800"/>
      <c r="E148" s="1889"/>
      <c r="F148" s="1891"/>
      <c r="G148" s="1895"/>
      <c r="H148" s="1897"/>
      <c r="I148" s="1107"/>
      <c r="J148" s="78" t="s">
        <v>81</v>
      </c>
      <c r="K148" s="108"/>
      <c r="L148" s="78"/>
      <c r="M148" s="196">
        <v>199.9</v>
      </c>
      <c r="N148" s="54"/>
      <c r="O148" s="54"/>
      <c r="P148" s="53">
        <v>199.9</v>
      </c>
      <c r="Q148" s="78"/>
      <c r="R148" s="78"/>
      <c r="S148" s="708" t="s">
        <v>207</v>
      </c>
      <c r="T148" s="379">
        <v>41</v>
      </c>
      <c r="U148" s="1019"/>
      <c r="V148" s="1020"/>
      <c r="W148" s="1021"/>
    </row>
    <row r="149" spans="1:25" ht="19.5" customHeight="1" x14ac:dyDescent="0.2">
      <c r="A149" s="1102"/>
      <c r="B149" s="1064"/>
      <c r="C149" s="580"/>
      <c r="D149" s="1067" t="s">
        <v>40</v>
      </c>
      <c r="E149" s="1715" t="s">
        <v>390</v>
      </c>
      <c r="F149" s="1081"/>
      <c r="G149" s="1734"/>
      <c r="H149" s="1103"/>
      <c r="I149" s="1756"/>
      <c r="J149" s="79" t="s">
        <v>74</v>
      </c>
      <c r="K149" s="79"/>
      <c r="L149" s="165"/>
      <c r="M149" s="105">
        <v>3</v>
      </c>
      <c r="N149" s="334">
        <v>3</v>
      </c>
      <c r="O149" s="334"/>
      <c r="P149" s="155"/>
      <c r="Q149" s="165"/>
      <c r="R149" s="79"/>
      <c r="S149" s="1149" t="s">
        <v>391</v>
      </c>
      <c r="T149" s="279"/>
      <c r="U149" s="385">
        <v>1</v>
      </c>
      <c r="V149" s="385"/>
      <c r="W149" s="226"/>
      <c r="X149" s="544" t="s">
        <v>427</v>
      </c>
      <c r="Y149" s="64"/>
    </row>
    <row r="150" spans="1:25" ht="10.5" customHeight="1" x14ac:dyDescent="0.2">
      <c r="A150" s="1102"/>
      <c r="B150" s="1064"/>
      <c r="C150" s="580"/>
      <c r="D150" s="991"/>
      <c r="E150" s="1715"/>
      <c r="F150" s="1081"/>
      <c r="G150" s="1885"/>
      <c r="H150" s="1103"/>
      <c r="I150" s="1836"/>
      <c r="J150" s="78"/>
      <c r="K150" s="78"/>
      <c r="L150" s="166"/>
      <c r="M150" s="108"/>
      <c r="N150" s="54"/>
      <c r="O150" s="54"/>
      <c r="P150" s="156"/>
      <c r="Q150" s="166"/>
      <c r="R150" s="166"/>
      <c r="S150" s="1149"/>
      <c r="T150" s="279"/>
      <c r="U150" s="413"/>
      <c r="V150" s="508"/>
      <c r="W150" s="218"/>
      <c r="X150" s="544"/>
      <c r="Y150" s="64"/>
    </row>
    <row r="151" spans="1:25" ht="34.5" customHeight="1" x14ac:dyDescent="0.2">
      <c r="A151" s="1102"/>
      <c r="B151" s="1064"/>
      <c r="C151" s="580"/>
      <c r="D151" s="1067" t="s">
        <v>39</v>
      </c>
      <c r="E151" s="1805" t="s">
        <v>180</v>
      </c>
      <c r="F151" s="280"/>
      <c r="G151" s="1733" t="s">
        <v>307</v>
      </c>
      <c r="H151" s="1103"/>
      <c r="I151" s="1054" t="s">
        <v>392</v>
      </c>
      <c r="J151" s="963" t="s">
        <v>74</v>
      </c>
      <c r="K151" s="963">
        <v>42</v>
      </c>
      <c r="L151" s="497">
        <v>42</v>
      </c>
      <c r="M151" s="494"/>
      <c r="N151" s="495"/>
      <c r="O151" s="495"/>
      <c r="P151" s="496"/>
      <c r="Q151" s="497">
        <v>50</v>
      </c>
      <c r="R151" s="963"/>
      <c r="S151" s="989" t="s">
        <v>181</v>
      </c>
      <c r="T151" s="990">
        <v>9</v>
      </c>
      <c r="U151" s="537"/>
      <c r="V151" s="537">
        <v>6</v>
      </c>
      <c r="W151" s="538"/>
      <c r="X151" s="64"/>
    </row>
    <row r="152" spans="1:25" ht="19.5" customHeight="1" x14ac:dyDescent="0.2">
      <c r="A152" s="1102"/>
      <c r="B152" s="1064"/>
      <c r="C152" s="580"/>
      <c r="D152" s="1067"/>
      <c r="E152" s="1715"/>
      <c r="F152" s="1081"/>
      <c r="G152" s="1734"/>
      <c r="H152" s="1103"/>
      <c r="I152" s="1832" t="s">
        <v>393</v>
      </c>
      <c r="J152" s="79" t="s">
        <v>74</v>
      </c>
      <c r="K152" s="79"/>
      <c r="L152" s="165"/>
      <c r="M152" s="105">
        <v>50</v>
      </c>
      <c r="N152" s="334"/>
      <c r="O152" s="334"/>
      <c r="P152" s="155">
        <v>50</v>
      </c>
      <c r="Q152" s="165"/>
      <c r="R152" s="105">
        <v>50</v>
      </c>
      <c r="S152" s="241" t="s">
        <v>394</v>
      </c>
      <c r="T152" s="987"/>
      <c r="U152" s="385">
        <v>6</v>
      </c>
      <c r="V152" s="988"/>
      <c r="W152" s="226">
        <v>6</v>
      </c>
      <c r="X152" s="64"/>
    </row>
    <row r="153" spans="1:25" ht="22.5" customHeight="1" x14ac:dyDescent="0.2">
      <c r="A153" s="1102"/>
      <c r="B153" s="1064"/>
      <c r="C153" s="580"/>
      <c r="D153" s="1105"/>
      <c r="E153" s="1715"/>
      <c r="F153" s="1081"/>
      <c r="G153" s="1885"/>
      <c r="H153" s="1103"/>
      <c r="I153" s="1757"/>
      <c r="J153" s="78"/>
      <c r="K153" s="78"/>
      <c r="L153" s="166"/>
      <c r="M153" s="108"/>
      <c r="N153" s="54"/>
      <c r="O153" s="54"/>
      <c r="P153" s="156"/>
      <c r="Q153" s="166"/>
      <c r="R153" s="166"/>
      <c r="S153" s="1144"/>
      <c r="T153" s="279"/>
      <c r="U153" s="413"/>
      <c r="V153" s="508"/>
      <c r="W153" s="218"/>
      <c r="X153" s="64"/>
    </row>
    <row r="154" spans="1:25" ht="18" customHeight="1" thickBot="1" x14ac:dyDescent="0.25">
      <c r="A154" s="1146"/>
      <c r="B154" s="410"/>
      <c r="C154" s="567"/>
      <c r="D154" s="418"/>
      <c r="E154" s="569"/>
      <c r="F154" s="570"/>
      <c r="G154" s="571"/>
      <c r="H154" s="418"/>
      <c r="I154" s="317"/>
      <c r="J154" s="179" t="s">
        <v>8</v>
      </c>
      <c r="K154" s="303">
        <f t="shared" ref="K154:R154" si="8">SUM(K128:K153)</f>
        <v>5565.9</v>
      </c>
      <c r="L154" s="303">
        <f t="shared" si="8"/>
        <v>5638.9</v>
      </c>
      <c r="M154" s="303">
        <f t="shared" si="8"/>
        <v>5870.5</v>
      </c>
      <c r="N154" s="303">
        <f t="shared" si="8"/>
        <v>5134.2</v>
      </c>
      <c r="O154" s="303">
        <f t="shared" si="8"/>
        <v>0</v>
      </c>
      <c r="P154" s="303">
        <f t="shared" si="8"/>
        <v>736.3</v>
      </c>
      <c r="Q154" s="303">
        <f t="shared" si="8"/>
        <v>5326.8</v>
      </c>
      <c r="R154" s="303">
        <f t="shared" si="8"/>
        <v>5328.3</v>
      </c>
      <c r="S154" s="574"/>
      <c r="T154" s="575"/>
      <c r="U154" s="576"/>
      <c r="V154" s="577"/>
      <c r="W154" s="578"/>
    </row>
    <row r="155" spans="1:25" ht="18" customHeight="1" x14ac:dyDescent="0.2">
      <c r="A155" s="1769" t="s">
        <v>7</v>
      </c>
      <c r="B155" s="1879" t="s">
        <v>9</v>
      </c>
      <c r="C155" s="1758" t="s">
        <v>9</v>
      </c>
      <c r="D155" s="1868" t="s">
        <v>7</v>
      </c>
      <c r="E155" s="1881" t="s">
        <v>372</v>
      </c>
      <c r="F155" s="1884" t="s">
        <v>51</v>
      </c>
      <c r="G155" s="1796" t="s">
        <v>151</v>
      </c>
      <c r="H155" s="1828" t="s">
        <v>47</v>
      </c>
      <c r="I155" s="1756" t="s">
        <v>194</v>
      </c>
      <c r="J155" s="529" t="s">
        <v>74</v>
      </c>
      <c r="K155" s="545">
        <v>15</v>
      </c>
      <c r="L155" s="529">
        <v>15</v>
      </c>
      <c r="M155" s="322">
        <v>150</v>
      </c>
      <c r="N155" s="260"/>
      <c r="O155" s="332"/>
      <c r="P155" s="333">
        <v>150</v>
      </c>
      <c r="Q155" s="263">
        <v>391.7</v>
      </c>
      <c r="R155" s="534"/>
      <c r="S155" s="546" t="s">
        <v>367</v>
      </c>
      <c r="T155" s="293">
        <v>1</v>
      </c>
      <c r="U155" s="293"/>
      <c r="V155" s="897"/>
      <c r="W155" s="898"/>
    </row>
    <row r="156" spans="1:25" ht="26.25" customHeight="1" x14ac:dyDescent="0.2">
      <c r="A156" s="1769"/>
      <c r="B156" s="1879"/>
      <c r="C156" s="1758"/>
      <c r="D156" s="1726"/>
      <c r="E156" s="1883"/>
      <c r="F156" s="1884"/>
      <c r="G156" s="1796"/>
      <c r="H156" s="1828"/>
      <c r="I156" s="1756"/>
      <c r="J156" s="75" t="s">
        <v>74</v>
      </c>
      <c r="K156" s="122"/>
      <c r="L156" s="79"/>
      <c r="M156" s="122"/>
      <c r="N156" s="334"/>
      <c r="O156" s="51"/>
      <c r="P156" s="52"/>
      <c r="Q156" s="79"/>
      <c r="R156" s="77"/>
      <c r="S156" s="1718" t="s">
        <v>279</v>
      </c>
      <c r="T156" s="434"/>
      <c r="U156" s="413">
        <v>4</v>
      </c>
      <c r="V156" s="478">
        <v>6</v>
      </c>
      <c r="W156" s="386"/>
    </row>
    <row r="157" spans="1:25" ht="30" customHeight="1" x14ac:dyDescent="0.2">
      <c r="A157" s="1769"/>
      <c r="B157" s="1879"/>
      <c r="C157" s="1758"/>
      <c r="D157" s="1727"/>
      <c r="E157" s="1804"/>
      <c r="F157" s="1884"/>
      <c r="G157" s="1796"/>
      <c r="H157" s="1828"/>
      <c r="I157" s="1756"/>
      <c r="J157" s="91"/>
      <c r="K157" s="205"/>
      <c r="L157" s="91"/>
      <c r="M157" s="205"/>
      <c r="N157" s="331"/>
      <c r="O157" s="208"/>
      <c r="P157" s="1035"/>
      <c r="Q157" s="91"/>
      <c r="R157" s="252"/>
      <c r="S157" s="1873"/>
      <c r="T157" s="1036"/>
      <c r="U157" s="1036"/>
      <c r="V157" s="1032"/>
      <c r="W157" s="804"/>
    </row>
    <row r="158" spans="1:25" ht="17.25" customHeight="1" x14ac:dyDescent="0.2">
      <c r="A158" s="509"/>
      <c r="B158" s="1128"/>
      <c r="C158" s="1030"/>
      <c r="D158" s="1067" t="s">
        <v>9</v>
      </c>
      <c r="E158" s="1874" t="s">
        <v>375</v>
      </c>
      <c r="F158" s="1118"/>
      <c r="G158" s="1796"/>
      <c r="H158" s="1103"/>
      <c r="I158" s="1054"/>
      <c r="J158" s="347" t="s">
        <v>74</v>
      </c>
      <c r="K158" s="350"/>
      <c r="L158" s="347"/>
      <c r="M158" s="350"/>
      <c r="N158" s="1033"/>
      <c r="O158" s="1034"/>
      <c r="P158" s="350"/>
      <c r="Q158" s="347">
        <v>15</v>
      </c>
      <c r="R158" s="427"/>
      <c r="S158" s="1149" t="s">
        <v>50</v>
      </c>
      <c r="T158" s="46"/>
      <c r="U158" s="46"/>
      <c r="V158" s="1031" t="s">
        <v>60</v>
      </c>
      <c r="W158" s="543"/>
      <c r="X158" s="1" t="s">
        <v>428</v>
      </c>
    </row>
    <row r="159" spans="1:25" ht="27" customHeight="1" x14ac:dyDescent="0.2">
      <c r="A159" s="509"/>
      <c r="B159" s="1128"/>
      <c r="C159" s="1030"/>
      <c r="D159" s="1105"/>
      <c r="E159" s="1875"/>
      <c r="F159" s="1118"/>
      <c r="G159" s="1796"/>
      <c r="H159" s="1103"/>
      <c r="I159" s="1054"/>
      <c r="J159" s="91" t="s">
        <v>74</v>
      </c>
      <c r="K159" s="205"/>
      <c r="L159" s="91"/>
      <c r="M159" s="205"/>
      <c r="N159" s="331"/>
      <c r="O159" s="208"/>
      <c r="P159" s="205"/>
      <c r="Q159" s="91"/>
      <c r="R159" s="252">
        <v>558.6</v>
      </c>
      <c r="S159" s="933" t="s">
        <v>374</v>
      </c>
      <c r="T159" s="486"/>
      <c r="U159" s="485"/>
      <c r="V159" s="1032"/>
      <c r="W159" s="804" t="s">
        <v>368</v>
      </c>
    </row>
    <row r="160" spans="1:25" ht="40.5" customHeight="1" x14ac:dyDescent="0.2">
      <c r="A160" s="509"/>
      <c r="B160" s="1128"/>
      <c r="C160" s="1030"/>
      <c r="D160" s="1067" t="s">
        <v>32</v>
      </c>
      <c r="E160" s="1108" t="s">
        <v>366</v>
      </c>
      <c r="F160" s="1118"/>
      <c r="G160" s="1796"/>
      <c r="H160" s="1103"/>
      <c r="I160" s="1054"/>
      <c r="J160" s="91" t="s">
        <v>29</v>
      </c>
      <c r="K160" s="205"/>
      <c r="L160" s="91"/>
      <c r="M160" s="205">
        <v>40</v>
      </c>
      <c r="N160" s="331"/>
      <c r="O160" s="208"/>
      <c r="P160" s="205">
        <v>40</v>
      </c>
      <c r="Q160" s="91"/>
      <c r="R160" s="252"/>
      <c r="S160" s="1058" t="s">
        <v>381</v>
      </c>
      <c r="T160" s="287"/>
      <c r="U160" s="46">
        <v>1</v>
      </c>
      <c r="V160" s="1031"/>
      <c r="W160" s="543"/>
      <c r="X160" s="1" t="s">
        <v>428</v>
      </c>
    </row>
    <row r="161" spans="1:23" ht="18" customHeight="1" thickBot="1" x14ac:dyDescent="0.25">
      <c r="A161" s="1146"/>
      <c r="B161" s="410"/>
      <c r="C161" s="567"/>
      <c r="D161" s="418"/>
      <c r="E161" s="569"/>
      <c r="F161" s="570"/>
      <c r="G161" s="1872"/>
      <c r="H161" s="418"/>
      <c r="I161" s="317"/>
      <c r="J161" s="179" t="s">
        <v>8</v>
      </c>
      <c r="K161" s="303">
        <f>SUM(K155:K160)</f>
        <v>15</v>
      </c>
      <c r="L161" s="303">
        <f t="shared" ref="L161:R161" si="9">SUM(L155:L160)</f>
        <v>15</v>
      </c>
      <c r="M161" s="303">
        <f t="shared" si="9"/>
        <v>190</v>
      </c>
      <c r="N161" s="303">
        <f t="shared" si="9"/>
        <v>0</v>
      </c>
      <c r="O161" s="303">
        <f t="shared" si="9"/>
        <v>0</v>
      </c>
      <c r="P161" s="303">
        <f t="shared" si="9"/>
        <v>190</v>
      </c>
      <c r="Q161" s="303">
        <f t="shared" si="9"/>
        <v>406.7</v>
      </c>
      <c r="R161" s="303">
        <f t="shared" si="9"/>
        <v>558.6</v>
      </c>
      <c r="S161" s="574"/>
      <c r="T161" s="575"/>
      <c r="U161" s="576"/>
      <c r="V161" s="577"/>
      <c r="W161" s="578"/>
    </row>
    <row r="162" spans="1:23" ht="17.25" customHeight="1" x14ac:dyDescent="0.2">
      <c r="A162" s="1876" t="s">
        <v>7</v>
      </c>
      <c r="B162" s="1878" t="s">
        <v>9</v>
      </c>
      <c r="C162" s="1868" t="s">
        <v>32</v>
      </c>
      <c r="D162" s="1815"/>
      <c r="E162" s="1881" t="s">
        <v>178</v>
      </c>
      <c r="F162" s="1822" t="s">
        <v>51</v>
      </c>
      <c r="G162" s="1825" t="s">
        <v>307</v>
      </c>
      <c r="H162" s="1868">
        <v>5</v>
      </c>
      <c r="I162" s="1830" t="s">
        <v>77</v>
      </c>
      <c r="J162" s="263" t="s">
        <v>29</v>
      </c>
      <c r="K162" s="105"/>
      <c r="L162" s="1042"/>
      <c r="M162" s="122">
        <v>113</v>
      </c>
      <c r="N162" s="332">
        <v>113</v>
      </c>
      <c r="O162" s="260"/>
      <c r="P162" s="333"/>
      <c r="Q162" s="77">
        <v>639.6</v>
      </c>
      <c r="R162" s="155"/>
      <c r="S162" s="462" t="s">
        <v>179</v>
      </c>
      <c r="T162" s="264"/>
      <c r="U162" s="415"/>
      <c r="V162" s="407">
        <v>17</v>
      </c>
      <c r="W162" s="266"/>
    </row>
    <row r="163" spans="1:23" ht="14.25" customHeight="1" x14ac:dyDescent="0.2">
      <c r="A163" s="1769"/>
      <c r="B163" s="1879"/>
      <c r="C163" s="1726"/>
      <c r="D163" s="1701"/>
      <c r="E163" s="1882"/>
      <c r="F163" s="1823"/>
      <c r="G163" s="1796"/>
      <c r="H163" s="1726"/>
      <c r="I163" s="1756"/>
      <c r="J163" s="78" t="s">
        <v>48</v>
      </c>
      <c r="K163" s="108"/>
      <c r="L163" s="78"/>
      <c r="M163" s="196">
        <v>640</v>
      </c>
      <c r="N163" s="53">
        <v>640</v>
      </c>
      <c r="O163" s="334"/>
      <c r="P163" s="55"/>
      <c r="Q163" s="242">
        <v>3624.5</v>
      </c>
      <c r="R163" s="242"/>
      <c r="S163" s="1149"/>
      <c r="T163" s="211"/>
      <c r="U163" s="413"/>
      <c r="V163" s="413"/>
      <c r="W163" s="218"/>
    </row>
    <row r="164" spans="1:23" ht="16.5" customHeight="1" thickBot="1" x14ac:dyDescent="0.25">
      <c r="A164" s="1877"/>
      <c r="B164" s="1880"/>
      <c r="C164" s="1869"/>
      <c r="D164" s="1816"/>
      <c r="E164" s="346"/>
      <c r="F164" s="1824"/>
      <c r="G164" s="1826"/>
      <c r="H164" s="1869"/>
      <c r="I164" s="1870"/>
      <c r="J164" s="111" t="s">
        <v>8</v>
      </c>
      <c r="K164" s="259">
        <f t="shared" ref="K164:R164" si="10">SUM(K162:K163)</f>
        <v>0</v>
      </c>
      <c r="L164" s="111">
        <f t="shared" si="10"/>
        <v>0</v>
      </c>
      <c r="M164" s="418">
        <f>SUM(M162:M163)</f>
        <v>753</v>
      </c>
      <c r="N164" s="261">
        <f t="shared" si="10"/>
        <v>753</v>
      </c>
      <c r="O164" s="320">
        <f t="shared" si="10"/>
        <v>0</v>
      </c>
      <c r="P164" s="319">
        <f t="shared" si="10"/>
        <v>0</v>
      </c>
      <c r="Q164" s="317">
        <f t="shared" si="10"/>
        <v>4264.1000000000004</v>
      </c>
      <c r="R164" s="170">
        <f t="shared" si="10"/>
        <v>0</v>
      </c>
      <c r="S164" s="345"/>
      <c r="T164" s="265"/>
      <c r="U164" s="268"/>
      <c r="V164" s="268"/>
      <c r="W164" s="267"/>
    </row>
    <row r="165" spans="1:23" ht="14.25" customHeight="1" thickBot="1" x14ac:dyDescent="0.25">
      <c r="A165" s="112" t="s">
        <v>7</v>
      </c>
      <c r="B165" s="412" t="s">
        <v>9</v>
      </c>
      <c r="C165" s="1871" t="s">
        <v>10</v>
      </c>
      <c r="D165" s="1690"/>
      <c r="E165" s="1690"/>
      <c r="F165" s="1690"/>
      <c r="G165" s="1690"/>
      <c r="H165" s="1690"/>
      <c r="I165" s="1690"/>
      <c r="J165" s="1691"/>
      <c r="K165" s="168">
        <f t="shared" ref="K165:R165" si="11">K164+K161+K154</f>
        <v>5580.9</v>
      </c>
      <c r="L165" s="184">
        <f t="shared" si="11"/>
        <v>5653.9</v>
      </c>
      <c r="M165" s="184">
        <f t="shared" si="11"/>
        <v>6813.5</v>
      </c>
      <c r="N165" s="184">
        <f t="shared" si="11"/>
        <v>5887.2</v>
      </c>
      <c r="O165" s="184">
        <f t="shared" si="11"/>
        <v>0</v>
      </c>
      <c r="P165" s="184">
        <f t="shared" si="11"/>
        <v>926.3</v>
      </c>
      <c r="Q165" s="184">
        <f t="shared" si="11"/>
        <v>9997.6</v>
      </c>
      <c r="R165" s="184">
        <f t="shared" si="11"/>
        <v>5886.9</v>
      </c>
      <c r="S165" s="1692"/>
      <c r="T165" s="1692"/>
      <c r="U165" s="1692"/>
      <c r="V165" s="1692"/>
      <c r="W165" s="1693"/>
    </row>
    <row r="166" spans="1:23" ht="18" customHeight="1" thickBot="1" x14ac:dyDescent="0.25">
      <c r="A166" s="97" t="s">
        <v>7</v>
      </c>
      <c r="B166" s="412" t="s">
        <v>32</v>
      </c>
      <c r="C166" s="1753" t="s">
        <v>132</v>
      </c>
      <c r="D166" s="1754"/>
      <c r="E166" s="1754"/>
      <c r="F166" s="1754"/>
      <c r="G166" s="1754"/>
      <c r="H166" s="1754"/>
      <c r="I166" s="1754"/>
      <c r="J166" s="1754"/>
      <c r="K166" s="1754"/>
      <c r="L166" s="1754"/>
      <c r="M166" s="1754"/>
      <c r="N166" s="1754"/>
      <c r="O166" s="1754"/>
      <c r="P166" s="1754"/>
      <c r="Q166" s="1754"/>
      <c r="R166" s="1754"/>
      <c r="S166" s="1754"/>
      <c r="T166" s="1754"/>
      <c r="U166" s="1754"/>
      <c r="V166" s="1754"/>
      <c r="W166" s="1755"/>
    </row>
    <row r="167" spans="1:23" ht="27" customHeight="1" x14ac:dyDescent="0.2">
      <c r="A167" s="1145" t="s">
        <v>7</v>
      </c>
      <c r="B167" s="411" t="s">
        <v>32</v>
      </c>
      <c r="C167" s="573" t="s">
        <v>7</v>
      </c>
      <c r="D167" s="1096"/>
      <c r="E167" s="325" t="s">
        <v>125</v>
      </c>
      <c r="F167" s="144" t="s">
        <v>84</v>
      </c>
      <c r="G167" s="130"/>
      <c r="H167" s="1137"/>
      <c r="I167" s="343"/>
      <c r="J167" s="113"/>
      <c r="K167" s="171"/>
      <c r="L167" s="171"/>
      <c r="M167" s="101"/>
      <c r="N167" s="273"/>
      <c r="O167" s="273"/>
      <c r="P167" s="275"/>
      <c r="Q167" s="171"/>
      <c r="R167" s="171"/>
      <c r="S167" s="114"/>
      <c r="T167" s="269"/>
      <c r="U167" s="273"/>
      <c r="V167" s="269"/>
      <c r="W167" s="498"/>
    </row>
    <row r="168" spans="1:23" ht="13.5" customHeight="1" x14ac:dyDescent="0.2">
      <c r="A168" s="1063"/>
      <c r="B168" s="1064"/>
      <c r="C168" s="1065"/>
      <c r="D168" s="1113" t="s">
        <v>7</v>
      </c>
      <c r="E168" s="1747" t="s">
        <v>123</v>
      </c>
      <c r="F168" s="1730" t="s">
        <v>83</v>
      </c>
      <c r="G168" s="1733" t="s">
        <v>308</v>
      </c>
      <c r="H168" s="1139" t="s">
        <v>41</v>
      </c>
      <c r="I168" s="1867" t="s">
        <v>80</v>
      </c>
      <c r="J168" s="71" t="s">
        <v>113</v>
      </c>
      <c r="K168" s="71">
        <v>100</v>
      </c>
      <c r="L168" s="164">
        <v>100</v>
      </c>
      <c r="M168" s="109"/>
      <c r="N168" s="63"/>
      <c r="O168" s="63"/>
      <c r="P168" s="157"/>
      <c r="Q168" s="164">
        <v>100</v>
      </c>
      <c r="R168" s="71">
        <v>100</v>
      </c>
      <c r="S168" s="1076"/>
      <c r="T168" s="334"/>
      <c r="U168" s="334"/>
      <c r="V168" s="51"/>
      <c r="W168" s="41"/>
    </row>
    <row r="169" spans="1:23" ht="15" customHeight="1" x14ac:dyDescent="0.2">
      <c r="A169" s="1063"/>
      <c r="B169" s="1064"/>
      <c r="C169" s="1065"/>
      <c r="D169" s="1068"/>
      <c r="E169" s="1699"/>
      <c r="F169" s="1866"/>
      <c r="G169" s="1745"/>
      <c r="H169" s="1103"/>
      <c r="I169" s="1685"/>
      <c r="J169" s="79" t="s">
        <v>29</v>
      </c>
      <c r="K169" s="79">
        <v>268.89999999999998</v>
      </c>
      <c r="L169" s="165">
        <v>268.89999999999998</v>
      </c>
      <c r="M169" s="105"/>
      <c r="N169" s="334"/>
      <c r="O169" s="334"/>
      <c r="P169" s="155"/>
      <c r="Q169" s="165">
        <v>270</v>
      </c>
      <c r="R169" s="79">
        <v>270</v>
      </c>
      <c r="S169" s="1149"/>
      <c r="T169" s="500"/>
      <c r="U169" s="413"/>
      <c r="V169" s="478"/>
      <c r="W169" s="501"/>
    </row>
    <row r="170" spans="1:23" ht="18.75" customHeight="1" x14ac:dyDescent="0.2">
      <c r="A170" s="1063"/>
      <c r="B170" s="1064"/>
      <c r="C170" s="1065"/>
      <c r="D170" s="1068"/>
      <c r="E170" s="1699"/>
      <c r="F170" s="1794"/>
      <c r="G170" s="1745"/>
      <c r="H170" s="1103"/>
      <c r="I170" s="1685"/>
      <c r="J170" s="79" t="s">
        <v>81</v>
      </c>
      <c r="K170" s="79">
        <v>21.4</v>
      </c>
      <c r="L170" s="165">
        <v>21.4</v>
      </c>
      <c r="M170" s="105"/>
      <c r="N170" s="207"/>
      <c r="O170" s="207"/>
      <c r="P170" s="255"/>
      <c r="Q170" s="172"/>
      <c r="R170" s="84"/>
      <c r="S170" s="341"/>
      <c r="T170" s="499"/>
      <c r="U170" s="251"/>
      <c r="V170" s="491"/>
      <c r="W170" s="301"/>
    </row>
    <row r="171" spans="1:23" ht="27.75" customHeight="1" x14ac:dyDescent="0.2">
      <c r="A171" s="1063"/>
      <c r="B171" s="1064"/>
      <c r="C171" s="1065"/>
      <c r="D171" s="1068"/>
      <c r="E171" s="1699"/>
      <c r="F171" s="1081"/>
      <c r="G171" s="1745"/>
      <c r="H171" s="1103"/>
      <c r="I171" s="1685"/>
      <c r="J171" s="93" t="s">
        <v>29</v>
      </c>
      <c r="K171" s="93"/>
      <c r="L171" s="93"/>
      <c r="M171" s="710">
        <v>149.19999999999999</v>
      </c>
      <c r="N171" s="334">
        <v>149.19999999999999</v>
      </c>
      <c r="O171" s="334"/>
      <c r="P171" s="155"/>
      <c r="Q171" s="165"/>
      <c r="R171" s="79"/>
      <c r="S171" s="1149" t="s">
        <v>133</v>
      </c>
      <c r="T171" s="334">
        <v>11.5</v>
      </c>
      <c r="U171" s="334">
        <v>13.8</v>
      </c>
      <c r="V171" s="51">
        <v>13.8</v>
      </c>
      <c r="W171" s="52">
        <v>13.8</v>
      </c>
    </row>
    <row r="172" spans="1:23" ht="17.25" customHeight="1" x14ac:dyDescent="0.2">
      <c r="A172" s="1063"/>
      <c r="B172" s="1064"/>
      <c r="C172" s="1065"/>
      <c r="D172" s="1068"/>
      <c r="E172" s="1699"/>
      <c r="F172" s="1081"/>
      <c r="G172" s="1745"/>
      <c r="H172" s="1103"/>
      <c r="I172" s="1685"/>
      <c r="J172" s="79" t="s">
        <v>113</v>
      </c>
      <c r="K172" s="79"/>
      <c r="L172" s="79"/>
      <c r="M172" s="165">
        <v>100</v>
      </c>
      <c r="N172" s="334">
        <v>100</v>
      </c>
      <c r="O172" s="334"/>
      <c r="P172" s="155"/>
      <c r="Q172" s="165"/>
      <c r="R172" s="79"/>
      <c r="S172" s="1149" t="s">
        <v>42</v>
      </c>
      <c r="T172" s="500">
        <v>69</v>
      </c>
      <c r="U172" s="413">
        <v>67</v>
      </c>
      <c r="V172" s="478">
        <v>67</v>
      </c>
      <c r="W172" s="386">
        <v>67</v>
      </c>
    </row>
    <row r="173" spans="1:23" ht="17.25" customHeight="1" x14ac:dyDescent="0.2">
      <c r="A173" s="1063"/>
      <c r="B173" s="1064"/>
      <c r="C173" s="1065"/>
      <c r="D173" s="1068"/>
      <c r="E173" s="1699"/>
      <c r="F173" s="1081"/>
      <c r="G173" s="1745"/>
      <c r="H173" s="1103"/>
      <c r="I173" s="1685"/>
      <c r="J173" s="84"/>
      <c r="K173" s="84"/>
      <c r="L173" s="84"/>
      <c r="M173" s="172"/>
      <c r="N173" s="207"/>
      <c r="O173" s="207"/>
      <c r="P173" s="255"/>
      <c r="Q173" s="172"/>
      <c r="R173" s="84"/>
      <c r="S173" s="341" t="s">
        <v>89</v>
      </c>
      <c r="T173" s="715">
        <v>1.5</v>
      </c>
      <c r="U173" s="715">
        <v>1.8</v>
      </c>
      <c r="V173" s="716">
        <v>1.8</v>
      </c>
      <c r="W173" s="717">
        <v>1.8</v>
      </c>
    </row>
    <row r="174" spans="1:23" ht="16.5" customHeight="1" x14ac:dyDescent="0.2">
      <c r="A174" s="1063"/>
      <c r="B174" s="1064"/>
      <c r="C174" s="1065"/>
      <c r="D174" s="1068"/>
      <c r="E174" s="1699"/>
      <c r="F174" s="1081"/>
      <c r="G174" s="1745"/>
      <c r="H174" s="1103"/>
      <c r="I174" s="1685"/>
      <c r="J174" s="76" t="s">
        <v>66</v>
      </c>
      <c r="K174" s="76"/>
      <c r="L174" s="76"/>
      <c r="M174" s="169">
        <v>49</v>
      </c>
      <c r="N174" s="231"/>
      <c r="O174" s="231"/>
      <c r="P174" s="256">
        <v>49</v>
      </c>
      <c r="Q174" s="169"/>
      <c r="R174" s="76"/>
      <c r="S174" s="341" t="s">
        <v>315</v>
      </c>
      <c r="T174" s="499">
        <v>70</v>
      </c>
      <c r="U174" s="31">
        <v>100</v>
      </c>
      <c r="V174" s="490"/>
      <c r="W174" s="718"/>
    </row>
    <row r="175" spans="1:23" ht="17.25" customHeight="1" x14ac:dyDescent="0.2">
      <c r="A175" s="1063"/>
      <c r="B175" s="1064"/>
      <c r="C175" s="1065"/>
      <c r="D175" s="1068"/>
      <c r="E175" s="1699"/>
      <c r="F175" s="1081"/>
      <c r="G175" s="714"/>
      <c r="H175" s="1103"/>
      <c r="I175" s="1685"/>
      <c r="J175" s="79" t="s">
        <v>29</v>
      </c>
      <c r="K175" s="79"/>
      <c r="L175" s="105"/>
      <c r="M175" s="105">
        <v>12.8</v>
      </c>
      <c r="N175" s="334">
        <v>12.8</v>
      </c>
      <c r="O175" s="334"/>
      <c r="P175" s="231"/>
      <c r="Q175" s="169"/>
      <c r="R175" s="76"/>
      <c r="S175" s="318" t="s">
        <v>212</v>
      </c>
      <c r="T175" s="31">
        <v>131</v>
      </c>
      <c r="U175" s="31">
        <v>165</v>
      </c>
      <c r="V175" s="719"/>
      <c r="W175" s="720"/>
    </row>
    <row r="176" spans="1:23" ht="27.75" customHeight="1" x14ac:dyDescent="0.2">
      <c r="A176" s="1063"/>
      <c r="B176" s="1064"/>
      <c r="C176" s="1065"/>
      <c r="D176" s="1068"/>
      <c r="E176" s="1699"/>
      <c r="F176" s="1081"/>
      <c r="G176" s="714"/>
      <c r="H176" s="1103"/>
      <c r="I176" s="1685"/>
      <c r="J176" s="76" t="s">
        <v>29</v>
      </c>
      <c r="K176" s="76"/>
      <c r="L176" s="76"/>
      <c r="M176" s="725">
        <v>54</v>
      </c>
      <c r="N176" s="277"/>
      <c r="O176" s="277"/>
      <c r="P176" s="726">
        <v>54</v>
      </c>
      <c r="Q176" s="725"/>
      <c r="R176" s="727"/>
      <c r="S176" s="1154" t="s">
        <v>316</v>
      </c>
      <c r="T176" s="730"/>
      <c r="U176" s="1153">
        <v>1</v>
      </c>
      <c r="V176" s="719"/>
      <c r="W176" s="720"/>
    </row>
    <row r="177" spans="1:24" ht="17.25" customHeight="1" x14ac:dyDescent="0.2">
      <c r="A177" s="1063"/>
      <c r="B177" s="1064"/>
      <c r="C177" s="1065"/>
      <c r="D177" s="1068"/>
      <c r="E177" s="1699"/>
      <c r="F177" s="1081"/>
      <c r="G177" s="714"/>
      <c r="H177" s="1103"/>
      <c r="I177" s="1685"/>
      <c r="J177" s="93" t="s">
        <v>29</v>
      </c>
      <c r="K177" s="93"/>
      <c r="L177" s="93"/>
      <c r="M177" s="710"/>
      <c r="N177" s="209"/>
      <c r="O177" s="209"/>
      <c r="P177" s="729"/>
      <c r="Q177" s="165"/>
      <c r="R177" s="79"/>
      <c r="S177" s="731" t="s">
        <v>191</v>
      </c>
      <c r="T177" s="732">
        <v>20</v>
      </c>
      <c r="U177" s="733"/>
      <c r="V177" s="719"/>
      <c r="W177" s="302"/>
    </row>
    <row r="178" spans="1:24" ht="27.75" customHeight="1" x14ac:dyDescent="0.2">
      <c r="A178" s="1063"/>
      <c r="B178" s="1064"/>
      <c r="C178" s="1065"/>
      <c r="D178" s="1114"/>
      <c r="E178" s="1699"/>
      <c r="F178" s="1081"/>
      <c r="G178" s="714"/>
      <c r="H178" s="1103"/>
      <c r="I178" s="1685"/>
      <c r="J178" s="383" t="s">
        <v>74</v>
      </c>
      <c r="K178" s="382"/>
      <c r="L178" s="382">
        <v>23</v>
      </c>
      <c r="M178" s="722"/>
      <c r="N178" s="728"/>
      <c r="O178" s="728"/>
      <c r="P178" s="721"/>
      <c r="Q178" s="722"/>
      <c r="R178" s="382"/>
      <c r="S178" s="723" t="s">
        <v>314</v>
      </c>
      <c r="T178" s="724">
        <v>2</v>
      </c>
      <c r="U178" s="704"/>
      <c r="V178" s="491"/>
      <c r="W178" s="301"/>
    </row>
    <row r="179" spans="1:24" ht="15" customHeight="1" x14ac:dyDescent="0.2">
      <c r="A179" s="1063"/>
      <c r="B179" s="1064"/>
      <c r="C179" s="1065"/>
      <c r="D179" s="1068" t="s">
        <v>9</v>
      </c>
      <c r="E179" s="1100" t="s">
        <v>70</v>
      </c>
      <c r="F179" s="503"/>
      <c r="G179" s="1733" t="s">
        <v>152</v>
      </c>
      <c r="H179" s="1068"/>
      <c r="I179" s="1055"/>
      <c r="J179" s="75" t="s">
        <v>113</v>
      </c>
      <c r="K179" s="164">
        <v>160.19999999999999</v>
      </c>
      <c r="L179" s="164">
        <v>160.19999999999999</v>
      </c>
      <c r="M179" s="109">
        <v>150</v>
      </c>
      <c r="N179" s="63">
        <v>150</v>
      </c>
      <c r="O179" s="63"/>
      <c r="P179" s="157"/>
      <c r="Q179" s="164">
        <v>150</v>
      </c>
      <c r="R179" s="71">
        <f>+N179</f>
        <v>150</v>
      </c>
      <c r="S179" s="1076" t="s">
        <v>92</v>
      </c>
      <c r="T179" s="502" t="s">
        <v>120</v>
      </c>
      <c r="U179" s="18">
        <v>1</v>
      </c>
      <c r="V179" s="18">
        <v>1</v>
      </c>
      <c r="W179" s="316">
        <v>1</v>
      </c>
    </row>
    <row r="180" spans="1:24" ht="16.5" customHeight="1" x14ac:dyDescent="0.2">
      <c r="A180" s="1063"/>
      <c r="B180" s="1064"/>
      <c r="C180" s="1065"/>
      <c r="D180" s="1068"/>
      <c r="E180" s="1112"/>
      <c r="F180" s="180"/>
      <c r="G180" s="1735"/>
      <c r="H180" s="1068"/>
      <c r="I180" s="1055"/>
      <c r="J180" s="73" t="s">
        <v>74</v>
      </c>
      <c r="K180" s="166"/>
      <c r="L180" s="166">
        <v>25</v>
      </c>
      <c r="M180" s="108"/>
      <c r="N180" s="54"/>
      <c r="O180" s="54"/>
      <c r="P180" s="156"/>
      <c r="Q180" s="166"/>
      <c r="R180" s="108"/>
      <c r="S180" s="309"/>
      <c r="T180" s="56"/>
      <c r="U180" s="22"/>
      <c r="V180" s="22"/>
      <c r="W180" s="225"/>
    </row>
    <row r="181" spans="1:24" ht="15.75" customHeight="1" x14ac:dyDescent="0.2">
      <c r="A181" s="1063"/>
      <c r="B181" s="1064"/>
      <c r="C181" s="1065"/>
      <c r="D181" s="1113" t="s">
        <v>32</v>
      </c>
      <c r="E181" s="1855" t="s">
        <v>137</v>
      </c>
      <c r="F181" s="181"/>
      <c r="G181" s="1857" t="s">
        <v>153</v>
      </c>
      <c r="H181" s="1103"/>
      <c r="I181" s="1860"/>
      <c r="J181" s="79" t="s">
        <v>29</v>
      </c>
      <c r="K181" s="164">
        <v>8.6</v>
      </c>
      <c r="L181" s="164">
        <v>8.6</v>
      </c>
      <c r="M181" s="109"/>
      <c r="N181" s="63"/>
      <c r="O181" s="63"/>
      <c r="P181" s="157"/>
      <c r="Q181" s="164"/>
      <c r="R181" s="164"/>
      <c r="S181" s="1862" t="s">
        <v>186</v>
      </c>
      <c r="T181" s="1864" t="s">
        <v>130</v>
      </c>
      <c r="U181" s="1864"/>
      <c r="V181" s="1839"/>
      <c r="W181" s="1841"/>
    </row>
    <row r="182" spans="1:24" ht="12.75" customHeight="1" x14ac:dyDescent="0.2">
      <c r="A182" s="1063"/>
      <c r="B182" s="1064"/>
      <c r="C182" s="1065"/>
      <c r="D182" s="1068"/>
      <c r="E182" s="1855"/>
      <c r="F182" s="181"/>
      <c r="G182" s="1858"/>
      <c r="H182" s="1103"/>
      <c r="I182" s="1861"/>
      <c r="J182" s="79"/>
      <c r="K182" s="165"/>
      <c r="L182" s="79"/>
      <c r="M182" s="105"/>
      <c r="N182" s="334"/>
      <c r="O182" s="334"/>
      <c r="P182" s="155"/>
      <c r="Q182" s="165"/>
      <c r="R182" s="79"/>
      <c r="S182" s="1863"/>
      <c r="T182" s="1865"/>
      <c r="U182" s="1865"/>
      <c r="V182" s="1840"/>
      <c r="W182" s="1842"/>
    </row>
    <row r="183" spans="1:24" ht="36.75" customHeight="1" x14ac:dyDescent="0.2">
      <c r="A183" s="1063"/>
      <c r="B183" s="1064"/>
      <c r="C183" s="1065"/>
      <c r="D183" s="1114"/>
      <c r="E183" s="1856"/>
      <c r="F183" s="182"/>
      <c r="G183" s="1859"/>
      <c r="H183" s="1140"/>
      <c r="I183" s="1078"/>
      <c r="J183" s="78"/>
      <c r="K183" s="78"/>
      <c r="L183" s="78"/>
      <c r="M183" s="108"/>
      <c r="N183" s="54"/>
      <c r="O183" s="54"/>
      <c r="P183" s="196"/>
      <c r="Q183" s="108"/>
      <c r="R183" s="108"/>
      <c r="S183" s="188" t="s">
        <v>187</v>
      </c>
      <c r="T183" s="270" t="s">
        <v>127</v>
      </c>
      <c r="U183" s="270"/>
      <c r="V183" s="274"/>
      <c r="W183" s="272"/>
    </row>
    <row r="184" spans="1:24" ht="12.75" customHeight="1" x14ac:dyDescent="0.2">
      <c r="A184" s="1063"/>
      <c r="B184" s="1064"/>
      <c r="C184" s="1065"/>
      <c r="D184" s="1067" t="s">
        <v>37</v>
      </c>
      <c r="E184" s="1715" t="s">
        <v>124</v>
      </c>
      <c r="F184" s="1135"/>
      <c r="G184" s="1843" t="s">
        <v>309</v>
      </c>
      <c r="H184" s="1124" t="s">
        <v>41</v>
      </c>
      <c r="I184" s="1780"/>
      <c r="J184" s="71"/>
      <c r="K184" s="109"/>
      <c r="L184" s="109"/>
      <c r="M184" s="194"/>
      <c r="N184" s="505"/>
      <c r="O184" s="63"/>
      <c r="P184" s="158"/>
      <c r="Q184" s="109"/>
      <c r="R184" s="109"/>
      <c r="S184" s="1846"/>
      <c r="T184" s="1848"/>
      <c r="U184" s="1850"/>
      <c r="V184" s="1850"/>
      <c r="W184" s="1853"/>
    </row>
    <row r="185" spans="1:24" ht="16.5" customHeight="1" x14ac:dyDescent="0.2">
      <c r="A185" s="1063"/>
      <c r="B185" s="1064"/>
      <c r="C185" s="1065"/>
      <c r="D185" s="1067"/>
      <c r="E185" s="1782"/>
      <c r="F185" s="1135"/>
      <c r="G185" s="1844"/>
      <c r="H185" s="1124"/>
      <c r="I185" s="1845"/>
      <c r="J185" s="84"/>
      <c r="K185" s="189"/>
      <c r="L185" s="189"/>
      <c r="M185" s="189"/>
      <c r="N185" s="207"/>
      <c r="O185" s="207"/>
      <c r="P185" s="159"/>
      <c r="Q185" s="189"/>
      <c r="R185" s="189"/>
      <c r="S185" s="1847"/>
      <c r="T185" s="1849"/>
      <c r="U185" s="1851"/>
      <c r="V185" s="1852"/>
      <c r="W185" s="1854"/>
    </row>
    <row r="186" spans="1:24" ht="17.25" customHeight="1" x14ac:dyDescent="0.2">
      <c r="A186" s="1063"/>
      <c r="B186" s="1064"/>
      <c r="C186" s="1065"/>
      <c r="D186" s="1067"/>
      <c r="E186" s="1133"/>
      <c r="F186" s="1135"/>
      <c r="G186" s="1844"/>
      <c r="H186" s="1124"/>
      <c r="I186" s="1756" t="s">
        <v>171</v>
      </c>
      <c r="J186" s="76" t="s">
        <v>74</v>
      </c>
      <c r="K186" s="173">
        <v>462.1</v>
      </c>
      <c r="L186" s="76">
        <f>+K186</f>
        <v>462.1</v>
      </c>
      <c r="M186" s="106">
        <v>476</v>
      </c>
      <c r="N186" s="277">
        <f>469+7</f>
        <v>476</v>
      </c>
      <c r="O186" s="277"/>
      <c r="P186" s="741"/>
      <c r="Q186" s="106">
        <v>493</v>
      </c>
      <c r="R186" s="106">
        <v>518</v>
      </c>
      <c r="S186" s="318" t="s">
        <v>213</v>
      </c>
      <c r="T186" s="742">
        <v>170</v>
      </c>
      <c r="U186" s="743">
        <v>170</v>
      </c>
      <c r="V186" s="743">
        <v>170</v>
      </c>
      <c r="W186" s="744">
        <v>170</v>
      </c>
    </row>
    <row r="187" spans="1:24" ht="42.75" customHeight="1" x14ac:dyDescent="0.2">
      <c r="A187" s="1063"/>
      <c r="B187" s="1064"/>
      <c r="C187" s="1065"/>
      <c r="D187" s="1067"/>
      <c r="E187" s="1133"/>
      <c r="F187" s="1135"/>
      <c r="G187" s="1844"/>
      <c r="H187" s="1124"/>
      <c r="I187" s="1756"/>
      <c r="J187" s="76" t="s">
        <v>74</v>
      </c>
      <c r="K187" s="173"/>
      <c r="L187" s="76"/>
      <c r="M187" s="106">
        <v>12</v>
      </c>
      <c r="N187" s="277">
        <v>12</v>
      </c>
      <c r="O187" s="277"/>
      <c r="P187" s="741"/>
      <c r="Q187" s="106">
        <v>12</v>
      </c>
      <c r="R187" s="727">
        <v>12</v>
      </c>
      <c r="S187" s="341" t="s">
        <v>355</v>
      </c>
      <c r="T187" s="742"/>
      <c r="U187" s="943">
        <v>1</v>
      </c>
      <c r="V187" s="943">
        <v>1</v>
      </c>
      <c r="W187" s="944">
        <v>1</v>
      </c>
      <c r="X187" s="1" t="s">
        <v>429</v>
      </c>
    </row>
    <row r="188" spans="1:24" ht="29.25" customHeight="1" x14ac:dyDescent="0.2">
      <c r="A188" s="1063"/>
      <c r="B188" s="1064"/>
      <c r="C188" s="1065"/>
      <c r="D188" s="1067"/>
      <c r="E188" s="1133"/>
      <c r="F188" s="1135"/>
      <c r="G188" s="1844"/>
      <c r="H188" s="1124"/>
      <c r="I188" s="1831"/>
      <c r="J188" s="79" t="s">
        <v>74</v>
      </c>
      <c r="K188" s="105"/>
      <c r="L188" s="105"/>
      <c r="M188" s="104">
        <v>30</v>
      </c>
      <c r="N188" s="40">
        <v>30</v>
      </c>
      <c r="O188" s="40"/>
      <c r="P188" s="125"/>
      <c r="Q188" s="105"/>
      <c r="R188" s="105"/>
      <c r="S188" s="341" t="s">
        <v>385</v>
      </c>
      <c r="T188" s="945"/>
      <c r="U188" s="946">
        <v>10</v>
      </c>
      <c r="V188" s="947"/>
      <c r="W188" s="948"/>
      <c r="X188" s="1" t="s">
        <v>430</v>
      </c>
    </row>
    <row r="189" spans="1:24" ht="40.5" customHeight="1" x14ac:dyDescent="0.2">
      <c r="A189" s="1063"/>
      <c r="B189" s="1064"/>
      <c r="C189" s="1065"/>
      <c r="D189" s="1067"/>
      <c r="E189" s="1133"/>
      <c r="F189" s="1081"/>
      <c r="G189" s="1844"/>
      <c r="H189" s="1124"/>
      <c r="I189" s="1832" t="s">
        <v>80</v>
      </c>
      <c r="J189" s="76" t="s">
        <v>74</v>
      </c>
      <c r="K189" s="173">
        <v>150</v>
      </c>
      <c r="L189" s="173">
        <v>150</v>
      </c>
      <c r="M189" s="173">
        <v>291</v>
      </c>
      <c r="N189" s="231"/>
      <c r="O189" s="231"/>
      <c r="P189" s="276">
        <v>291</v>
      </c>
      <c r="Q189" s="173"/>
      <c r="R189" s="173"/>
      <c r="S189" s="1104" t="s">
        <v>208</v>
      </c>
      <c r="T189" s="599" t="s">
        <v>127</v>
      </c>
      <c r="U189" s="739" t="s">
        <v>127</v>
      </c>
      <c r="V189" s="739"/>
      <c r="W189" s="740"/>
      <c r="X189" s="64"/>
    </row>
    <row r="190" spans="1:24" ht="30.75" customHeight="1" x14ac:dyDescent="0.2">
      <c r="A190" s="1063"/>
      <c r="B190" s="1064"/>
      <c r="C190" s="1065"/>
      <c r="D190" s="1067"/>
      <c r="E190" s="1090"/>
      <c r="F190" s="1081"/>
      <c r="G190" s="1844"/>
      <c r="H190" s="1124"/>
      <c r="I190" s="1757"/>
      <c r="J190" s="79" t="s">
        <v>29</v>
      </c>
      <c r="K190" s="165">
        <v>50</v>
      </c>
      <c r="L190" s="93">
        <v>50</v>
      </c>
      <c r="M190" s="105"/>
      <c r="N190" s="209"/>
      <c r="O190" s="334"/>
      <c r="P190" s="155"/>
      <c r="Q190" s="165"/>
      <c r="R190" s="165"/>
      <c r="S190" s="737" t="s">
        <v>193</v>
      </c>
      <c r="T190" s="738" t="s">
        <v>127</v>
      </c>
      <c r="U190" s="232"/>
      <c r="V190" s="232"/>
      <c r="W190" s="32"/>
    </row>
    <row r="191" spans="1:24" ht="38.25" customHeight="1" x14ac:dyDescent="0.2">
      <c r="A191" s="1063"/>
      <c r="B191" s="1064"/>
      <c r="C191" s="1065"/>
      <c r="D191" s="1067"/>
      <c r="E191" s="1133"/>
      <c r="F191" s="1081"/>
      <c r="G191" s="380"/>
      <c r="H191" s="1124"/>
      <c r="I191" s="1055"/>
      <c r="J191" s="79" t="s">
        <v>74</v>
      </c>
      <c r="K191" s="105">
        <v>145</v>
      </c>
      <c r="L191" s="105">
        <v>145</v>
      </c>
      <c r="M191" s="105"/>
      <c r="N191" s="334"/>
      <c r="O191" s="334"/>
      <c r="P191" s="122"/>
      <c r="Q191" s="105"/>
      <c r="R191" s="79"/>
      <c r="S191" s="703" t="s">
        <v>251</v>
      </c>
      <c r="T191" s="734" t="s">
        <v>192</v>
      </c>
      <c r="U191" s="351"/>
      <c r="V191" s="351"/>
      <c r="W191" s="550"/>
      <c r="X191" s="64"/>
    </row>
    <row r="192" spans="1:24" ht="42" customHeight="1" x14ac:dyDescent="0.2">
      <c r="A192" s="1063"/>
      <c r="B192" s="1064"/>
      <c r="C192" s="1065"/>
      <c r="D192" s="1105"/>
      <c r="E192" s="1091"/>
      <c r="F192" s="145"/>
      <c r="G192" s="506"/>
      <c r="H192" s="465"/>
      <c r="I192" s="457"/>
      <c r="J192" s="78"/>
      <c r="K192" s="166"/>
      <c r="L192" s="166"/>
      <c r="M192" s="108"/>
      <c r="N192" s="54"/>
      <c r="O192" s="54"/>
      <c r="P192" s="156"/>
      <c r="Q192" s="166"/>
      <c r="R192" s="166"/>
      <c r="S192" s="735" t="s">
        <v>264</v>
      </c>
      <c r="T192" s="736" t="s">
        <v>127</v>
      </c>
      <c r="U192" s="274"/>
      <c r="V192" s="504"/>
      <c r="W192" s="507"/>
    </row>
    <row r="193" spans="1:28" ht="24" customHeight="1" x14ac:dyDescent="0.2">
      <c r="A193" s="1102"/>
      <c r="B193" s="1064"/>
      <c r="C193" s="580"/>
      <c r="D193" s="1067" t="s">
        <v>38</v>
      </c>
      <c r="E193" s="1715" t="s">
        <v>244</v>
      </c>
      <c r="F193" s="1059"/>
      <c r="G193" s="1834" t="s">
        <v>154</v>
      </c>
      <c r="H193" s="1103" t="s">
        <v>41</v>
      </c>
      <c r="I193" s="1780" t="s">
        <v>80</v>
      </c>
      <c r="J193" s="71" t="s">
        <v>29</v>
      </c>
      <c r="K193" s="71">
        <v>90.1</v>
      </c>
      <c r="L193" s="71">
        <v>90.1</v>
      </c>
      <c r="M193" s="109">
        <v>90.1</v>
      </c>
      <c r="N193" s="63"/>
      <c r="O193" s="63"/>
      <c r="P193" s="122">
        <v>90.1</v>
      </c>
      <c r="Q193" s="105">
        <f>+P193</f>
        <v>90.1</v>
      </c>
      <c r="R193" s="105">
        <f>+Q193</f>
        <v>90.1</v>
      </c>
      <c r="S193" s="1837" t="s">
        <v>209</v>
      </c>
      <c r="T193" s="279">
        <v>19</v>
      </c>
      <c r="U193" s="887">
        <v>19</v>
      </c>
      <c r="V193" s="887">
        <v>19</v>
      </c>
      <c r="W193" s="888">
        <v>19</v>
      </c>
    </row>
    <row r="194" spans="1:28" ht="21.75" customHeight="1" x14ac:dyDescent="0.2">
      <c r="A194" s="1102"/>
      <c r="B194" s="1064"/>
      <c r="C194" s="580"/>
      <c r="D194" s="1105"/>
      <c r="E194" s="1833"/>
      <c r="F194" s="146"/>
      <c r="G194" s="1835"/>
      <c r="H194" s="1140"/>
      <c r="I194" s="1836"/>
      <c r="J194" s="78"/>
      <c r="K194" s="78"/>
      <c r="L194" s="78"/>
      <c r="M194" s="108"/>
      <c r="N194" s="54"/>
      <c r="O194" s="54"/>
      <c r="P194" s="156"/>
      <c r="Q194" s="166"/>
      <c r="R194" s="166"/>
      <c r="S194" s="1838"/>
      <c r="T194" s="889"/>
      <c r="U194" s="890"/>
      <c r="V194" s="890"/>
      <c r="W194" s="891"/>
    </row>
    <row r="195" spans="1:28" ht="18" customHeight="1" x14ac:dyDescent="0.2">
      <c r="A195" s="1063"/>
      <c r="B195" s="1064"/>
      <c r="C195" s="1065"/>
      <c r="D195" s="974"/>
      <c r="E195" s="1807" t="s">
        <v>383</v>
      </c>
      <c r="F195" s="975"/>
      <c r="G195" s="976"/>
      <c r="H195" s="977"/>
      <c r="I195" s="1809" t="s">
        <v>384</v>
      </c>
      <c r="J195" s="381" t="s">
        <v>112</v>
      </c>
      <c r="K195" s="635">
        <v>11.9</v>
      </c>
      <c r="L195" s="635">
        <v>11.9</v>
      </c>
      <c r="M195" s="105"/>
      <c r="N195" s="63"/>
      <c r="O195" s="63"/>
      <c r="P195" s="158"/>
      <c r="Q195" s="109"/>
      <c r="R195" s="109"/>
      <c r="S195" s="881"/>
      <c r="T195" s="812"/>
      <c r="U195" s="811"/>
      <c r="V195" s="811"/>
      <c r="W195" s="1097"/>
      <c r="X195" s="64" t="s">
        <v>431</v>
      </c>
      <c r="Y195" s="64"/>
      <c r="Z195" s="64"/>
    </row>
    <row r="196" spans="1:28" ht="21" customHeight="1" x14ac:dyDescent="0.2">
      <c r="A196" s="1063"/>
      <c r="B196" s="1064"/>
      <c r="C196" s="1065"/>
      <c r="D196" s="324"/>
      <c r="E196" s="1808"/>
      <c r="F196" s="978"/>
      <c r="G196" s="976"/>
      <c r="H196" s="979"/>
      <c r="I196" s="1810"/>
      <c r="J196" s="381"/>
      <c r="K196" s="635"/>
      <c r="L196" s="635"/>
      <c r="M196" s="105"/>
      <c r="N196" s="54"/>
      <c r="O196" s="54"/>
      <c r="P196" s="196"/>
      <c r="Q196" s="108"/>
      <c r="R196" s="108"/>
      <c r="S196" s="885"/>
      <c r="T196" s="818"/>
      <c r="U196" s="817"/>
      <c r="V196" s="817"/>
      <c r="W196" s="37"/>
      <c r="X196" s="64"/>
      <c r="Y196" s="64"/>
      <c r="Z196" s="64"/>
    </row>
    <row r="197" spans="1:28" ht="30.75" customHeight="1" x14ac:dyDescent="0.2">
      <c r="A197" s="1063"/>
      <c r="B197" s="1064"/>
      <c r="C197" s="1065"/>
      <c r="D197" s="586"/>
      <c r="E197" s="591" t="s">
        <v>135</v>
      </c>
      <c r="F197" s="592"/>
      <c r="G197" s="593" t="s">
        <v>167</v>
      </c>
      <c r="H197" s="594" t="s">
        <v>41</v>
      </c>
      <c r="I197" s="595"/>
      <c r="J197" s="596" t="s">
        <v>74</v>
      </c>
      <c r="K197" s="597">
        <v>48</v>
      </c>
      <c r="L197" s="597">
        <v>0</v>
      </c>
      <c r="M197" s="598"/>
      <c r="N197" s="831"/>
      <c r="O197" s="831"/>
      <c r="P197" s="830"/>
      <c r="Q197" s="877"/>
      <c r="R197" s="383"/>
      <c r="S197" s="378" t="s">
        <v>237</v>
      </c>
      <c r="T197" s="980">
        <v>100</v>
      </c>
      <c r="U197" s="1088"/>
      <c r="V197" s="1088"/>
      <c r="W197" s="220"/>
      <c r="X197" s="64"/>
    </row>
    <row r="198" spans="1:28" ht="15.75" customHeight="1" thickBot="1" x14ac:dyDescent="0.25">
      <c r="A198" s="86"/>
      <c r="B198" s="1148"/>
      <c r="C198" s="262"/>
      <c r="D198" s="418"/>
      <c r="E198" s="587"/>
      <c r="F198" s="588"/>
      <c r="G198" s="589"/>
      <c r="H198" s="262"/>
      <c r="I198" s="551"/>
      <c r="J198" s="179" t="s">
        <v>8</v>
      </c>
      <c r="K198" s="179">
        <f>SUM(K168:K197)</f>
        <v>1516.2</v>
      </c>
      <c r="L198" s="179">
        <f>SUM(L168:L197)</f>
        <v>1516.2</v>
      </c>
      <c r="M198" s="179">
        <f>SUM(M168:M194)</f>
        <v>1414.1</v>
      </c>
      <c r="N198" s="179">
        <f t="shared" ref="N198:R198" si="12">SUM(N168:N194)</f>
        <v>930</v>
      </c>
      <c r="O198" s="179">
        <f t="shared" si="12"/>
        <v>0</v>
      </c>
      <c r="P198" s="179">
        <f t="shared" si="12"/>
        <v>484.1</v>
      </c>
      <c r="Q198" s="179">
        <f>SUM(Q168:Q194)</f>
        <v>1115.0999999999999</v>
      </c>
      <c r="R198" s="179">
        <f t="shared" si="12"/>
        <v>1140.0999999999999</v>
      </c>
      <c r="S198" s="590"/>
      <c r="T198" s="575"/>
      <c r="U198" s="576"/>
      <c r="V198" s="577"/>
      <c r="W198" s="578"/>
    </row>
    <row r="199" spans="1:28" ht="30" customHeight="1" x14ac:dyDescent="0.2">
      <c r="A199" s="1811" t="s">
        <v>7</v>
      </c>
      <c r="B199" s="1813" t="s">
        <v>32</v>
      </c>
      <c r="C199" s="1815" t="s">
        <v>32</v>
      </c>
      <c r="D199" s="1817"/>
      <c r="E199" s="1820" t="s">
        <v>408</v>
      </c>
      <c r="F199" s="1822" t="s">
        <v>82</v>
      </c>
      <c r="G199" s="1825" t="s">
        <v>168</v>
      </c>
      <c r="H199" s="1827" t="s">
        <v>60</v>
      </c>
      <c r="I199" s="1830" t="s">
        <v>69</v>
      </c>
      <c r="J199" s="119" t="s">
        <v>29</v>
      </c>
      <c r="K199" s="547">
        <v>150</v>
      </c>
      <c r="L199" s="547">
        <v>150</v>
      </c>
      <c r="M199" s="321">
        <v>112.6</v>
      </c>
      <c r="N199" s="260">
        <v>112.6</v>
      </c>
      <c r="O199" s="260"/>
      <c r="P199" s="322"/>
      <c r="Q199" s="263">
        <v>112.6</v>
      </c>
      <c r="R199" s="321">
        <v>112.6</v>
      </c>
      <c r="S199" s="304" t="s">
        <v>73</v>
      </c>
      <c r="T199" s="264">
        <v>18</v>
      </c>
      <c r="U199" s="407">
        <v>18</v>
      </c>
      <c r="V199" s="407">
        <v>18</v>
      </c>
      <c r="W199" s="266">
        <v>18</v>
      </c>
      <c r="X199" s="1801"/>
      <c r="Y199" s="1802"/>
      <c r="Z199" s="1802"/>
      <c r="AA199" s="1802"/>
    </row>
    <row r="200" spans="1:28" ht="21" customHeight="1" x14ac:dyDescent="0.2">
      <c r="A200" s="1722"/>
      <c r="B200" s="1723"/>
      <c r="C200" s="1701"/>
      <c r="D200" s="1818"/>
      <c r="E200" s="1715"/>
      <c r="F200" s="1823"/>
      <c r="G200" s="1796"/>
      <c r="H200" s="1828"/>
      <c r="I200" s="1756"/>
      <c r="J200" s="91" t="s">
        <v>66</v>
      </c>
      <c r="K200" s="174"/>
      <c r="L200" s="174"/>
      <c r="M200" s="192"/>
      <c r="N200" s="206"/>
      <c r="O200" s="206"/>
      <c r="P200" s="160"/>
      <c r="Q200" s="72"/>
      <c r="R200" s="192"/>
      <c r="S200" s="1149" t="s">
        <v>93</v>
      </c>
      <c r="T200" s="211">
        <v>4</v>
      </c>
      <c r="U200" s="413">
        <v>7</v>
      </c>
      <c r="V200" s="413">
        <v>7</v>
      </c>
      <c r="W200" s="218">
        <v>7</v>
      </c>
      <c r="X200" s="1801"/>
      <c r="Y200" s="1802"/>
      <c r="Z200" s="1802"/>
      <c r="AA200" s="1802"/>
    </row>
    <row r="201" spans="1:28" ht="18.75" customHeight="1" thickBot="1" x14ac:dyDescent="0.25">
      <c r="A201" s="1812"/>
      <c r="B201" s="1814"/>
      <c r="C201" s="1816"/>
      <c r="D201" s="1819"/>
      <c r="E201" s="1821"/>
      <c r="F201" s="1824"/>
      <c r="G201" s="1826"/>
      <c r="H201" s="1829"/>
      <c r="I201" s="1686"/>
      <c r="J201" s="111" t="s">
        <v>8</v>
      </c>
      <c r="K201" s="195">
        <f t="shared" ref="K201:R201" si="13">SUM(K199:K200)</f>
        <v>150</v>
      </c>
      <c r="L201" s="195">
        <f t="shared" si="13"/>
        <v>150</v>
      </c>
      <c r="M201" s="195">
        <f>SUM(M199:M200)</f>
        <v>112.6</v>
      </c>
      <c r="N201" s="195">
        <f t="shared" si="13"/>
        <v>112.6</v>
      </c>
      <c r="O201" s="195">
        <f t="shared" si="13"/>
        <v>0</v>
      </c>
      <c r="P201" s="195">
        <f t="shared" si="13"/>
        <v>0</v>
      </c>
      <c r="Q201" s="195">
        <f t="shared" si="13"/>
        <v>112.6</v>
      </c>
      <c r="R201" s="303">
        <f t="shared" si="13"/>
        <v>112.6</v>
      </c>
      <c r="S201" s="1155"/>
      <c r="T201" s="265"/>
      <c r="U201" s="268"/>
      <c r="V201" s="268"/>
      <c r="W201" s="267"/>
      <c r="X201" s="1801"/>
      <c r="Y201" s="1766"/>
      <c r="Z201" s="1766"/>
      <c r="AA201" s="1766"/>
    </row>
    <row r="202" spans="1:28" ht="19.5" customHeight="1" x14ac:dyDescent="0.2">
      <c r="A202" s="1084" t="s">
        <v>7</v>
      </c>
      <c r="B202" s="1085" t="s">
        <v>32</v>
      </c>
      <c r="C202" s="1086" t="s">
        <v>37</v>
      </c>
      <c r="D202" s="1067"/>
      <c r="E202" s="1803" t="s">
        <v>292</v>
      </c>
      <c r="F202" s="968" t="s">
        <v>51</v>
      </c>
      <c r="G202" s="1129"/>
      <c r="H202" s="1103"/>
      <c r="I202" s="959"/>
      <c r="J202" s="951"/>
      <c r="K202" s="952"/>
      <c r="L202" s="952"/>
      <c r="M202" s="952"/>
      <c r="N202" s="1068"/>
      <c r="O202" s="953"/>
      <c r="P202" s="110"/>
      <c r="Q202" s="952"/>
      <c r="R202" s="952"/>
      <c r="S202" s="954"/>
      <c r="T202" s="51"/>
      <c r="U202" s="334"/>
      <c r="V202" s="334"/>
      <c r="W202" s="77"/>
    </row>
    <row r="203" spans="1:28" ht="22.5" customHeight="1" x14ac:dyDescent="0.2">
      <c r="A203" s="1084"/>
      <c r="B203" s="1085"/>
      <c r="C203" s="1086"/>
      <c r="D203" s="1105"/>
      <c r="E203" s="1804"/>
      <c r="F203" s="960"/>
      <c r="G203" s="961"/>
      <c r="H203" s="1140"/>
      <c r="I203" s="962"/>
      <c r="J203" s="956"/>
      <c r="K203" s="957"/>
      <c r="L203" s="957"/>
      <c r="M203" s="957"/>
      <c r="N203" s="1114"/>
      <c r="O203" s="958"/>
      <c r="P203" s="337"/>
      <c r="Q203" s="957"/>
      <c r="R203" s="957"/>
      <c r="S203" s="1150"/>
      <c r="T203" s="53"/>
      <c r="U203" s="53"/>
      <c r="V203" s="54"/>
      <c r="W203" s="242"/>
    </row>
    <row r="204" spans="1:28" ht="24.75" customHeight="1" x14ac:dyDescent="0.2">
      <c r="A204" s="1769"/>
      <c r="B204" s="1770"/>
      <c r="C204" s="1758"/>
      <c r="D204" s="1067" t="s">
        <v>7</v>
      </c>
      <c r="E204" s="1805" t="s">
        <v>409</v>
      </c>
      <c r="F204" s="1730" t="s">
        <v>184</v>
      </c>
      <c r="G204" s="1786" t="s">
        <v>310</v>
      </c>
      <c r="H204" s="1141">
        <v>5</v>
      </c>
      <c r="I204" s="1756" t="s">
        <v>281</v>
      </c>
      <c r="J204" s="75" t="s">
        <v>48</v>
      </c>
      <c r="K204" s="528">
        <v>361</v>
      </c>
      <c r="L204" s="528">
        <v>361</v>
      </c>
      <c r="M204" s="105">
        <v>342</v>
      </c>
      <c r="N204" s="334">
        <v>66.8</v>
      </c>
      <c r="O204" s="334">
        <v>35.700000000000003</v>
      </c>
      <c r="P204" s="122">
        <v>275.2</v>
      </c>
      <c r="Q204" s="79">
        <v>234</v>
      </c>
      <c r="R204" s="79">
        <v>234</v>
      </c>
      <c r="S204" s="773" t="s">
        <v>198</v>
      </c>
      <c r="T204" s="385"/>
      <c r="U204" s="955" t="s">
        <v>199</v>
      </c>
      <c r="V204" s="385">
        <v>100</v>
      </c>
      <c r="W204" s="226"/>
      <c r="X204" s="1765"/>
      <c r="Y204" s="1802"/>
      <c r="Z204" s="1802"/>
      <c r="AA204" s="1802"/>
      <c r="AB204" s="1802"/>
    </row>
    <row r="205" spans="1:28" ht="26.25" customHeight="1" x14ac:dyDescent="0.2">
      <c r="A205" s="1769"/>
      <c r="B205" s="1770"/>
      <c r="C205" s="1758"/>
      <c r="D205" s="1067"/>
      <c r="E205" s="1772"/>
      <c r="F205" s="1791"/>
      <c r="G205" s="1778"/>
      <c r="H205" s="1103"/>
      <c r="I205" s="1756"/>
      <c r="J205" s="79" t="s">
        <v>29</v>
      </c>
      <c r="K205" s="79">
        <v>150</v>
      </c>
      <c r="L205" s="79">
        <v>150</v>
      </c>
      <c r="M205" s="122">
        <v>164</v>
      </c>
      <c r="N205" s="334"/>
      <c r="O205" s="334"/>
      <c r="P205" s="122">
        <v>164</v>
      </c>
      <c r="Q205" s="79">
        <v>314</v>
      </c>
      <c r="R205" s="79"/>
      <c r="S205" s="282" t="s">
        <v>387</v>
      </c>
      <c r="T205" s="31"/>
      <c r="U205" s="232">
        <v>1</v>
      </c>
      <c r="V205" s="38"/>
      <c r="W205" s="775"/>
      <c r="X205" s="1806"/>
      <c r="Y205" s="1802"/>
      <c r="Z205" s="1802"/>
      <c r="AA205" s="1802"/>
      <c r="AB205" s="1802"/>
    </row>
    <row r="206" spans="1:28" ht="17.25" customHeight="1" x14ac:dyDescent="0.2">
      <c r="A206" s="1769"/>
      <c r="B206" s="1770"/>
      <c r="C206" s="1758"/>
      <c r="D206" s="1067"/>
      <c r="E206" s="1772"/>
      <c r="F206" s="1791"/>
      <c r="G206" s="1778"/>
      <c r="H206" s="1103"/>
      <c r="I206" s="1756"/>
      <c r="J206" s="1026" t="s">
        <v>66</v>
      </c>
      <c r="K206" s="79"/>
      <c r="L206" s="79"/>
      <c r="M206" s="1027">
        <v>150</v>
      </c>
      <c r="N206" s="334"/>
      <c r="O206" s="334"/>
      <c r="P206" s="1027">
        <v>150</v>
      </c>
      <c r="Q206" s="79"/>
      <c r="R206" s="79"/>
      <c r="S206" s="43" t="s">
        <v>182</v>
      </c>
      <c r="T206" s="985">
        <v>1</v>
      </c>
      <c r="U206" s="283" t="s">
        <v>356</v>
      </c>
      <c r="V206" s="774">
        <v>2</v>
      </c>
      <c r="W206" s="39"/>
    </row>
    <row r="207" spans="1:28" ht="26.25" customHeight="1" x14ac:dyDescent="0.2">
      <c r="A207" s="1769"/>
      <c r="B207" s="1770"/>
      <c r="C207" s="1758"/>
      <c r="D207" s="1067"/>
      <c r="E207" s="1772"/>
      <c r="F207" s="1791"/>
      <c r="G207" s="1778"/>
      <c r="H207" s="1103"/>
      <c r="I207" s="1756"/>
      <c r="J207" s="79"/>
      <c r="K207" s="79"/>
      <c r="L207" s="79"/>
      <c r="M207" s="122"/>
      <c r="N207" s="334"/>
      <c r="O207" s="334"/>
      <c r="P207" s="122"/>
      <c r="Q207" s="79"/>
      <c r="R207" s="79"/>
      <c r="S207" s="779" t="s">
        <v>388</v>
      </c>
      <c r="T207" s="704">
        <v>2</v>
      </c>
      <c r="U207" s="552"/>
      <c r="V207" s="68"/>
      <c r="W207" s="29"/>
    </row>
    <row r="208" spans="1:28" ht="18" customHeight="1" x14ac:dyDescent="0.2">
      <c r="A208" s="1769"/>
      <c r="B208" s="1770"/>
      <c r="C208" s="1758"/>
      <c r="D208" s="1105"/>
      <c r="E208" s="1773"/>
      <c r="F208" s="1134"/>
      <c r="G208" s="1779"/>
      <c r="H208" s="1140"/>
      <c r="I208" s="1781"/>
      <c r="J208" s="242"/>
      <c r="K208" s="78"/>
      <c r="L208" s="78"/>
      <c r="M208" s="196"/>
      <c r="N208" s="54"/>
      <c r="O208" s="54"/>
      <c r="P208" s="196"/>
      <c r="Q208" s="78"/>
      <c r="R208" s="78"/>
      <c r="S208" s="777" t="s">
        <v>235</v>
      </c>
      <c r="T208" s="778">
        <v>1</v>
      </c>
      <c r="U208" s="61"/>
      <c r="V208" s="56"/>
      <c r="W208" s="776"/>
    </row>
    <row r="209" spans="1:28" ht="19.5" customHeight="1" x14ac:dyDescent="0.2">
      <c r="A209" s="1769"/>
      <c r="B209" s="1770"/>
      <c r="C209" s="1758"/>
      <c r="D209" s="1067" t="s">
        <v>9</v>
      </c>
      <c r="E209" s="1793" t="s">
        <v>376</v>
      </c>
      <c r="F209" s="1730" t="s">
        <v>184</v>
      </c>
      <c r="G209" s="1786" t="s">
        <v>311</v>
      </c>
      <c r="H209" s="1141">
        <v>5</v>
      </c>
      <c r="I209" s="1756"/>
      <c r="J209" s="75" t="s">
        <v>29</v>
      </c>
      <c r="K209" s="528"/>
      <c r="L209" s="528">
        <v>1.5</v>
      </c>
      <c r="M209" s="105">
        <v>15</v>
      </c>
      <c r="N209" s="334">
        <v>15</v>
      </c>
      <c r="O209" s="334"/>
      <c r="P209" s="52"/>
      <c r="Q209" s="155">
        <v>44.5</v>
      </c>
      <c r="R209" s="79">
        <v>5</v>
      </c>
      <c r="S209" s="436" t="s">
        <v>214</v>
      </c>
      <c r="T209" s="413">
        <v>1</v>
      </c>
      <c r="U209" s="413"/>
      <c r="V209" s="211"/>
      <c r="W209" s="386"/>
    </row>
    <row r="210" spans="1:28" ht="18.75" customHeight="1" x14ac:dyDescent="0.2">
      <c r="A210" s="1769"/>
      <c r="B210" s="1770"/>
      <c r="C210" s="1758"/>
      <c r="D210" s="1067"/>
      <c r="E210" s="1789"/>
      <c r="F210" s="1784"/>
      <c r="G210" s="1778"/>
      <c r="H210" s="1103"/>
      <c r="I210" s="1756"/>
      <c r="J210" s="79" t="s">
        <v>48</v>
      </c>
      <c r="K210" s="79"/>
      <c r="L210" s="79">
        <v>13.5</v>
      </c>
      <c r="M210" s="105">
        <v>135</v>
      </c>
      <c r="N210" s="334">
        <v>135</v>
      </c>
      <c r="O210" s="334"/>
      <c r="P210" s="52"/>
      <c r="Q210" s="77">
        <v>400.1</v>
      </c>
      <c r="R210" s="79">
        <v>45</v>
      </c>
      <c r="S210" s="282" t="s">
        <v>268</v>
      </c>
      <c r="T210" s="31"/>
      <c r="U210" s="232">
        <v>1</v>
      </c>
      <c r="V210" s="232"/>
      <c r="W210" s="32"/>
    </row>
    <row r="211" spans="1:28" ht="32.25" customHeight="1" x14ac:dyDescent="0.2">
      <c r="A211" s="509"/>
      <c r="B211" s="1085"/>
      <c r="C211" s="620"/>
      <c r="D211" s="1067"/>
      <c r="E211" s="1789"/>
      <c r="F211" s="1785"/>
      <c r="G211" s="1794"/>
      <c r="H211" s="1103"/>
      <c r="I211" s="1054"/>
      <c r="J211" s="79"/>
      <c r="K211" s="79"/>
      <c r="L211" s="79"/>
      <c r="M211" s="196"/>
      <c r="N211" s="54"/>
      <c r="O211" s="54"/>
      <c r="P211" s="55"/>
      <c r="Q211" s="242"/>
      <c r="R211" s="78"/>
      <c r="S211" s="282" t="s">
        <v>377</v>
      </c>
      <c r="T211" s="31"/>
      <c r="U211" s="232"/>
      <c r="V211" s="232">
        <v>1</v>
      </c>
      <c r="W211" s="32"/>
    </row>
    <row r="212" spans="1:28" ht="14.25" customHeight="1" x14ac:dyDescent="0.2">
      <c r="A212" s="1722"/>
      <c r="B212" s="1723"/>
      <c r="C212" s="1758"/>
      <c r="D212" s="1759" t="s">
        <v>32</v>
      </c>
      <c r="E212" s="1788" t="s">
        <v>259</v>
      </c>
      <c r="F212" s="1730" t="s">
        <v>184</v>
      </c>
      <c r="G212" s="1795" t="s">
        <v>312</v>
      </c>
      <c r="H212" s="1798">
        <v>5</v>
      </c>
      <c r="I212" s="1780" t="s">
        <v>281</v>
      </c>
      <c r="J212" s="281" t="s">
        <v>29</v>
      </c>
      <c r="K212" s="164"/>
      <c r="L212" s="164"/>
      <c r="M212" s="109">
        <v>18.100000000000001</v>
      </c>
      <c r="N212" s="63"/>
      <c r="O212" s="63"/>
      <c r="P212" s="158">
        <v>18.100000000000001</v>
      </c>
      <c r="Q212" s="71"/>
      <c r="R212" s="109"/>
      <c r="S212" s="628" t="s">
        <v>214</v>
      </c>
      <c r="T212" s="1087"/>
      <c r="U212" s="1087">
        <v>1</v>
      </c>
      <c r="V212" s="1089"/>
      <c r="W212" s="629"/>
    </row>
    <row r="213" spans="1:28" ht="15.75" customHeight="1" x14ac:dyDescent="0.2">
      <c r="A213" s="1722"/>
      <c r="B213" s="1723"/>
      <c r="C213" s="1758"/>
      <c r="D213" s="1787"/>
      <c r="E213" s="1789"/>
      <c r="F213" s="1791"/>
      <c r="G213" s="1796"/>
      <c r="H213" s="1799"/>
      <c r="I213" s="1756"/>
      <c r="J213" s="79" t="s">
        <v>48</v>
      </c>
      <c r="K213" s="165"/>
      <c r="L213" s="165"/>
      <c r="M213" s="105">
        <v>102.5</v>
      </c>
      <c r="N213" s="334"/>
      <c r="O213" s="334"/>
      <c r="P213" s="122">
        <v>102.5</v>
      </c>
      <c r="Q213" s="79"/>
      <c r="R213" s="105"/>
      <c r="S213" s="436" t="s">
        <v>378</v>
      </c>
      <c r="T213" s="617"/>
      <c r="U213" s="617">
        <v>6</v>
      </c>
      <c r="V213" s="618"/>
      <c r="W213" s="386"/>
    </row>
    <row r="214" spans="1:28" ht="17.25" customHeight="1" x14ac:dyDescent="0.2">
      <c r="A214" s="1722"/>
      <c r="B214" s="1723"/>
      <c r="C214" s="1758"/>
      <c r="D214" s="1760"/>
      <c r="E214" s="1790"/>
      <c r="F214" s="1792"/>
      <c r="G214" s="1797"/>
      <c r="H214" s="1800"/>
      <c r="I214" s="1781"/>
      <c r="J214" s="91"/>
      <c r="K214" s="174"/>
      <c r="L214" s="174"/>
      <c r="M214" s="192"/>
      <c r="N214" s="206"/>
      <c r="O214" s="300"/>
      <c r="P214" s="160"/>
      <c r="Q214" s="192"/>
      <c r="R214" s="192"/>
      <c r="S214" s="24"/>
      <c r="T214" s="213"/>
      <c r="U214" s="213"/>
      <c r="V214" s="67"/>
      <c r="W214" s="26"/>
    </row>
    <row r="215" spans="1:28" ht="28.5" customHeight="1" x14ac:dyDescent="0.2">
      <c r="A215" s="1722"/>
      <c r="B215" s="1723"/>
      <c r="C215" s="1724"/>
      <c r="D215" s="1067" t="s">
        <v>37</v>
      </c>
      <c r="E215" s="1715" t="s">
        <v>195</v>
      </c>
      <c r="F215" s="1783" t="s">
        <v>280</v>
      </c>
      <c r="G215" s="1786" t="s">
        <v>155</v>
      </c>
      <c r="H215" s="966" t="s">
        <v>41</v>
      </c>
      <c r="I215" s="967" t="s">
        <v>379</v>
      </c>
      <c r="J215" s="963" t="s">
        <v>81</v>
      </c>
      <c r="K215" s="963">
        <v>24.2</v>
      </c>
      <c r="L215" s="963">
        <v>24.2</v>
      </c>
      <c r="M215" s="494"/>
      <c r="N215" s="495"/>
      <c r="O215" s="495"/>
      <c r="P215" s="964"/>
      <c r="Q215" s="963"/>
      <c r="R215" s="963"/>
      <c r="S215" s="965" t="s">
        <v>94</v>
      </c>
      <c r="T215" s="28">
        <v>1</v>
      </c>
      <c r="U215" s="28"/>
      <c r="V215" s="28"/>
      <c r="W215" s="549"/>
      <c r="X215" s="1765" t="s">
        <v>432</v>
      </c>
      <c r="Y215" s="1766"/>
      <c r="Z215" s="1766"/>
      <c r="AA215" s="1766"/>
      <c r="AB215" s="1766"/>
    </row>
    <row r="216" spans="1:28" ht="15.75" customHeight="1" x14ac:dyDescent="0.2">
      <c r="A216" s="1722"/>
      <c r="B216" s="1723"/>
      <c r="C216" s="1724"/>
      <c r="D216" s="1067"/>
      <c r="E216" s="1715"/>
      <c r="F216" s="1784"/>
      <c r="G216" s="1778"/>
      <c r="H216" s="1141">
        <v>5</v>
      </c>
      <c r="I216" s="1756" t="s">
        <v>281</v>
      </c>
      <c r="J216" s="77"/>
      <c r="K216" s="79"/>
      <c r="L216" s="79"/>
      <c r="M216" s="105"/>
      <c r="N216" s="334"/>
      <c r="O216" s="334"/>
      <c r="P216" s="77"/>
      <c r="Q216" s="79"/>
      <c r="R216" s="79"/>
      <c r="S216" s="436" t="s">
        <v>234</v>
      </c>
      <c r="T216" s="413"/>
      <c r="U216" s="413">
        <v>1</v>
      </c>
      <c r="V216" s="385"/>
      <c r="W216" s="226"/>
      <c r="X216" s="1767"/>
      <c r="Y216" s="1766"/>
      <c r="Z216" s="1766"/>
      <c r="AA216" s="1766"/>
      <c r="AB216" s="1766"/>
    </row>
    <row r="217" spans="1:28" ht="18" customHeight="1" x14ac:dyDescent="0.2">
      <c r="A217" s="1722"/>
      <c r="B217" s="1723"/>
      <c r="C217" s="1724"/>
      <c r="D217" s="1067"/>
      <c r="E217" s="1782"/>
      <c r="F217" s="1785"/>
      <c r="G217" s="1778"/>
      <c r="H217" s="1103"/>
      <c r="I217" s="1768"/>
      <c r="J217" s="117"/>
      <c r="K217" s="72"/>
      <c r="L217" s="72"/>
      <c r="M217" s="192"/>
      <c r="N217" s="206"/>
      <c r="O217" s="206"/>
      <c r="P217" s="160"/>
      <c r="Q217" s="72"/>
      <c r="R217" s="72"/>
      <c r="S217" s="1154" t="s">
        <v>134</v>
      </c>
      <c r="T217" s="429"/>
      <c r="U217" s="429">
        <v>1</v>
      </c>
      <c r="V217" s="429"/>
      <c r="W217" s="50"/>
      <c r="X217" s="1767"/>
      <c r="Y217" s="1766"/>
      <c r="Z217" s="1766"/>
      <c r="AA217" s="1766"/>
      <c r="AB217" s="1766"/>
    </row>
    <row r="218" spans="1:28" ht="16.5" customHeight="1" x14ac:dyDescent="0.2">
      <c r="A218" s="1769"/>
      <c r="B218" s="1770"/>
      <c r="C218" s="1758"/>
      <c r="D218" s="1066" t="s">
        <v>38</v>
      </c>
      <c r="E218" s="1771" t="s">
        <v>380</v>
      </c>
      <c r="F218" s="1774" t="s">
        <v>103</v>
      </c>
      <c r="G218" s="1777"/>
      <c r="H218" s="1125">
        <v>5</v>
      </c>
      <c r="I218" s="1780" t="s">
        <v>281</v>
      </c>
      <c r="J218" s="281" t="s">
        <v>113</v>
      </c>
      <c r="K218" s="183"/>
      <c r="L218" s="183"/>
      <c r="M218" s="284"/>
      <c r="N218" s="210"/>
      <c r="O218" s="210"/>
      <c r="P218" s="619"/>
      <c r="Q218" s="71"/>
      <c r="R218" s="71">
        <v>36.5</v>
      </c>
      <c r="S218" s="630" t="s">
        <v>118</v>
      </c>
      <c r="T218" s="631"/>
      <c r="U218" s="1075">
        <v>1</v>
      </c>
      <c r="V218" s="1095"/>
      <c r="W218" s="629"/>
      <c r="X218" s="1" t="s">
        <v>433</v>
      </c>
    </row>
    <row r="219" spans="1:28" ht="15.75" customHeight="1" x14ac:dyDescent="0.2">
      <c r="A219" s="1769"/>
      <c r="B219" s="1770"/>
      <c r="C219" s="1758"/>
      <c r="D219" s="1067"/>
      <c r="E219" s="1772"/>
      <c r="F219" s="1775"/>
      <c r="G219" s="1778"/>
      <c r="H219" s="1141"/>
      <c r="I219" s="1756"/>
      <c r="J219" s="79" t="s">
        <v>29</v>
      </c>
      <c r="K219" s="79"/>
      <c r="L219" s="79"/>
      <c r="M219" s="122"/>
      <c r="N219" s="334"/>
      <c r="O219" s="334"/>
      <c r="P219" s="122"/>
      <c r="Q219" s="79">
        <v>2.9</v>
      </c>
      <c r="R219" s="79">
        <v>15.7</v>
      </c>
      <c r="S219" s="282" t="s">
        <v>50</v>
      </c>
      <c r="T219" s="62"/>
      <c r="U219" s="31"/>
      <c r="V219" s="232">
        <v>1</v>
      </c>
      <c r="W219" s="39"/>
    </row>
    <row r="220" spans="1:28" ht="27.75" customHeight="1" x14ac:dyDescent="0.2">
      <c r="A220" s="1769"/>
      <c r="B220" s="1770"/>
      <c r="C220" s="1758"/>
      <c r="D220" s="1105"/>
      <c r="E220" s="1773"/>
      <c r="F220" s="1776"/>
      <c r="G220" s="1779"/>
      <c r="H220" s="1126"/>
      <c r="I220" s="1781"/>
      <c r="J220" s="613" t="s">
        <v>48</v>
      </c>
      <c r="K220" s="72"/>
      <c r="L220" s="72"/>
      <c r="M220" s="192"/>
      <c r="N220" s="206"/>
      <c r="O220" s="206"/>
      <c r="P220" s="160"/>
      <c r="Q220" s="78"/>
      <c r="R220" s="78">
        <v>295.5</v>
      </c>
      <c r="S220" s="435" t="s">
        <v>189</v>
      </c>
      <c r="T220" s="25"/>
      <c r="U220" s="25"/>
      <c r="V220" s="61"/>
      <c r="W220" s="26">
        <v>20</v>
      </c>
    </row>
    <row r="221" spans="1:28" ht="18" customHeight="1" x14ac:dyDescent="0.2">
      <c r="A221" s="1722"/>
      <c r="B221" s="1723"/>
      <c r="C221" s="1758"/>
      <c r="D221" s="1759"/>
      <c r="E221" s="1761" t="s">
        <v>282</v>
      </c>
      <c r="F221" s="950"/>
      <c r="G221" s="632"/>
      <c r="H221" s="1763">
        <v>5</v>
      </c>
      <c r="I221" s="1751" t="s">
        <v>281</v>
      </c>
      <c r="J221" s="633" t="s">
        <v>48</v>
      </c>
      <c r="K221" s="634"/>
      <c r="L221" s="634"/>
      <c r="M221" s="635"/>
      <c r="N221" s="636"/>
      <c r="O221" s="636"/>
      <c r="P221" s="637"/>
      <c r="Q221" s="381"/>
      <c r="R221" s="635"/>
      <c r="S221" s="638" t="s">
        <v>214</v>
      </c>
      <c r="T221" s="639">
        <v>1</v>
      </c>
      <c r="U221" s="640"/>
      <c r="V221" s="618"/>
      <c r="W221" s="501"/>
    </row>
    <row r="222" spans="1:28" ht="21.75" customHeight="1" x14ac:dyDescent="0.2">
      <c r="A222" s="1722"/>
      <c r="B222" s="1723"/>
      <c r="C222" s="1758"/>
      <c r="D222" s="1760"/>
      <c r="E222" s="1762"/>
      <c r="F222" s="949"/>
      <c r="G222" s="641"/>
      <c r="H222" s="1764"/>
      <c r="I222" s="1752"/>
      <c r="J222" s="642"/>
      <c r="K222" s="643"/>
      <c r="L222" s="643"/>
      <c r="M222" s="644"/>
      <c r="N222" s="645"/>
      <c r="O222" s="645"/>
      <c r="P222" s="646"/>
      <c r="Q222" s="647"/>
      <c r="R222" s="644"/>
      <c r="S222" s="648"/>
      <c r="T222" s="649"/>
      <c r="U222" s="377"/>
      <c r="V222" s="67"/>
      <c r="W222" s="26"/>
    </row>
    <row r="223" spans="1:28" ht="14.25" customHeight="1" thickBot="1" x14ac:dyDescent="0.25">
      <c r="A223" s="86"/>
      <c r="B223" s="1148"/>
      <c r="C223" s="621"/>
      <c r="D223" s="621"/>
      <c r="E223" s="622"/>
      <c r="F223" s="623"/>
      <c r="G223" s="567"/>
      <c r="H223" s="621"/>
      <c r="I223" s="624"/>
      <c r="J223" s="179" t="s">
        <v>8</v>
      </c>
      <c r="K223" s="195">
        <f>SUM(K204:K222)</f>
        <v>535.20000000000005</v>
      </c>
      <c r="L223" s="195">
        <f>SUM(L204:L222)</f>
        <v>550.20000000000005</v>
      </c>
      <c r="M223" s="195">
        <f>SUM(M204:M222)</f>
        <v>926.6</v>
      </c>
      <c r="N223" s="195">
        <f t="shared" ref="N223:R223" si="14">SUM(N204:N222)</f>
        <v>216.8</v>
      </c>
      <c r="O223" s="195">
        <f t="shared" si="14"/>
        <v>35.700000000000003</v>
      </c>
      <c r="P223" s="195">
        <f t="shared" si="14"/>
        <v>709.8</v>
      </c>
      <c r="Q223" s="195">
        <f>SUM(Q204:Q222)</f>
        <v>995.5</v>
      </c>
      <c r="R223" s="195">
        <f t="shared" si="14"/>
        <v>631.70000000000005</v>
      </c>
      <c r="S223" s="625"/>
      <c r="T223" s="627"/>
      <c r="U223" s="627"/>
      <c r="V223" s="627"/>
      <c r="W223" s="626"/>
      <c r="AB223" s="1015"/>
    </row>
    <row r="224" spans="1:28" ht="14.25" customHeight="1" thickBot="1" x14ac:dyDescent="0.25">
      <c r="A224" s="112" t="s">
        <v>7</v>
      </c>
      <c r="B224" s="98" t="s">
        <v>32</v>
      </c>
      <c r="C224" s="1690" t="s">
        <v>10</v>
      </c>
      <c r="D224" s="1690"/>
      <c r="E224" s="1690"/>
      <c r="F224" s="1690"/>
      <c r="G224" s="1690"/>
      <c r="H224" s="1690"/>
      <c r="I224" s="1690"/>
      <c r="J224" s="1691"/>
      <c r="K224" s="310">
        <f t="shared" ref="K224:R224" si="15">K223+K201+K198</f>
        <v>2201.4</v>
      </c>
      <c r="L224" s="310">
        <f t="shared" si="15"/>
        <v>2216.4</v>
      </c>
      <c r="M224" s="310">
        <f t="shared" si="15"/>
        <v>2453.3000000000002</v>
      </c>
      <c r="N224" s="310">
        <f t="shared" si="15"/>
        <v>1259.4000000000001</v>
      </c>
      <c r="O224" s="310">
        <f t="shared" si="15"/>
        <v>35.700000000000003</v>
      </c>
      <c r="P224" s="310">
        <f t="shared" si="15"/>
        <v>1193.9000000000001</v>
      </c>
      <c r="Q224" s="310">
        <f t="shared" si="15"/>
        <v>2223.1999999999998</v>
      </c>
      <c r="R224" s="310">
        <f t="shared" si="15"/>
        <v>1884.4</v>
      </c>
      <c r="S224" s="1692"/>
      <c r="T224" s="1692"/>
      <c r="U224" s="1692"/>
      <c r="V224" s="1692"/>
      <c r="W224" s="1693"/>
      <c r="AB224" s="1015"/>
    </row>
    <row r="225" spans="1:23" ht="14.25" customHeight="1" thickBot="1" x14ac:dyDescent="0.25">
      <c r="A225" s="97" t="s">
        <v>7</v>
      </c>
      <c r="B225" s="98" t="s">
        <v>37</v>
      </c>
      <c r="C225" s="1753" t="s">
        <v>291</v>
      </c>
      <c r="D225" s="1754"/>
      <c r="E225" s="1754"/>
      <c r="F225" s="1754"/>
      <c r="G225" s="1754"/>
      <c r="H225" s="1754"/>
      <c r="I225" s="1754"/>
      <c r="J225" s="1754"/>
      <c r="K225" s="1754"/>
      <c r="L225" s="1754"/>
      <c r="M225" s="1754"/>
      <c r="N225" s="1754"/>
      <c r="O225" s="1754"/>
      <c r="P225" s="1754"/>
      <c r="Q225" s="1754"/>
      <c r="R225" s="1754"/>
      <c r="S225" s="1754"/>
      <c r="T225" s="1754"/>
      <c r="U225" s="1754"/>
      <c r="V225" s="1754"/>
      <c r="W225" s="1755"/>
    </row>
    <row r="226" spans="1:23" ht="31.5" customHeight="1" x14ac:dyDescent="0.2">
      <c r="A226" s="1145" t="s">
        <v>7</v>
      </c>
      <c r="B226" s="1147" t="s">
        <v>37</v>
      </c>
      <c r="C226" s="585" t="s">
        <v>7</v>
      </c>
      <c r="D226" s="120"/>
      <c r="E226" s="147" t="s">
        <v>122</v>
      </c>
      <c r="F226" s="163"/>
      <c r="G226" s="129"/>
      <c r="H226" s="1137"/>
      <c r="I226" s="712"/>
      <c r="J226" s="113"/>
      <c r="K226" s="96"/>
      <c r="L226" s="96"/>
      <c r="M226" s="753"/>
      <c r="N226" s="754"/>
      <c r="O226" s="754"/>
      <c r="P226" s="755"/>
      <c r="Q226" s="756"/>
      <c r="R226" s="96"/>
      <c r="S226" s="121"/>
      <c r="T226" s="286"/>
      <c r="U226" s="6"/>
      <c r="V226" s="6"/>
      <c r="W226" s="289"/>
    </row>
    <row r="227" spans="1:23" ht="15.75" customHeight="1" x14ac:dyDescent="0.2">
      <c r="A227" s="1063"/>
      <c r="B227" s="1092"/>
      <c r="C227" s="580"/>
      <c r="D227" s="1037" t="s">
        <v>7</v>
      </c>
      <c r="E227" s="746" t="s">
        <v>116</v>
      </c>
      <c r="F227" s="1135"/>
      <c r="G227" s="750" t="s">
        <v>170</v>
      </c>
      <c r="H227" s="1141">
        <v>6</v>
      </c>
      <c r="I227" s="1756" t="s">
        <v>115</v>
      </c>
      <c r="J227" s="71" t="s">
        <v>29</v>
      </c>
      <c r="K227" s="71"/>
      <c r="L227" s="71"/>
      <c r="M227" s="109">
        <f>+N227</f>
        <v>1974.6</v>
      </c>
      <c r="N227" s="63">
        <v>1974.6</v>
      </c>
      <c r="O227" s="63"/>
      <c r="P227" s="285"/>
      <c r="Q227" s="158"/>
      <c r="R227" s="71"/>
      <c r="S227" s="1098" t="s">
        <v>72</v>
      </c>
      <c r="T227" s="63"/>
      <c r="U227" s="505">
        <v>11</v>
      </c>
      <c r="V227" s="63"/>
      <c r="W227" s="285"/>
    </row>
    <row r="228" spans="1:23" ht="26.25" customHeight="1" x14ac:dyDescent="0.2">
      <c r="A228" s="1063"/>
      <c r="B228" s="1092"/>
      <c r="C228" s="580"/>
      <c r="D228" s="1739" t="s">
        <v>318</v>
      </c>
      <c r="E228" s="748" t="s">
        <v>319</v>
      </c>
      <c r="F228" s="1135"/>
      <c r="G228" s="1093"/>
      <c r="H228" s="1103"/>
      <c r="I228" s="1757"/>
      <c r="J228" s="79"/>
      <c r="K228" s="79"/>
      <c r="L228" s="79"/>
      <c r="M228" s="105"/>
      <c r="N228" s="334"/>
      <c r="O228" s="334"/>
      <c r="P228" s="77"/>
      <c r="Q228" s="122"/>
      <c r="R228" s="79"/>
      <c r="S228" s="1130"/>
      <c r="T228" s="51"/>
      <c r="U228" s="334"/>
      <c r="V228" s="334"/>
      <c r="W228" s="77"/>
    </row>
    <row r="229" spans="1:23" ht="12.75" customHeight="1" x14ac:dyDescent="0.2">
      <c r="A229" s="1063"/>
      <c r="B229" s="1092"/>
      <c r="C229" s="580"/>
      <c r="D229" s="1739"/>
      <c r="E229" s="1090" t="s">
        <v>320</v>
      </c>
      <c r="F229" s="1135"/>
      <c r="G229" s="1093"/>
      <c r="H229" s="1103"/>
      <c r="I229" s="1055"/>
      <c r="J229" s="79"/>
      <c r="K229" s="79"/>
      <c r="L229" s="79"/>
      <c r="M229" s="105"/>
      <c r="N229" s="334"/>
      <c r="O229" s="334"/>
      <c r="P229" s="77"/>
      <c r="Q229" s="122"/>
      <c r="R229" s="79"/>
      <c r="S229" s="1130"/>
      <c r="T229" s="51"/>
      <c r="U229" s="334"/>
      <c r="V229" s="334"/>
      <c r="W229" s="77"/>
    </row>
    <row r="230" spans="1:23" ht="27.75" customHeight="1" x14ac:dyDescent="0.2">
      <c r="A230" s="1063"/>
      <c r="B230" s="1092"/>
      <c r="C230" s="580"/>
      <c r="D230" s="1739"/>
      <c r="E230" s="344" t="s">
        <v>321</v>
      </c>
      <c r="F230" s="1135"/>
      <c r="G230" s="1093"/>
      <c r="H230" s="1103"/>
      <c r="I230" s="1055"/>
      <c r="J230" s="79"/>
      <c r="K230" s="79"/>
      <c r="L230" s="79"/>
      <c r="M230" s="105"/>
      <c r="N230" s="334"/>
      <c r="O230" s="334"/>
      <c r="P230" s="77"/>
      <c r="Q230" s="122"/>
      <c r="R230" s="79"/>
      <c r="S230" s="1130"/>
      <c r="T230" s="51"/>
      <c r="U230" s="334"/>
      <c r="V230" s="334"/>
      <c r="W230" s="77"/>
    </row>
    <row r="231" spans="1:23" ht="24.75" customHeight="1" x14ac:dyDescent="0.2">
      <c r="A231" s="1063"/>
      <c r="B231" s="1092"/>
      <c r="C231" s="580"/>
      <c r="D231" s="1739"/>
      <c r="E231" s="344" t="s">
        <v>322</v>
      </c>
      <c r="F231" s="1135"/>
      <c r="G231" s="1093"/>
      <c r="H231" s="1103"/>
      <c r="I231" s="1055"/>
      <c r="J231" s="79"/>
      <c r="K231" s="79"/>
      <c r="L231" s="79"/>
      <c r="M231" s="105"/>
      <c r="N231" s="334"/>
      <c r="O231" s="334"/>
      <c r="P231" s="77"/>
      <c r="Q231" s="122"/>
      <c r="R231" s="79"/>
      <c r="S231" s="1130"/>
      <c r="T231" s="51"/>
      <c r="U231" s="334"/>
      <c r="V231" s="334"/>
      <c r="W231" s="77"/>
    </row>
    <row r="232" spans="1:23" ht="12.75" customHeight="1" x14ac:dyDescent="0.2">
      <c r="A232" s="1063"/>
      <c r="B232" s="1092"/>
      <c r="C232" s="580"/>
      <c r="D232" s="1739"/>
      <c r="E232" s="344" t="s">
        <v>323</v>
      </c>
      <c r="F232" s="1135"/>
      <c r="G232" s="1093"/>
      <c r="H232" s="1103"/>
      <c r="I232" s="1055"/>
      <c r="J232" s="79"/>
      <c r="K232" s="79"/>
      <c r="L232" s="79"/>
      <c r="M232" s="105"/>
      <c r="N232" s="334"/>
      <c r="O232" s="334"/>
      <c r="P232" s="77"/>
      <c r="Q232" s="122"/>
      <c r="R232" s="79"/>
      <c r="S232" s="1130"/>
      <c r="T232" s="51"/>
      <c r="U232" s="334"/>
      <c r="V232" s="334"/>
      <c r="W232" s="77"/>
    </row>
    <row r="233" spans="1:23" ht="13.5" customHeight="1" x14ac:dyDescent="0.2">
      <c r="A233" s="1063"/>
      <c r="B233" s="1092"/>
      <c r="C233" s="580"/>
      <c r="D233" s="1739"/>
      <c r="E233" s="344" t="s">
        <v>327</v>
      </c>
      <c r="F233" s="1135"/>
      <c r="G233" s="1093"/>
      <c r="H233" s="1103"/>
      <c r="I233" s="1055"/>
      <c r="J233" s="79"/>
      <c r="K233" s="79"/>
      <c r="L233" s="79"/>
      <c r="M233" s="105"/>
      <c r="N233" s="334"/>
      <c r="O233" s="334"/>
      <c r="P233" s="77"/>
      <c r="Q233" s="122"/>
      <c r="R233" s="79"/>
      <c r="S233" s="1130"/>
      <c r="T233" s="51"/>
      <c r="U233" s="334"/>
      <c r="V233" s="334"/>
      <c r="W233" s="77"/>
    </row>
    <row r="234" spans="1:23" ht="13.5" customHeight="1" x14ac:dyDescent="0.2">
      <c r="A234" s="1063"/>
      <c r="B234" s="1092"/>
      <c r="C234" s="580"/>
      <c r="D234" s="1739"/>
      <c r="E234" s="344" t="s">
        <v>328</v>
      </c>
      <c r="F234" s="1135"/>
      <c r="G234" s="1093"/>
      <c r="H234" s="1103"/>
      <c r="I234" s="1055"/>
      <c r="J234" s="79"/>
      <c r="K234" s="79"/>
      <c r="L234" s="79"/>
      <c r="M234" s="105"/>
      <c r="N234" s="334"/>
      <c r="O234" s="334"/>
      <c r="P234" s="77"/>
      <c r="Q234" s="122"/>
      <c r="R234" s="79"/>
      <c r="S234" s="1130"/>
      <c r="T234" s="51"/>
      <c r="U234" s="334"/>
      <c r="V234" s="334"/>
      <c r="W234" s="77"/>
    </row>
    <row r="235" spans="1:23" ht="25.5" customHeight="1" x14ac:dyDescent="0.2">
      <c r="A235" s="1063"/>
      <c r="B235" s="1092"/>
      <c r="C235" s="580"/>
      <c r="D235" s="1739"/>
      <c r="E235" s="747" t="s">
        <v>329</v>
      </c>
      <c r="F235" s="1135"/>
      <c r="G235" s="1093"/>
      <c r="H235" s="1103"/>
      <c r="I235" s="1055"/>
      <c r="J235" s="79"/>
      <c r="K235" s="79"/>
      <c r="L235" s="79"/>
      <c r="M235" s="105"/>
      <c r="N235" s="334"/>
      <c r="O235" s="334"/>
      <c r="P235" s="77"/>
      <c r="Q235" s="122"/>
      <c r="R235" s="79"/>
      <c r="S235" s="1130"/>
      <c r="T235" s="51"/>
      <c r="U235" s="334"/>
      <c r="V235" s="334"/>
      <c r="W235" s="77"/>
    </row>
    <row r="236" spans="1:23" ht="25.5" customHeight="1" x14ac:dyDescent="0.2">
      <c r="A236" s="1063"/>
      <c r="B236" s="1092"/>
      <c r="C236" s="580"/>
      <c r="D236" s="1740"/>
      <c r="E236" s="745" t="s">
        <v>330</v>
      </c>
      <c r="F236" s="1136"/>
      <c r="G236" s="1093"/>
      <c r="H236" s="1114"/>
      <c r="I236" s="457"/>
      <c r="J236" s="78"/>
      <c r="K236" s="78"/>
      <c r="L236" s="78"/>
      <c r="M236" s="108"/>
      <c r="N236" s="54"/>
      <c r="O236" s="54"/>
      <c r="P236" s="242"/>
      <c r="Q236" s="196"/>
      <c r="R236" s="78"/>
      <c r="S236" s="1159"/>
      <c r="T236" s="53"/>
      <c r="U236" s="54"/>
      <c r="V236" s="54"/>
      <c r="W236" s="242"/>
    </row>
    <row r="237" spans="1:23" ht="27.75" customHeight="1" x14ac:dyDescent="0.2">
      <c r="A237" s="1063"/>
      <c r="B237" s="1092"/>
      <c r="C237" s="580"/>
      <c r="D237" s="1738" t="s">
        <v>324</v>
      </c>
      <c r="E237" s="1090" t="s">
        <v>331</v>
      </c>
      <c r="F237" s="1135"/>
      <c r="G237" s="1093"/>
      <c r="H237" s="1103"/>
      <c r="I237" s="1055"/>
      <c r="J237" s="79" t="s">
        <v>29</v>
      </c>
      <c r="K237" s="79"/>
      <c r="L237" s="79"/>
      <c r="M237" s="105"/>
      <c r="N237" s="334"/>
      <c r="O237" s="334"/>
      <c r="P237" s="77"/>
      <c r="Q237" s="122">
        <v>931.6</v>
      </c>
      <c r="R237" s="79"/>
      <c r="S237" s="1098" t="s">
        <v>72</v>
      </c>
      <c r="T237" s="51"/>
      <c r="U237" s="334"/>
      <c r="V237" s="334">
        <v>5.7</v>
      </c>
      <c r="W237" s="77"/>
    </row>
    <row r="238" spans="1:23" ht="13.5" customHeight="1" x14ac:dyDescent="0.2">
      <c r="A238" s="1063"/>
      <c r="B238" s="1092"/>
      <c r="C238" s="580"/>
      <c r="D238" s="1739"/>
      <c r="E238" s="344" t="s">
        <v>332</v>
      </c>
      <c r="F238" s="1135"/>
      <c r="G238" s="1093"/>
      <c r="H238" s="1103"/>
      <c r="I238" s="1055"/>
      <c r="J238" s="79"/>
      <c r="K238" s="79"/>
      <c r="L238" s="79"/>
      <c r="M238" s="105"/>
      <c r="N238" s="334"/>
      <c r="O238" s="334"/>
      <c r="P238" s="77"/>
      <c r="Q238" s="122"/>
      <c r="R238" s="79"/>
      <c r="S238" s="1130"/>
      <c r="T238" s="51"/>
      <c r="U238" s="334"/>
      <c r="V238" s="334"/>
      <c r="W238" s="77"/>
    </row>
    <row r="239" spans="1:23" ht="27.75" customHeight="1" x14ac:dyDescent="0.2">
      <c r="A239" s="1063"/>
      <c r="B239" s="1092"/>
      <c r="C239" s="580"/>
      <c r="D239" s="1739"/>
      <c r="E239" s="344" t="s">
        <v>333</v>
      </c>
      <c r="F239" s="1135"/>
      <c r="G239" s="1093"/>
      <c r="H239" s="1103"/>
      <c r="I239" s="1055"/>
      <c r="J239" s="79"/>
      <c r="K239" s="79"/>
      <c r="L239" s="79"/>
      <c r="M239" s="105"/>
      <c r="N239" s="334"/>
      <c r="O239" s="334"/>
      <c r="P239" s="77"/>
      <c r="Q239" s="122"/>
      <c r="R239" s="79"/>
      <c r="S239" s="1130"/>
      <c r="T239" s="51"/>
      <c r="U239" s="334"/>
      <c r="V239" s="334"/>
      <c r="W239" s="77"/>
    </row>
    <row r="240" spans="1:23" ht="15.75" customHeight="1" x14ac:dyDescent="0.2">
      <c r="A240" s="1063"/>
      <c r="B240" s="1092"/>
      <c r="C240" s="580"/>
      <c r="D240" s="1739"/>
      <c r="E240" s="749" t="s">
        <v>334</v>
      </c>
      <c r="F240" s="1135"/>
      <c r="G240" s="1093"/>
      <c r="H240" s="1103"/>
      <c r="I240" s="1055"/>
      <c r="J240" s="79"/>
      <c r="K240" s="79"/>
      <c r="L240" s="79"/>
      <c r="M240" s="105"/>
      <c r="N240" s="334"/>
      <c r="O240" s="334"/>
      <c r="P240" s="77"/>
      <c r="Q240" s="122"/>
      <c r="R240" s="79"/>
      <c r="S240" s="1130"/>
      <c r="T240" s="51"/>
      <c r="U240" s="334"/>
      <c r="V240" s="334"/>
      <c r="W240" s="77"/>
    </row>
    <row r="241" spans="1:24" ht="15" customHeight="1" x14ac:dyDescent="0.2">
      <c r="A241" s="1063"/>
      <c r="B241" s="1092"/>
      <c r="C241" s="580"/>
      <c r="D241" s="1739"/>
      <c r="E241" s="749" t="s">
        <v>335</v>
      </c>
      <c r="F241" s="1135"/>
      <c r="G241" s="1093"/>
      <c r="H241" s="1103"/>
      <c r="I241" s="1055"/>
      <c r="J241" s="79"/>
      <c r="K241" s="79"/>
      <c r="L241" s="79"/>
      <c r="M241" s="105"/>
      <c r="N241" s="334"/>
      <c r="O241" s="334"/>
      <c r="P241" s="77"/>
      <c r="Q241" s="122"/>
      <c r="R241" s="79"/>
      <c r="S241" s="1130"/>
      <c r="T241" s="51"/>
      <c r="U241" s="334"/>
      <c r="V241" s="334"/>
      <c r="W241" s="77"/>
    </row>
    <row r="242" spans="1:24" ht="14.25" customHeight="1" x14ac:dyDescent="0.2">
      <c r="A242" s="1063"/>
      <c r="B242" s="1092"/>
      <c r="C242" s="580"/>
      <c r="D242" s="1739"/>
      <c r="E242" s="749" t="s">
        <v>336</v>
      </c>
      <c r="F242" s="1135"/>
      <c r="G242" s="1093"/>
      <c r="H242" s="1103"/>
      <c r="I242" s="1055"/>
      <c r="J242" s="79"/>
      <c r="K242" s="79"/>
      <c r="L242" s="79"/>
      <c r="M242" s="105"/>
      <c r="N242" s="334"/>
      <c r="O242" s="334"/>
      <c r="P242" s="77"/>
      <c r="Q242" s="122"/>
      <c r="R242" s="79"/>
      <c r="S242" s="1130"/>
      <c r="T242" s="51"/>
      <c r="U242" s="334"/>
      <c r="V242" s="334"/>
      <c r="W242" s="77"/>
    </row>
    <row r="243" spans="1:24" ht="15.75" customHeight="1" x14ac:dyDescent="0.2">
      <c r="A243" s="1063"/>
      <c r="B243" s="1092"/>
      <c r="C243" s="580"/>
      <c r="D243" s="1740"/>
      <c r="E243" s="1083" t="s">
        <v>337</v>
      </c>
      <c r="F243" s="1136"/>
      <c r="G243" s="752"/>
      <c r="H243" s="1140"/>
      <c r="I243" s="457"/>
      <c r="J243" s="78"/>
      <c r="K243" s="78"/>
      <c r="L243" s="78"/>
      <c r="M243" s="108"/>
      <c r="N243" s="54"/>
      <c r="O243" s="54"/>
      <c r="P243" s="242"/>
      <c r="Q243" s="196"/>
      <c r="R243" s="78"/>
      <c r="S243" s="1159"/>
      <c r="T243" s="53"/>
      <c r="U243" s="54"/>
      <c r="V243" s="54"/>
      <c r="W243" s="242"/>
    </row>
    <row r="244" spans="1:24" ht="27.75" customHeight="1" x14ac:dyDescent="0.2">
      <c r="A244" s="1063"/>
      <c r="B244" s="1092"/>
      <c r="C244" s="580"/>
      <c r="D244" s="1738" t="s">
        <v>325</v>
      </c>
      <c r="E244" s="1082" t="s">
        <v>338</v>
      </c>
      <c r="F244" s="1080"/>
      <c r="G244" s="750"/>
      <c r="H244" s="1139"/>
      <c r="I244" s="757"/>
      <c r="J244" s="71" t="s">
        <v>29</v>
      </c>
      <c r="K244" s="71"/>
      <c r="L244" s="71"/>
      <c r="M244" s="109"/>
      <c r="N244" s="63"/>
      <c r="O244" s="63"/>
      <c r="P244" s="285"/>
      <c r="Q244" s="158"/>
      <c r="R244" s="71">
        <v>1040</v>
      </c>
      <c r="S244" s="1098" t="s">
        <v>72</v>
      </c>
      <c r="T244" s="601"/>
      <c r="U244" s="63"/>
      <c r="V244" s="63"/>
      <c r="W244" s="285">
        <v>6.5</v>
      </c>
    </row>
    <row r="245" spans="1:24" ht="29.25" customHeight="1" x14ac:dyDescent="0.2">
      <c r="A245" s="1063"/>
      <c r="B245" s="1092"/>
      <c r="C245" s="580"/>
      <c r="D245" s="1739"/>
      <c r="E245" s="344" t="s">
        <v>339</v>
      </c>
      <c r="F245" s="1135"/>
      <c r="G245" s="1093"/>
      <c r="H245" s="1103"/>
      <c r="I245" s="1055"/>
      <c r="J245" s="79"/>
      <c r="K245" s="79"/>
      <c r="L245" s="79"/>
      <c r="M245" s="105"/>
      <c r="N245" s="334"/>
      <c r="O245" s="334"/>
      <c r="P245" s="77"/>
      <c r="Q245" s="122"/>
      <c r="R245" s="79"/>
      <c r="S245" s="1130"/>
      <c r="T245" s="51"/>
      <c r="U245" s="334"/>
      <c r="V245" s="334"/>
      <c r="W245" s="77"/>
    </row>
    <row r="246" spans="1:24" ht="15.75" customHeight="1" x14ac:dyDescent="0.2">
      <c r="A246" s="1063"/>
      <c r="B246" s="1092"/>
      <c r="C246" s="580"/>
      <c r="D246" s="1739"/>
      <c r="E246" s="344" t="s">
        <v>340</v>
      </c>
      <c r="F246" s="1135"/>
      <c r="G246" s="1093"/>
      <c r="H246" s="1103"/>
      <c r="I246" s="1055"/>
      <c r="J246" s="79"/>
      <c r="K246" s="79"/>
      <c r="L246" s="79"/>
      <c r="M246" s="105"/>
      <c r="N246" s="334"/>
      <c r="O246" s="334"/>
      <c r="P246" s="77"/>
      <c r="Q246" s="122"/>
      <c r="R246" s="79"/>
      <c r="S246" s="1130"/>
      <c r="T246" s="51"/>
      <c r="U246" s="334"/>
      <c r="V246" s="334"/>
      <c r="W246" s="77"/>
    </row>
    <row r="247" spans="1:24" ht="19.5" customHeight="1" x14ac:dyDescent="0.2">
      <c r="A247" s="1063"/>
      <c r="B247" s="1092"/>
      <c r="C247" s="580"/>
      <c r="D247" s="1740"/>
      <c r="E247" s="1083" t="s">
        <v>341</v>
      </c>
      <c r="F247" s="1136"/>
      <c r="G247" s="752"/>
      <c r="H247" s="1140"/>
      <c r="I247" s="457"/>
      <c r="J247" s="78"/>
      <c r="K247" s="78"/>
      <c r="L247" s="78"/>
      <c r="M247" s="108"/>
      <c r="N247" s="54"/>
      <c r="O247" s="54"/>
      <c r="P247" s="242"/>
      <c r="Q247" s="196"/>
      <c r="R247" s="78"/>
      <c r="S247" s="1159"/>
      <c r="T247" s="53"/>
      <c r="U247" s="54"/>
      <c r="V247" s="54"/>
      <c r="W247" s="242"/>
    </row>
    <row r="248" spans="1:24" ht="24.75" customHeight="1" x14ac:dyDescent="0.2">
      <c r="A248" s="1063"/>
      <c r="B248" s="1092"/>
      <c r="C248" s="580"/>
      <c r="D248" s="1739" t="s">
        <v>283</v>
      </c>
      <c r="E248" s="758" t="s">
        <v>326</v>
      </c>
      <c r="F248" s="1135"/>
      <c r="G248" s="1093"/>
      <c r="H248" s="1103"/>
      <c r="I248" s="1055"/>
      <c r="J248" s="79" t="s">
        <v>29</v>
      </c>
      <c r="K248" s="381">
        <v>1095</v>
      </c>
      <c r="L248" s="381">
        <v>1095</v>
      </c>
      <c r="M248" s="635"/>
      <c r="N248" s="636"/>
      <c r="O248" s="636"/>
      <c r="P248" s="762"/>
      <c r="Q248" s="637"/>
      <c r="R248" s="381"/>
      <c r="S248" s="1057" t="s">
        <v>72</v>
      </c>
      <c r="T248" s="636">
        <v>4.7</v>
      </c>
      <c r="U248" s="334"/>
      <c r="V248" s="334"/>
      <c r="W248" s="77"/>
    </row>
    <row r="249" spans="1:24" ht="27.75" customHeight="1" x14ac:dyDescent="0.2">
      <c r="A249" s="1063"/>
      <c r="B249" s="1092"/>
      <c r="C249" s="580"/>
      <c r="D249" s="1741"/>
      <c r="E249" s="759" t="s">
        <v>238</v>
      </c>
      <c r="F249" s="1135"/>
      <c r="G249" s="1093"/>
      <c r="H249" s="1103"/>
      <c r="I249" s="1055"/>
      <c r="J249" s="79"/>
      <c r="K249" s="79"/>
      <c r="L249" s="79"/>
      <c r="M249" s="105"/>
      <c r="N249" s="334"/>
      <c r="O249" s="334"/>
      <c r="P249" s="77"/>
      <c r="Q249" s="122"/>
      <c r="R249" s="79"/>
      <c r="S249" s="1111"/>
      <c r="T249" s="334"/>
      <c r="U249" s="334"/>
      <c r="V249" s="334"/>
      <c r="W249" s="77"/>
    </row>
    <row r="250" spans="1:24" ht="42.75" customHeight="1" x14ac:dyDescent="0.2">
      <c r="A250" s="1063"/>
      <c r="B250" s="1092"/>
      <c r="C250" s="580"/>
      <c r="D250" s="1068"/>
      <c r="E250" s="760" t="s">
        <v>270</v>
      </c>
      <c r="F250" s="1135"/>
      <c r="G250" s="1093"/>
      <c r="H250" s="1103"/>
      <c r="I250" s="1055"/>
      <c r="J250" s="79"/>
      <c r="K250" s="79"/>
      <c r="L250" s="79"/>
      <c r="M250" s="105"/>
      <c r="N250" s="334"/>
      <c r="O250" s="334"/>
      <c r="P250" s="77"/>
      <c r="Q250" s="122"/>
      <c r="R250" s="79"/>
      <c r="S250" s="1130"/>
      <c r="T250" s="51"/>
      <c r="U250" s="334"/>
      <c r="V250" s="334"/>
      <c r="W250" s="77"/>
    </row>
    <row r="251" spans="1:24" ht="27.75" customHeight="1" x14ac:dyDescent="0.2">
      <c r="A251" s="1063"/>
      <c r="B251" s="1092"/>
      <c r="C251" s="580"/>
      <c r="D251" s="1068"/>
      <c r="E251" s="760" t="s">
        <v>266</v>
      </c>
      <c r="F251" s="1135"/>
      <c r="G251" s="1093"/>
      <c r="H251" s="1103"/>
      <c r="I251" s="1055"/>
      <c r="J251" s="79"/>
      <c r="K251" s="79"/>
      <c r="L251" s="79"/>
      <c r="M251" s="105"/>
      <c r="N251" s="334"/>
      <c r="O251" s="334"/>
      <c r="P251" s="77"/>
      <c r="Q251" s="122"/>
      <c r="R251" s="79"/>
      <c r="S251" s="1130"/>
      <c r="T251" s="51"/>
      <c r="U251" s="334"/>
      <c r="V251" s="334"/>
      <c r="W251" s="77"/>
    </row>
    <row r="252" spans="1:24" ht="39" customHeight="1" x14ac:dyDescent="0.2">
      <c r="A252" s="1063"/>
      <c r="B252" s="1092"/>
      <c r="C252" s="580"/>
      <c r="D252" s="1068"/>
      <c r="E252" s="760" t="s">
        <v>271</v>
      </c>
      <c r="F252" s="1135"/>
      <c r="G252" s="1093"/>
      <c r="H252" s="1103"/>
      <c r="I252" s="1055"/>
      <c r="J252" s="79"/>
      <c r="K252" s="79"/>
      <c r="L252" s="79"/>
      <c r="M252" s="105"/>
      <c r="N252" s="334"/>
      <c r="O252" s="334"/>
      <c r="P252" s="77"/>
      <c r="Q252" s="122"/>
      <c r="R252" s="79"/>
      <c r="S252" s="1130"/>
      <c r="T252" s="51"/>
      <c r="U252" s="334"/>
      <c r="V252" s="334"/>
      <c r="W252" s="77"/>
    </row>
    <row r="253" spans="1:24" ht="18.75" customHeight="1" x14ac:dyDescent="0.2">
      <c r="A253" s="1063"/>
      <c r="B253" s="1092"/>
      <c r="C253" s="580"/>
      <c r="D253" s="1114"/>
      <c r="E253" s="761" t="s">
        <v>261</v>
      </c>
      <c r="F253" s="1136"/>
      <c r="G253" s="752"/>
      <c r="H253" s="1103"/>
      <c r="I253" s="1055"/>
      <c r="J253" s="383"/>
      <c r="K253" s="383"/>
      <c r="L253" s="383"/>
      <c r="M253" s="108"/>
      <c r="N253" s="54"/>
      <c r="O253" s="54"/>
      <c r="P253" s="242"/>
      <c r="Q253" s="196"/>
      <c r="R253" s="78"/>
      <c r="S253" s="1131"/>
      <c r="T253" s="53"/>
      <c r="U253" s="54"/>
      <c r="V253" s="54"/>
      <c r="W253" s="242"/>
    </row>
    <row r="254" spans="1:24" ht="29.25" customHeight="1" x14ac:dyDescent="0.2">
      <c r="A254" s="1063"/>
      <c r="B254" s="1092"/>
      <c r="C254" s="580"/>
      <c r="D254" s="326" t="s">
        <v>9</v>
      </c>
      <c r="E254" s="1742" t="s">
        <v>121</v>
      </c>
      <c r="F254" s="1080"/>
      <c r="G254" s="1733" t="s">
        <v>156</v>
      </c>
      <c r="H254" s="1103"/>
      <c r="I254" s="1077"/>
      <c r="J254" s="71" t="s">
        <v>113</v>
      </c>
      <c r="K254" s="71">
        <v>894.7</v>
      </c>
      <c r="L254" s="71">
        <v>1016.8</v>
      </c>
      <c r="M254" s="109">
        <v>1069.8</v>
      </c>
      <c r="N254" s="63">
        <v>1069.8</v>
      </c>
      <c r="O254" s="63"/>
      <c r="P254" s="285"/>
      <c r="Q254" s="158">
        <f>+N254</f>
        <v>1069.8</v>
      </c>
      <c r="R254" s="71">
        <f>+N254</f>
        <v>1069.8</v>
      </c>
      <c r="S254" s="1069" t="s">
        <v>267</v>
      </c>
      <c r="T254" s="505">
        <v>0.2</v>
      </c>
      <c r="U254" s="505">
        <v>0.2</v>
      </c>
      <c r="V254" s="505">
        <v>0.2</v>
      </c>
      <c r="W254" s="510">
        <v>0.2</v>
      </c>
      <c r="X254" s="544"/>
    </row>
    <row r="255" spans="1:24" ht="26.25" customHeight="1" x14ac:dyDescent="0.2">
      <c r="A255" s="1063"/>
      <c r="B255" s="1092"/>
      <c r="C255" s="580"/>
      <c r="D255" s="115"/>
      <c r="E255" s="1743"/>
      <c r="F255" s="1135"/>
      <c r="G255" s="1745"/>
      <c r="H255" s="1103"/>
      <c r="I255" s="1077"/>
      <c r="J255" s="79"/>
      <c r="K255" s="79"/>
      <c r="L255" s="79"/>
      <c r="M255" s="105"/>
      <c r="N255" s="334"/>
      <c r="O255" s="334"/>
      <c r="P255" s="77"/>
      <c r="Q255" s="122"/>
      <c r="R255" s="79"/>
      <c r="S255" s="428" t="s">
        <v>44</v>
      </c>
      <c r="T255" s="430">
        <v>4</v>
      </c>
      <c r="U255" s="430">
        <v>4</v>
      </c>
      <c r="V255" s="430">
        <v>4</v>
      </c>
      <c r="W255" s="431">
        <v>4</v>
      </c>
      <c r="X255" s="544"/>
    </row>
    <row r="256" spans="1:24" ht="17.25" customHeight="1" x14ac:dyDescent="0.2">
      <c r="A256" s="1063"/>
      <c r="B256" s="1092"/>
      <c r="C256" s="580"/>
      <c r="D256" s="116"/>
      <c r="E256" s="1744"/>
      <c r="F256" s="1136"/>
      <c r="G256" s="1746"/>
      <c r="H256" s="1103"/>
      <c r="I256" s="1109"/>
      <c r="J256" s="91"/>
      <c r="K256" s="91"/>
      <c r="L256" s="91"/>
      <c r="M256" s="161"/>
      <c r="N256" s="208"/>
      <c r="O256" s="208"/>
      <c r="P256" s="252"/>
      <c r="Q256" s="205"/>
      <c r="R256" s="91"/>
      <c r="S256" s="1070" t="s">
        <v>71</v>
      </c>
      <c r="T256" s="372">
        <v>13.3</v>
      </c>
      <c r="U256" s="372">
        <v>54.6</v>
      </c>
      <c r="V256" s="372">
        <v>54.6</v>
      </c>
      <c r="W256" s="556">
        <v>54.6</v>
      </c>
      <c r="X256" s="544"/>
    </row>
    <row r="257" spans="1:24" ht="15.75" customHeight="1" x14ac:dyDescent="0.2">
      <c r="A257" s="1722"/>
      <c r="B257" s="1723"/>
      <c r="C257" s="1724"/>
      <c r="D257" s="323" t="s">
        <v>32</v>
      </c>
      <c r="E257" s="1747" t="s">
        <v>57</v>
      </c>
      <c r="F257" s="1135"/>
      <c r="G257" s="1749" t="s">
        <v>156</v>
      </c>
      <c r="H257" s="1103"/>
      <c r="I257" s="1109"/>
      <c r="J257" s="79" t="s">
        <v>29</v>
      </c>
      <c r="K257" s="79">
        <v>500</v>
      </c>
      <c r="L257" s="79">
        <v>500</v>
      </c>
      <c r="M257" s="105">
        <v>500</v>
      </c>
      <c r="N257" s="334">
        <v>500</v>
      </c>
      <c r="O257" s="334"/>
      <c r="P257" s="77"/>
      <c r="Q257" s="122">
        <v>500</v>
      </c>
      <c r="R257" s="79">
        <v>500</v>
      </c>
      <c r="S257" s="1720" t="s">
        <v>252</v>
      </c>
      <c r="T257" s="287" t="s">
        <v>284</v>
      </c>
      <c r="U257" s="46" t="s">
        <v>196</v>
      </c>
      <c r="V257" s="46" t="s">
        <v>196</v>
      </c>
      <c r="W257" s="290" t="s">
        <v>197</v>
      </c>
    </row>
    <row r="258" spans="1:24" ht="27.75" customHeight="1" x14ac:dyDescent="0.2">
      <c r="A258" s="1722"/>
      <c r="B258" s="1723"/>
      <c r="C258" s="1724"/>
      <c r="D258" s="116"/>
      <c r="E258" s="1748"/>
      <c r="F258" s="1136"/>
      <c r="G258" s="1750"/>
      <c r="H258" s="1103"/>
      <c r="I258" s="1109"/>
      <c r="J258" s="78"/>
      <c r="K258" s="78"/>
      <c r="L258" s="78"/>
      <c r="M258" s="108"/>
      <c r="N258" s="54"/>
      <c r="O258" s="54"/>
      <c r="P258" s="242"/>
      <c r="Q258" s="196"/>
      <c r="R258" s="78"/>
      <c r="S258" s="1721"/>
      <c r="T258" s="53"/>
      <c r="U258" s="54"/>
      <c r="V258" s="54"/>
      <c r="W258" s="242"/>
    </row>
    <row r="259" spans="1:24" ht="27.75" customHeight="1" x14ac:dyDescent="0.2">
      <c r="A259" s="1722"/>
      <c r="B259" s="1723"/>
      <c r="C259" s="1724"/>
      <c r="D259" s="1725" t="s">
        <v>37</v>
      </c>
      <c r="E259" s="1728" t="s">
        <v>342</v>
      </c>
      <c r="F259" s="1730"/>
      <c r="G259" s="1733" t="s">
        <v>157</v>
      </c>
      <c r="H259" s="1701"/>
      <c r="I259" s="471"/>
      <c r="J259" s="71" t="s">
        <v>74</v>
      </c>
      <c r="K259" s="71">
        <v>92.6</v>
      </c>
      <c r="L259" s="71">
        <v>92.6</v>
      </c>
      <c r="M259" s="109"/>
      <c r="N259" s="63"/>
      <c r="O259" s="63"/>
      <c r="P259" s="285"/>
      <c r="Q259" s="158"/>
      <c r="R259" s="71"/>
      <c r="S259" s="1098" t="s">
        <v>352</v>
      </c>
      <c r="T259" s="63">
        <v>1.5</v>
      </c>
      <c r="U259" s="63">
        <v>44.6</v>
      </c>
      <c r="V259" s="63">
        <v>44.6</v>
      </c>
      <c r="W259" s="767">
        <v>44.6</v>
      </c>
    </row>
    <row r="260" spans="1:24" ht="12" customHeight="1" x14ac:dyDescent="0.2">
      <c r="A260" s="1722"/>
      <c r="B260" s="1723"/>
      <c r="C260" s="1724"/>
      <c r="D260" s="1726"/>
      <c r="E260" s="1729"/>
      <c r="F260" s="1731"/>
      <c r="G260" s="1734"/>
      <c r="H260" s="1701"/>
      <c r="I260" s="471"/>
      <c r="J260" s="79" t="s">
        <v>29</v>
      </c>
      <c r="K260" s="79">
        <v>914.8</v>
      </c>
      <c r="L260" s="79">
        <v>246.5</v>
      </c>
      <c r="M260" s="1043">
        <f>1684-300</f>
        <v>1384</v>
      </c>
      <c r="N260" s="1044">
        <f>1684-N261</f>
        <v>1384</v>
      </c>
      <c r="O260" s="334"/>
      <c r="P260" s="77"/>
      <c r="Q260" s="1191">
        <v>1684</v>
      </c>
      <c r="R260" s="1190">
        <v>1684</v>
      </c>
      <c r="S260" s="766" t="s">
        <v>343</v>
      </c>
      <c r="T260" s="764"/>
      <c r="U260" s="334"/>
      <c r="V260" s="334"/>
      <c r="W260" s="77"/>
      <c r="X260" s="1047" t="s">
        <v>411</v>
      </c>
    </row>
    <row r="261" spans="1:24" ht="12.75" customHeight="1" x14ac:dyDescent="0.2">
      <c r="A261" s="1722"/>
      <c r="B261" s="1723"/>
      <c r="C261" s="1724"/>
      <c r="D261" s="1726"/>
      <c r="E261" s="1729"/>
      <c r="F261" s="1731"/>
      <c r="G261" s="1734"/>
      <c r="H261" s="1701"/>
      <c r="I261" s="471"/>
      <c r="J261" s="1046" t="s">
        <v>81</v>
      </c>
      <c r="K261" s="79">
        <v>228.6</v>
      </c>
      <c r="L261" s="79">
        <v>228.6</v>
      </c>
      <c r="M261" s="1043">
        <v>300</v>
      </c>
      <c r="N261" s="1044">
        <v>300</v>
      </c>
      <c r="O261" s="334"/>
      <c r="P261" s="77"/>
      <c r="Q261" s="122"/>
      <c r="R261" s="79"/>
      <c r="S261" s="766" t="s">
        <v>344</v>
      </c>
      <c r="T261" s="764"/>
      <c r="U261" s="764"/>
      <c r="V261" s="334"/>
      <c r="W261" s="77"/>
    </row>
    <row r="262" spans="1:24" ht="26.25" customHeight="1" x14ac:dyDescent="0.2">
      <c r="A262" s="1722"/>
      <c r="B262" s="1723"/>
      <c r="C262" s="1724"/>
      <c r="D262" s="1726"/>
      <c r="E262" s="1729"/>
      <c r="F262" s="1731"/>
      <c r="G262" s="1734"/>
      <c r="H262" s="1701"/>
      <c r="I262" s="471"/>
      <c r="J262" s="79" t="s">
        <v>113</v>
      </c>
      <c r="K262" s="79">
        <v>120</v>
      </c>
      <c r="L262" s="79">
        <v>210</v>
      </c>
      <c r="M262" s="105">
        <v>120</v>
      </c>
      <c r="N262" s="334">
        <v>120</v>
      </c>
      <c r="O262" s="334"/>
      <c r="P262" s="77"/>
      <c r="Q262" s="122">
        <v>120</v>
      </c>
      <c r="R262" s="79">
        <v>120</v>
      </c>
      <c r="S262" s="766" t="s">
        <v>345</v>
      </c>
      <c r="T262" s="764"/>
      <c r="U262" s="764"/>
      <c r="V262" s="334"/>
      <c r="W262" s="77"/>
    </row>
    <row r="263" spans="1:24" ht="15.75" customHeight="1" x14ac:dyDescent="0.2">
      <c r="A263" s="1722"/>
      <c r="B263" s="1723"/>
      <c r="C263" s="1724"/>
      <c r="D263" s="1726"/>
      <c r="E263" s="1729"/>
      <c r="F263" s="1731"/>
      <c r="G263" s="1734"/>
      <c r="H263" s="1701"/>
      <c r="I263" s="471"/>
      <c r="J263" s="79"/>
      <c r="K263" s="79"/>
      <c r="L263" s="79"/>
      <c r="M263" s="105"/>
      <c r="N263" s="334"/>
      <c r="O263" s="334"/>
      <c r="P263" s="77"/>
      <c r="Q263" s="122"/>
      <c r="R263" s="79"/>
      <c r="S263" s="766" t="s">
        <v>346</v>
      </c>
      <c r="T263" s="764"/>
      <c r="U263" s="764"/>
      <c r="V263" s="334"/>
      <c r="W263" s="77"/>
    </row>
    <row r="264" spans="1:24" ht="13.5" customHeight="1" x14ac:dyDescent="0.2">
      <c r="A264" s="1722"/>
      <c r="B264" s="1723"/>
      <c r="C264" s="1724"/>
      <c r="D264" s="1726"/>
      <c r="E264" s="1151"/>
      <c r="F264" s="1731"/>
      <c r="G264" s="1734"/>
      <c r="H264" s="1701"/>
      <c r="I264" s="471"/>
      <c r="J264" s="79"/>
      <c r="K264" s="79"/>
      <c r="L264" s="79"/>
      <c r="M264" s="105"/>
      <c r="N264" s="334"/>
      <c r="O264" s="334"/>
      <c r="P264" s="77"/>
      <c r="Q264" s="122"/>
      <c r="R264" s="79"/>
      <c r="S264" s="766" t="s">
        <v>337</v>
      </c>
      <c r="T264" s="764"/>
      <c r="U264" s="764"/>
      <c r="V264" s="334"/>
      <c r="W264" s="77"/>
    </row>
    <row r="265" spans="1:24" ht="15" customHeight="1" x14ac:dyDescent="0.2">
      <c r="A265" s="1722"/>
      <c r="B265" s="1723"/>
      <c r="C265" s="1724"/>
      <c r="D265" s="1726"/>
      <c r="E265" s="1151"/>
      <c r="F265" s="1731"/>
      <c r="G265" s="1734"/>
      <c r="H265" s="1701"/>
      <c r="I265" s="471"/>
      <c r="J265" s="79"/>
      <c r="K265" s="79"/>
      <c r="L265" s="79"/>
      <c r="M265" s="105"/>
      <c r="N265" s="334"/>
      <c r="O265" s="334"/>
      <c r="P265" s="77"/>
      <c r="Q265" s="122"/>
      <c r="R265" s="79"/>
      <c r="S265" s="766" t="s">
        <v>323</v>
      </c>
      <c r="T265" s="764"/>
      <c r="U265" s="334"/>
      <c r="V265" s="334"/>
      <c r="W265" s="77"/>
    </row>
    <row r="266" spans="1:24" ht="12.75" customHeight="1" x14ac:dyDescent="0.2">
      <c r="A266" s="1722"/>
      <c r="B266" s="1723"/>
      <c r="C266" s="1724"/>
      <c r="D266" s="1726"/>
      <c r="E266" s="1151"/>
      <c r="F266" s="1731"/>
      <c r="G266" s="1734"/>
      <c r="H266" s="1701"/>
      <c r="I266" s="471"/>
      <c r="J266" s="79"/>
      <c r="K266" s="79"/>
      <c r="L266" s="79"/>
      <c r="M266" s="105"/>
      <c r="N266" s="334"/>
      <c r="O266" s="334"/>
      <c r="P266" s="77"/>
      <c r="Q266" s="122"/>
      <c r="R266" s="79"/>
      <c r="S266" s="766" t="s">
        <v>347</v>
      </c>
      <c r="T266" s="764"/>
      <c r="U266" s="334"/>
      <c r="V266" s="334"/>
      <c r="W266" s="77"/>
    </row>
    <row r="267" spans="1:24" ht="13.5" customHeight="1" x14ac:dyDescent="0.2">
      <c r="A267" s="1722"/>
      <c r="B267" s="1723"/>
      <c r="C267" s="1724"/>
      <c r="D267" s="1726"/>
      <c r="E267" s="1151"/>
      <c r="F267" s="1731"/>
      <c r="G267" s="1734"/>
      <c r="H267" s="1701"/>
      <c r="I267" s="471"/>
      <c r="J267" s="79"/>
      <c r="K267" s="79"/>
      <c r="L267" s="79"/>
      <c r="M267" s="105"/>
      <c r="N267" s="334"/>
      <c r="O267" s="334"/>
      <c r="P267" s="77"/>
      <c r="Q267" s="122"/>
      <c r="R267" s="79"/>
      <c r="S267" s="766" t="s">
        <v>348</v>
      </c>
      <c r="T267" s="764"/>
      <c r="U267" s="334"/>
      <c r="V267" s="334"/>
      <c r="W267" s="77"/>
    </row>
    <row r="268" spans="1:24" ht="27.75" customHeight="1" x14ac:dyDescent="0.2">
      <c r="A268" s="1722"/>
      <c r="B268" s="1723"/>
      <c r="C268" s="1724"/>
      <c r="D268" s="1726"/>
      <c r="E268" s="1151"/>
      <c r="F268" s="1731"/>
      <c r="G268" s="1734"/>
      <c r="H268" s="1701"/>
      <c r="I268" s="471"/>
      <c r="J268" s="79"/>
      <c r="K268" s="79"/>
      <c r="L268" s="79"/>
      <c r="M268" s="105"/>
      <c r="N268" s="334"/>
      <c r="O268" s="334"/>
      <c r="P268" s="77"/>
      <c r="Q268" s="122"/>
      <c r="R268" s="79"/>
      <c r="S268" s="766" t="s">
        <v>349</v>
      </c>
      <c r="T268" s="764"/>
      <c r="U268" s="334"/>
      <c r="V268" s="334"/>
      <c r="W268" s="77"/>
    </row>
    <row r="269" spans="1:24" ht="13.5" customHeight="1" x14ac:dyDescent="0.2">
      <c r="A269" s="1722"/>
      <c r="B269" s="1723"/>
      <c r="C269" s="1724"/>
      <c r="D269" s="1726"/>
      <c r="E269" s="1151"/>
      <c r="F269" s="1731"/>
      <c r="G269" s="1734"/>
      <c r="H269" s="1701"/>
      <c r="I269" s="471"/>
      <c r="J269" s="79"/>
      <c r="K269" s="79"/>
      <c r="L269" s="79"/>
      <c r="M269" s="105"/>
      <c r="N269" s="334"/>
      <c r="O269" s="334"/>
      <c r="P269" s="77"/>
      <c r="Q269" s="122"/>
      <c r="R269" s="79"/>
      <c r="S269" s="766" t="s">
        <v>350</v>
      </c>
      <c r="T269" s="764"/>
      <c r="U269" s="334"/>
      <c r="V269" s="334"/>
      <c r="W269" s="77"/>
    </row>
    <row r="270" spans="1:24" ht="25.5" customHeight="1" x14ac:dyDescent="0.2">
      <c r="A270" s="1722"/>
      <c r="B270" s="1723"/>
      <c r="C270" s="1724"/>
      <c r="D270" s="1726"/>
      <c r="E270" s="1151"/>
      <c r="F270" s="1731"/>
      <c r="G270" s="1734"/>
      <c r="H270" s="1701"/>
      <c r="I270" s="471"/>
      <c r="J270" s="78"/>
      <c r="K270" s="78"/>
      <c r="L270" s="78"/>
      <c r="M270" s="166"/>
      <c r="N270" s="54"/>
      <c r="O270" s="54"/>
      <c r="P270" s="242"/>
      <c r="Q270" s="196"/>
      <c r="R270" s="78"/>
      <c r="S270" s="765" t="s">
        <v>351</v>
      </c>
      <c r="T270" s="511"/>
      <c r="U270" s="54"/>
      <c r="V270" s="54"/>
      <c r="W270" s="242"/>
    </row>
    <row r="271" spans="1:24" ht="21.75" customHeight="1" x14ac:dyDescent="0.2">
      <c r="A271" s="1722"/>
      <c r="B271" s="1723"/>
      <c r="C271" s="1724"/>
      <c r="D271" s="1726"/>
      <c r="E271" s="676"/>
      <c r="F271" s="1731"/>
      <c r="G271" s="1734"/>
      <c r="H271" s="1701"/>
      <c r="I271" s="471"/>
      <c r="J271" s="79" t="s">
        <v>29</v>
      </c>
      <c r="K271" s="79"/>
      <c r="L271" s="79"/>
      <c r="M271" s="105">
        <v>227.9</v>
      </c>
      <c r="N271" s="334"/>
      <c r="O271" s="334"/>
      <c r="P271" s="77">
        <v>227.9</v>
      </c>
      <c r="Q271" s="122"/>
      <c r="R271" s="79"/>
      <c r="S271" s="1720" t="s">
        <v>258</v>
      </c>
      <c r="T271" s="1710">
        <v>100</v>
      </c>
      <c r="U271" s="1710">
        <v>100</v>
      </c>
      <c r="V271" s="1712"/>
      <c r="W271" s="1713"/>
    </row>
    <row r="272" spans="1:24" ht="19.5" customHeight="1" x14ac:dyDescent="0.2">
      <c r="A272" s="1722"/>
      <c r="B272" s="1723"/>
      <c r="C272" s="1724"/>
      <c r="D272" s="1726"/>
      <c r="E272" s="676"/>
      <c r="F272" s="1731"/>
      <c r="G272" s="1734"/>
      <c r="H272" s="1701"/>
      <c r="I272" s="471"/>
      <c r="J272" s="79" t="s">
        <v>66</v>
      </c>
      <c r="K272" s="79"/>
      <c r="L272" s="79"/>
      <c r="M272" s="105">
        <v>67</v>
      </c>
      <c r="N272" s="334"/>
      <c r="O272" s="334"/>
      <c r="P272" s="77">
        <v>67</v>
      </c>
      <c r="Q272" s="122"/>
      <c r="R272" s="79"/>
      <c r="S272" s="1737"/>
      <c r="T272" s="1711"/>
      <c r="U272" s="1711"/>
      <c r="V272" s="1711"/>
      <c r="W272" s="1714"/>
    </row>
    <row r="273" spans="1:25" ht="27.75" customHeight="1" x14ac:dyDescent="0.2">
      <c r="A273" s="1722"/>
      <c r="B273" s="1723"/>
      <c r="C273" s="1724"/>
      <c r="D273" s="1727"/>
      <c r="E273" s="559"/>
      <c r="F273" s="1732"/>
      <c r="G273" s="1735"/>
      <c r="H273" s="1736"/>
      <c r="I273" s="342"/>
      <c r="J273" s="78"/>
      <c r="K273" s="78"/>
      <c r="L273" s="78"/>
      <c r="M273" s="108"/>
      <c r="N273" s="54"/>
      <c r="O273" s="54"/>
      <c r="P273" s="242"/>
      <c r="Q273" s="196"/>
      <c r="R273" s="78"/>
      <c r="S273" s="708" t="s">
        <v>253</v>
      </c>
      <c r="T273" s="768">
        <v>100</v>
      </c>
      <c r="U273" s="511"/>
      <c r="V273" s="511"/>
      <c r="W273" s="242"/>
    </row>
    <row r="274" spans="1:25" ht="18.75" customHeight="1" x14ac:dyDescent="0.2">
      <c r="A274" s="1063"/>
      <c r="B274" s="1092"/>
      <c r="C274" s="1065"/>
      <c r="D274" s="1067" t="s">
        <v>38</v>
      </c>
      <c r="E274" s="1715" t="s">
        <v>117</v>
      </c>
      <c r="F274" s="1135"/>
      <c r="G274" s="1700" t="s">
        <v>158</v>
      </c>
      <c r="H274" s="1103"/>
      <c r="I274" s="1054"/>
      <c r="J274" s="79" t="s">
        <v>29</v>
      </c>
      <c r="K274" s="79">
        <v>1000</v>
      </c>
      <c r="L274" s="79">
        <v>1644.3</v>
      </c>
      <c r="M274" s="1043">
        <f>1000-300</f>
        <v>700</v>
      </c>
      <c r="N274" s="1044">
        <v>700</v>
      </c>
      <c r="O274" s="334"/>
      <c r="P274" s="77"/>
      <c r="Q274" s="1045">
        <f>1000-350</f>
        <v>650</v>
      </c>
      <c r="R274" s="1046">
        <f>300+350</f>
        <v>650</v>
      </c>
      <c r="S274" s="1718" t="s">
        <v>236</v>
      </c>
      <c r="T274" s="1075">
        <v>34</v>
      </c>
      <c r="U274" s="1048">
        <v>19</v>
      </c>
      <c r="V274" s="1049">
        <v>15</v>
      </c>
      <c r="W274" s="1050">
        <v>15</v>
      </c>
      <c r="X274" s="1047" t="s">
        <v>411</v>
      </c>
    </row>
    <row r="275" spans="1:25" ht="15.75" customHeight="1" x14ac:dyDescent="0.2">
      <c r="A275" s="1063"/>
      <c r="B275" s="1092"/>
      <c r="C275" s="1065"/>
      <c r="D275" s="1105"/>
      <c r="E275" s="1716"/>
      <c r="F275" s="1136"/>
      <c r="G275" s="1717"/>
      <c r="H275" s="1140"/>
      <c r="I275" s="1107"/>
      <c r="J275" s="78"/>
      <c r="K275" s="78"/>
      <c r="L275" s="78"/>
      <c r="M275" s="108"/>
      <c r="N275" s="54"/>
      <c r="O275" s="54"/>
      <c r="P275" s="242"/>
      <c r="Q275" s="196"/>
      <c r="R275" s="78"/>
      <c r="S275" s="1719"/>
      <c r="T275" s="25"/>
      <c r="U275" s="25"/>
      <c r="V275" s="25"/>
      <c r="W275" s="217"/>
    </row>
    <row r="276" spans="1:25" ht="15.75" customHeight="1" x14ac:dyDescent="0.2">
      <c r="A276" s="1102"/>
      <c r="B276" s="1092"/>
      <c r="C276" s="672"/>
      <c r="D276" s="323" t="s">
        <v>39</v>
      </c>
      <c r="E276" s="1699" t="s">
        <v>43</v>
      </c>
      <c r="F276" s="1135"/>
      <c r="G276" s="1700" t="s">
        <v>169</v>
      </c>
      <c r="H276" s="1103"/>
      <c r="I276" s="1079"/>
      <c r="J276" s="75" t="s">
        <v>113</v>
      </c>
      <c r="K276" s="79">
        <v>132.30000000000001</v>
      </c>
      <c r="L276" s="79">
        <v>58</v>
      </c>
      <c r="M276" s="105">
        <v>82</v>
      </c>
      <c r="N276" s="334">
        <v>82</v>
      </c>
      <c r="O276" s="334"/>
      <c r="P276" s="77"/>
      <c r="Q276" s="122">
        <v>82</v>
      </c>
      <c r="R276" s="79">
        <v>82</v>
      </c>
      <c r="S276" s="1098" t="s">
        <v>59</v>
      </c>
      <c r="T276" s="1095">
        <v>15</v>
      </c>
      <c r="U276" s="1075">
        <v>15</v>
      </c>
      <c r="V276" s="1075">
        <v>15</v>
      </c>
      <c r="W276" s="1094">
        <v>15</v>
      </c>
      <c r="X276" s="64"/>
    </row>
    <row r="277" spans="1:25" ht="13.5" customHeight="1" x14ac:dyDescent="0.2">
      <c r="A277" s="1102"/>
      <c r="B277" s="1092"/>
      <c r="C277" s="672"/>
      <c r="D277" s="323"/>
      <c r="E277" s="1699"/>
      <c r="F277" s="1135"/>
      <c r="G277" s="1700"/>
      <c r="H277" s="1103"/>
      <c r="I277" s="1054"/>
      <c r="J277" s="79" t="s">
        <v>29</v>
      </c>
      <c r="K277" s="79"/>
      <c r="L277" s="79">
        <v>24</v>
      </c>
      <c r="M277" s="105">
        <v>14</v>
      </c>
      <c r="N277" s="334">
        <v>14</v>
      </c>
      <c r="O277" s="334"/>
      <c r="P277" s="77"/>
      <c r="Q277" s="122">
        <v>14</v>
      </c>
      <c r="R277" s="79">
        <v>14</v>
      </c>
      <c r="S277" s="1152"/>
      <c r="T277" s="211"/>
      <c r="U277" s="413"/>
      <c r="V277" s="413"/>
      <c r="W277" s="218"/>
      <c r="X277" s="64"/>
    </row>
    <row r="278" spans="1:25" ht="16.5" customHeight="1" x14ac:dyDescent="0.2">
      <c r="A278" s="1102"/>
      <c r="B278" s="1092"/>
      <c r="C278" s="672"/>
      <c r="D278" s="115"/>
      <c r="E278" s="1699"/>
      <c r="F278" s="1135"/>
      <c r="G278" s="1700"/>
      <c r="H278" s="1103"/>
      <c r="I278" s="1054"/>
      <c r="J278" s="78" t="s">
        <v>66</v>
      </c>
      <c r="K278" s="78">
        <v>15.7</v>
      </c>
      <c r="L278" s="78">
        <v>15.7</v>
      </c>
      <c r="M278" s="166"/>
      <c r="N278" s="54"/>
      <c r="O278" s="54"/>
      <c r="P278" s="242"/>
      <c r="Q278" s="196"/>
      <c r="R278" s="78"/>
      <c r="S278" s="1152"/>
      <c r="T278" s="211"/>
      <c r="U278" s="413"/>
      <c r="V278" s="413"/>
      <c r="W278" s="218"/>
    </row>
    <row r="279" spans="1:25" ht="14.25" customHeight="1" thickBot="1" x14ac:dyDescent="0.25">
      <c r="A279" s="86"/>
      <c r="B279" s="1148"/>
      <c r="C279" s="262"/>
      <c r="D279" s="418"/>
      <c r="E279" s="569"/>
      <c r="F279" s="570"/>
      <c r="G279" s="571"/>
      <c r="H279" s="418"/>
      <c r="I279" s="317"/>
      <c r="J279" s="179" t="s">
        <v>8</v>
      </c>
      <c r="K279" s="179">
        <f t="shared" ref="K279:R279" si="16">SUM(K227:K278)</f>
        <v>4993.7</v>
      </c>
      <c r="L279" s="179">
        <f t="shared" si="16"/>
        <v>5131.5</v>
      </c>
      <c r="M279" s="179">
        <f t="shared" si="16"/>
        <v>6439.3</v>
      </c>
      <c r="N279" s="179">
        <f t="shared" si="16"/>
        <v>6144.4</v>
      </c>
      <c r="O279" s="179">
        <f t="shared" si="16"/>
        <v>0</v>
      </c>
      <c r="P279" s="179">
        <f t="shared" si="16"/>
        <v>294.89999999999998</v>
      </c>
      <c r="Q279" s="179">
        <f>SUM(Q227:Q278)</f>
        <v>5051.3999999999996</v>
      </c>
      <c r="R279" s="179">
        <f t="shared" si="16"/>
        <v>5159.8</v>
      </c>
      <c r="S279" s="574"/>
      <c r="T279" s="575"/>
      <c r="U279" s="576"/>
      <c r="V279" s="577"/>
      <c r="W279" s="578"/>
    </row>
    <row r="280" spans="1:25" ht="28.5" customHeight="1" x14ac:dyDescent="0.2">
      <c r="A280" s="1102" t="s">
        <v>7</v>
      </c>
      <c r="B280" s="1092" t="s">
        <v>37</v>
      </c>
      <c r="C280" s="324" t="s">
        <v>9</v>
      </c>
      <c r="D280" s="1701"/>
      <c r="E280" s="1702" t="s">
        <v>210</v>
      </c>
      <c r="F280" s="1704"/>
      <c r="G280" s="1706" t="s">
        <v>159</v>
      </c>
      <c r="H280" s="1681" t="s">
        <v>47</v>
      </c>
      <c r="I280" s="1684" t="s">
        <v>160</v>
      </c>
      <c r="J280" s="79" t="s">
        <v>29</v>
      </c>
      <c r="K280" s="79">
        <v>34</v>
      </c>
      <c r="L280" s="1026">
        <v>34</v>
      </c>
      <c r="M280" s="1038">
        <f>100-30-34</f>
        <v>36</v>
      </c>
      <c r="N280" s="334"/>
      <c r="O280" s="334"/>
      <c r="P280" s="77">
        <f>100-30-34</f>
        <v>36</v>
      </c>
      <c r="Q280" s="122">
        <v>194.1</v>
      </c>
      <c r="R280" s="79"/>
      <c r="S280" s="1012" t="s">
        <v>222</v>
      </c>
      <c r="T280" s="772"/>
      <c r="U280" s="293">
        <v>1</v>
      </c>
      <c r="V280" s="293"/>
      <c r="W280" s="294"/>
    </row>
    <row r="281" spans="1:25" ht="27" customHeight="1" x14ac:dyDescent="0.2">
      <c r="A281" s="1102"/>
      <c r="B281" s="1092"/>
      <c r="C281" s="324"/>
      <c r="D281" s="1701"/>
      <c r="E281" s="1699"/>
      <c r="F281" s="1704"/>
      <c r="G281" s="1707"/>
      <c r="H281" s="1681"/>
      <c r="I281" s="1685"/>
      <c r="J281" s="79" t="s">
        <v>66</v>
      </c>
      <c r="K281" s="79">
        <v>30</v>
      </c>
      <c r="L281" s="79">
        <v>30</v>
      </c>
      <c r="M281" s="1038">
        <v>30</v>
      </c>
      <c r="N281" s="334"/>
      <c r="O281" s="334"/>
      <c r="P281" s="77">
        <v>30</v>
      </c>
      <c r="Q281" s="122"/>
      <c r="R281" s="79"/>
      <c r="S281" s="107" t="s">
        <v>410</v>
      </c>
      <c r="T281" s="1013"/>
      <c r="U281" s="31">
        <v>100</v>
      </c>
      <c r="V281" s="31"/>
      <c r="W281" s="314"/>
    </row>
    <row r="282" spans="1:25" ht="15.75" customHeight="1" x14ac:dyDescent="0.2">
      <c r="A282" s="1102"/>
      <c r="B282" s="1092"/>
      <c r="C282" s="324"/>
      <c r="D282" s="1701"/>
      <c r="E282" s="1699"/>
      <c r="F282" s="1704"/>
      <c r="G282" s="1708"/>
      <c r="H282" s="1682"/>
      <c r="I282" s="1685"/>
      <c r="J282" s="1040" t="s">
        <v>66</v>
      </c>
      <c r="K282" s="78"/>
      <c r="L282" s="78"/>
      <c r="M282" s="1039">
        <v>34</v>
      </c>
      <c r="N282" s="54"/>
      <c r="O282" s="54"/>
      <c r="P282" s="242">
        <v>34</v>
      </c>
      <c r="Q282" s="196"/>
      <c r="R282" s="78"/>
      <c r="S282" s="1687" t="s">
        <v>215</v>
      </c>
      <c r="T282" s="287"/>
      <c r="U282" s="46"/>
      <c r="V282" s="46" t="s">
        <v>127</v>
      </c>
      <c r="W282" s="290"/>
    </row>
    <row r="283" spans="1:25" ht="17.25" customHeight="1" thickBot="1" x14ac:dyDescent="0.25">
      <c r="A283" s="86"/>
      <c r="B283" s="1148"/>
      <c r="C283" s="118"/>
      <c r="D283" s="123"/>
      <c r="E283" s="1703"/>
      <c r="F283" s="1705"/>
      <c r="G283" s="1709"/>
      <c r="H283" s="1683"/>
      <c r="I283" s="1686"/>
      <c r="J283" s="179" t="s">
        <v>8</v>
      </c>
      <c r="K283" s="179">
        <f>SUM(K280:K282)</f>
        <v>64</v>
      </c>
      <c r="L283" s="179">
        <f>SUM(L280:L282)</f>
        <v>64</v>
      </c>
      <c r="M283" s="179">
        <f>SUM(M280:M282)</f>
        <v>100</v>
      </c>
      <c r="N283" s="179">
        <f t="shared" ref="N283:R283" si="17">SUM(N280:N282)</f>
        <v>0</v>
      </c>
      <c r="O283" s="179">
        <f t="shared" si="17"/>
        <v>0</v>
      </c>
      <c r="P283" s="179">
        <f t="shared" si="17"/>
        <v>100</v>
      </c>
      <c r="Q283" s="179">
        <f>SUM(Q280:Q282)</f>
        <v>194.1</v>
      </c>
      <c r="R283" s="179">
        <f t="shared" si="17"/>
        <v>0</v>
      </c>
      <c r="S283" s="1688"/>
      <c r="T283" s="288"/>
      <c r="U283" s="292"/>
      <c r="V283" s="292"/>
      <c r="W283" s="291"/>
    </row>
    <row r="284" spans="1:25" ht="14.25" customHeight="1" thickBot="1" x14ac:dyDescent="0.25">
      <c r="A284" s="86" t="s">
        <v>7</v>
      </c>
      <c r="B284" s="1148" t="s">
        <v>37</v>
      </c>
      <c r="C284" s="1689" t="s">
        <v>10</v>
      </c>
      <c r="D284" s="1689"/>
      <c r="E284" s="1689"/>
      <c r="F284" s="1689"/>
      <c r="G284" s="1689"/>
      <c r="H284" s="1689"/>
      <c r="I284" s="1690"/>
      <c r="J284" s="1691"/>
      <c r="K284" s="184">
        <f t="shared" ref="K284:R284" si="18">K283+K279</f>
        <v>5057.7</v>
      </c>
      <c r="L284" s="184">
        <f t="shared" si="18"/>
        <v>5195.5</v>
      </c>
      <c r="M284" s="184">
        <f t="shared" si="18"/>
        <v>6539.3</v>
      </c>
      <c r="N284" s="184">
        <f t="shared" si="18"/>
        <v>6144.4</v>
      </c>
      <c r="O284" s="184">
        <f t="shared" si="18"/>
        <v>0</v>
      </c>
      <c r="P284" s="184">
        <f t="shared" si="18"/>
        <v>394.9</v>
      </c>
      <c r="Q284" s="184">
        <f t="shared" si="18"/>
        <v>5245.5</v>
      </c>
      <c r="R284" s="184">
        <f t="shared" si="18"/>
        <v>5159.8</v>
      </c>
      <c r="S284" s="1692"/>
      <c r="T284" s="1692"/>
      <c r="U284" s="1692"/>
      <c r="V284" s="1692"/>
      <c r="W284" s="1693"/>
    </row>
    <row r="285" spans="1:25" ht="14.25" customHeight="1" thickBot="1" x14ac:dyDescent="0.25">
      <c r="A285" s="112" t="s">
        <v>7</v>
      </c>
      <c r="B285" s="1694" t="s">
        <v>11</v>
      </c>
      <c r="C285" s="1695"/>
      <c r="D285" s="1695"/>
      <c r="E285" s="1695"/>
      <c r="F285" s="1695"/>
      <c r="G285" s="1695"/>
      <c r="H285" s="1695"/>
      <c r="I285" s="1695"/>
      <c r="J285" s="1696"/>
      <c r="K285" s="185">
        <f t="shared" ref="K285:R285" si="19">K284+K224+K165+K125</f>
        <v>20066.8</v>
      </c>
      <c r="L285" s="185">
        <f t="shared" si="19"/>
        <v>20779.3</v>
      </c>
      <c r="M285" s="185">
        <f t="shared" si="19"/>
        <v>29258.799999999999</v>
      </c>
      <c r="N285" s="185">
        <f t="shared" si="19"/>
        <v>13301</v>
      </c>
      <c r="O285" s="185">
        <f t="shared" si="19"/>
        <v>35.700000000000003</v>
      </c>
      <c r="P285" s="185">
        <f t="shared" si="19"/>
        <v>15957.8</v>
      </c>
      <c r="Q285" s="185">
        <f t="shared" si="19"/>
        <v>40718</v>
      </c>
      <c r="R285" s="185">
        <f t="shared" si="19"/>
        <v>38397.800000000003</v>
      </c>
      <c r="S285" s="1697"/>
      <c r="T285" s="1697"/>
      <c r="U285" s="1697"/>
      <c r="V285" s="1697"/>
      <c r="W285" s="1698"/>
    </row>
    <row r="286" spans="1:25" ht="14.25" customHeight="1" thickBot="1" x14ac:dyDescent="0.25">
      <c r="A286" s="124" t="s">
        <v>39</v>
      </c>
      <c r="B286" s="1665" t="s">
        <v>62</v>
      </c>
      <c r="C286" s="1666"/>
      <c r="D286" s="1666"/>
      <c r="E286" s="1666"/>
      <c r="F286" s="1666"/>
      <c r="G286" s="1666"/>
      <c r="H286" s="1666"/>
      <c r="I286" s="1666"/>
      <c r="J286" s="1667"/>
      <c r="K286" s="186">
        <f t="shared" ref="K286" si="20">SUM(K285)</f>
        <v>20066.8</v>
      </c>
      <c r="L286" s="186">
        <f t="shared" ref="L286:R286" si="21">SUM(L285)</f>
        <v>20779.3</v>
      </c>
      <c r="M286" s="186">
        <f t="shared" si="21"/>
        <v>29258.799999999999</v>
      </c>
      <c r="N286" s="186">
        <f t="shared" si="21"/>
        <v>13301</v>
      </c>
      <c r="O286" s="186">
        <f t="shared" si="21"/>
        <v>35.700000000000003</v>
      </c>
      <c r="P286" s="186">
        <f t="shared" si="21"/>
        <v>15957.8</v>
      </c>
      <c r="Q286" s="186">
        <f>SUM(Q285)</f>
        <v>40718</v>
      </c>
      <c r="R286" s="186">
        <f t="shared" si="21"/>
        <v>38397.800000000003</v>
      </c>
      <c r="S286" s="1668"/>
      <c r="T286" s="1668"/>
      <c r="U286" s="1668"/>
      <c r="V286" s="1668"/>
      <c r="W286" s="1669"/>
    </row>
    <row r="287" spans="1:25" s="5" customFormat="1" ht="17.25" customHeight="1" x14ac:dyDescent="0.2">
      <c r="A287" s="1670" t="s">
        <v>288</v>
      </c>
      <c r="B287" s="1671"/>
      <c r="C287" s="1671"/>
      <c r="D287" s="1671"/>
      <c r="E287" s="1671"/>
      <c r="F287" s="1671"/>
      <c r="G287" s="1671"/>
      <c r="H287" s="1671"/>
      <c r="I287" s="1671"/>
      <c r="J287" s="1671"/>
      <c r="K287" s="1671"/>
      <c r="L287" s="1671"/>
      <c r="M287" s="1671"/>
      <c r="N287" s="1671"/>
      <c r="O287" s="1671"/>
      <c r="P287" s="1671"/>
      <c r="Q287" s="1671"/>
      <c r="R287" s="1671"/>
      <c r="S287" s="513"/>
      <c r="T287" s="513"/>
      <c r="U287" s="513"/>
      <c r="V287" s="513"/>
      <c r="W287" s="513"/>
      <c r="X287" s="513"/>
      <c r="Y287" s="513"/>
    </row>
    <row r="288" spans="1:25" s="4" customFormat="1" ht="17.25" customHeight="1" x14ac:dyDescent="0.2">
      <c r="A288" s="1672" t="s">
        <v>289</v>
      </c>
      <c r="B288" s="1673"/>
      <c r="C288" s="1673"/>
      <c r="D288" s="1673"/>
      <c r="E288" s="1673"/>
      <c r="F288" s="1673"/>
      <c r="G288" s="1673"/>
      <c r="H288" s="1673"/>
      <c r="I288" s="1673"/>
      <c r="J288" s="1673"/>
      <c r="K288" s="1673"/>
      <c r="L288" s="1673"/>
      <c r="M288" s="1673"/>
      <c r="N288" s="1673"/>
      <c r="O288" s="1673"/>
      <c r="P288" s="1673"/>
      <c r="Q288" s="1673"/>
      <c r="R288" s="1673"/>
      <c r="S288" s="1673"/>
      <c r="T288" s="1132"/>
      <c r="U288" s="1132"/>
      <c r="V288" s="1132"/>
      <c r="W288" s="1132"/>
      <c r="X288" s="1132"/>
      <c r="Y288" s="1132"/>
    </row>
    <row r="289" spans="1:23" s="5" customFormat="1" ht="15" customHeight="1" thickBot="1" x14ac:dyDescent="0.25">
      <c r="A289" s="1674" t="s">
        <v>16</v>
      </c>
      <c r="B289" s="1674"/>
      <c r="C289" s="1674"/>
      <c r="D289" s="1674"/>
      <c r="E289" s="1674"/>
      <c r="F289" s="1674"/>
      <c r="G289" s="1674"/>
      <c r="H289" s="1674"/>
      <c r="I289" s="1674"/>
      <c r="J289" s="1674"/>
      <c r="K289" s="1674"/>
      <c r="L289" s="197"/>
      <c r="M289" s="197"/>
      <c r="N289" s="197"/>
      <c r="O289" s="197"/>
      <c r="P289" s="197"/>
      <c r="Q289" s="197"/>
      <c r="R289" s="197"/>
      <c r="S289" s="125"/>
      <c r="T289" s="125"/>
      <c r="U289" s="125"/>
      <c r="V289" s="125"/>
      <c r="W289" s="125"/>
    </row>
    <row r="290" spans="1:23" ht="62.25" customHeight="1" thickBot="1" x14ac:dyDescent="0.25">
      <c r="A290" s="1675" t="s">
        <v>12</v>
      </c>
      <c r="B290" s="1676"/>
      <c r="C290" s="1676"/>
      <c r="D290" s="1676"/>
      <c r="E290" s="1676"/>
      <c r="F290" s="1676"/>
      <c r="G290" s="1676"/>
      <c r="H290" s="1676"/>
      <c r="I290" s="1676"/>
      <c r="J290" s="1677"/>
      <c r="K290" s="1101" t="s">
        <v>285</v>
      </c>
      <c r="L290" s="1101" t="s">
        <v>286</v>
      </c>
      <c r="M290" s="1678" t="s">
        <v>275</v>
      </c>
      <c r="N290" s="1679"/>
      <c r="O290" s="1679"/>
      <c r="P290" s="1680"/>
      <c r="Q290" s="69" t="s">
        <v>183</v>
      </c>
      <c r="R290" s="69" t="s">
        <v>287</v>
      </c>
      <c r="S290" s="17"/>
      <c r="T290" s="17"/>
      <c r="U290" s="17"/>
      <c r="V290" s="17"/>
      <c r="W290" s="17"/>
    </row>
    <row r="291" spans="1:23" ht="14.25" customHeight="1" x14ac:dyDescent="0.2">
      <c r="A291" s="1650" t="s">
        <v>17</v>
      </c>
      <c r="B291" s="1651"/>
      <c r="C291" s="1651"/>
      <c r="D291" s="1651"/>
      <c r="E291" s="1651"/>
      <c r="F291" s="1651"/>
      <c r="G291" s="1651"/>
      <c r="H291" s="1651"/>
      <c r="I291" s="1651"/>
      <c r="J291" s="1652"/>
      <c r="K291" s="175">
        <f>K292+K298+K299+K300+K296</f>
        <v>18126.7</v>
      </c>
      <c r="L291" s="175">
        <f>L292+L298+L299+L300</f>
        <v>18464.7</v>
      </c>
      <c r="M291" s="1653">
        <f>M292+M298+M299+M300</f>
        <v>25356.9</v>
      </c>
      <c r="N291" s="1654"/>
      <c r="O291" s="1654"/>
      <c r="P291" s="1655"/>
      <c r="Q291" s="422">
        <f>Q292+Q298+Q299+Q300</f>
        <v>29604.2</v>
      </c>
      <c r="R291" s="422">
        <f>R292+R298+R299+R300</f>
        <v>33746.5</v>
      </c>
      <c r="S291" s="17"/>
      <c r="T291" s="17"/>
      <c r="U291" s="17"/>
      <c r="V291" s="17"/>
      <c r="W291" s="17"/>
    </row>
    <row r="292" spans="1:23" ht="14.25" customHeight="1" x14ac:dyDescent="0.2">
      <c r="A292" s="1656" t="s">
        <v>104</v>
      </c>
      <c r="B292" s="1657"/>
      <c r="C292" s="1657"/>
      <c r="D292" s="1657"/>
      <c r="E292" s="1657"/>
      <c r="F292" s="1657"/>
      <c r="G292" s="1657"/>
      <c r="H292" s="1657"/>
      <c r="I292" s="1657"/>
      <c r="J292" s="1658"/>
      <c r="K292" s="176">
        <f>K293+K295+K297</f>
        <v>8655.5</v>
      </c>
      <c r="L292" s="176">
        <f>SUM(L293:L297)</f>
        <v>13126.7</v>
      </c>
      <c r="M292" s="1659">
        <f>SUM(M293:P297)</f>
        <v>21822.2</v>
      </c>
      <c r="N292" s="1660"/>
      <c r="O292" s="1660"/>
      <c r="P292" s="1661"/>
      <c r="Q292" s="311">
        <f>SUM(Q293:Q297)</f>
        <v>29604.2</v>
      </c>
      <c r="R292" s="311">
        <f>SUM(R293:R297)</f>
        <v>33746.5</v>
      </c>
      <c r="S292" s="17"/>
      <c r="T292" s="17"/>
      <c r="U292" s="17"/>
      <c r="V292" s="17"/>
      <c r="W292" s="17"/>
    </row>
    <row r="293" spans="1:23" ht="14.25" customHeight="1" x14ac:dyDescent="0.2">
      <c r="A293" s="1662" t="s">
        <v>23</v>
      </c>
      <c r="B293" s="1663"/>
      <c r="C293" s="1663"/>
      <c r="D293" s="1663"/>
      <c r="E293" s="1663"/>
      <c r="F293" s="1663"/>
      <c r="G293" s="1663"/>
      <c r="H293" s="1663"/>
      <c r="I293" s="1663"/>
      <c r="J293" s="1664"/>
      <c r="K293" s="153">
        <f>SUMIF(J13:J286,"SB",K13:K286)</f>
        <v>7029.9</v>
      </c>
      <c r="L293" s="153">
        <f>SUMIF(J13:J286,"SB",L13:L286)</f>
        <v>8484.9</v>
      </c>
      <c r="M293" s="1644">
        <f>SUMIF(J14:J286,"SB",M14:M286)</f>
        <v>14831</v>
      </c>
      <c r="N293" s="1645"/>
      <c r="O293" s="1645"/>
      <c r="P293" s="1646"/>
      <c r="Q293" s="78">
        <f>SUMIF(J14:J286,"SB",Q14:Q286)</f>
        <v>21440.6</v>
      </c>
      <c r="R293" s="78">
        <f>SUMIF(J14:J286,"SB",R14:R286)</f>
        <v>27378.6</v>
      </c>
      <c r="S293" s="17"/>
      <c r="T293" s="17"/>
      <c r="U293" s="17"/>
      <c r="V293" s="17"/>
      <c r="W293" s="17"/>
    </row>
    <row r="294" spans="1:23" ht="14.25" customHeight="1" x14ac:dyDescent="0.2">
      <c r="A294" s="1619" t="s">
        <v>24</v>
      </c>
      <c r="B294" s="1620"/>
      <c r="C294" s="1620"/>
      <c r="D294" s="1620"/>
      <c r="E294" s="1620"/>
      <c r="F294" s="1620"/>
      <c r="G294" s="1620"/>
      <c r="H294" s="1620"/>
      <c r="I294" s="1620"/>
      <c r="J294" s="1621"/>
      <c r="K294" s="94">
        <f>SUMIF(J13:J286,"SB(P)",K13:K286)</f>
        <v>0</v>
      </c>
      <c r="L294" s="94">
        <f>SUMIF(J13:J286,"SB(P)",L13:L286)</f>
        <v>0</v>
      </c>
      <c r="M294" s="1616">
        <f>SUMIF(J14:J286,"SB(P)",M14:M286)</f>
        <v>0</v>
      </c>
      <c r="N294" s="1617"/>
      <c r="O294" s="1617"/>
      <c r="P294" s="1618"/>
      <c r="Q294" s="72">
        <f>SUMIF(J14:J286,"SB(P)",Q14:Q286)</f>
        <v>0</v>
      </c>
      <c r="R294" s="72">
        <f>SUMIF(J14:J286,"SB(P)",R14:R286)</f>
        <v>0</v>
      </c>
      <c r="S294" s="17"/>
      <c r="T294" s="17"/>
      <c r="U294" s="17"/>
      <c r="V294" s="17"/>
      <c r="W294" s="17"/>
    </row>
    <row r="295" spans="1:23" ht="14.25" customHeight="1" x14ac:dyDescent="0.2">
      <c r="A295" s="1619" t="s">
        <v>75</v>
      </c>
      <c r="B295" s="1620"/>
      <c r="C295" s="1620"/>
      <c r="D295" s="1620"/>
      <c r="E295" s="1620"/>
      <c r="F295" s="1620"/>
      <c r="G295" s="1620"/>
      <c r="H295" s="1620"/>
      <c r="I295" s="1620"/>
      <c r="J295" s="1621"/>
      <c r="K295" s="153">
        <f>SUMIF(J13:J286,"SB(VR)",K13:K286)</f>
        <v>1264.5999999999999</v>
      </c>
      <c r="L295" s="153">
        <f>SUMIF(J13:J286,"SB(VR)",L13:L286)</f>
        <v>1264.5999999999999</v>
      </c>
      <c r="M295" s="1644">
        <f>SUMIF(J14:J286,"SB(VR)",M14:M286)</f>
        <v>1506.4</v>
      </c>
      <c r="N295" s="1645"/>
      <c r="O295" s="1645"/>
      <c r="P295" s="1646"/>
      <c r="Q295" s="78">
        <f>SUMIF(J14:J286,"SB(VR)",Q14:Q286)</f>
        <v>1160.4000000000001</v>
      </c>
      <c r="R295" s="78">
        <f>SUMIF(J14:J286,"SB(VR)",R14:R286)</f>
        <v>1337.3</v>
      </c>
      <c r="S295" s="17"/>
      <c r="T295" s="17"/>
      <c r="U295" s="17"/>
      <c r="V295" s="17"/>
      <c r="W295" s="17"/>
    </row>
    <row r="296" spans="1:23" ht="14.25" customHeight="1" x14ac:dyDescent="0.2">
      <c r="A296" s="1647" t="s">
        <v>111</v>
      </c>
      <c r="B296" s="1648"/>
      <c r="C296" s="1648"/>
      <c r="D296" s="1648"/>
      <c r="E296" s="1648"/>
      <c r="F296" s="1648"/>
      <c r="G296" s="1648"/>
      <c r="H296" s="1648"/>
      <c r="I296" s="1648"/>
      <c r="J296" s="1649"/>
      <c r="K296" s="153">
        <f>SUMIF(J12:J285,"SB(KPP)",K12:K285)</f>
        <v>4133.2</v>
      </c>
      <c r="L296" s="153">
        <f>SUMIF(J12:J285,"SB(KPP)",L12:L285)</f>
        <v>3377.2</v>
      </c>
      <c r="M296" s="1644">
        <f>SUMIF(J14:J285,"SB(KPP)",M14:M285)</f>
        <v>5484.8</v>
      </c>
      <c r="N296" s="1645"/>
      <c r="O296" s="1645"/>
      <c r="P296" s="1646"/>
      <c r="Q296" s="72">
        <f>SUMIF(J14:J285,"SB(KPP)",Q14:Q285)</f>
        <v>7003.2</v>
      </c>
      <c r="R296" s="72">
        <f>SUMIF(J14:J285,"SB(KPP)",R14:R285)</f>
        <v>5030.6000000000004</v>
      </c>
      <c r="S296" s="17"/>
      <c r="T296" s="17"/>
      <c r="U296" s="17"/>
      <c r="V296" s="17"/>
      <c r="W296" s="17"/>
    </row>
    <row r="297" spans="1:23" ht="14.25" customHeight="1" x14ac:dyDescent="0.2">
      <c r="A297" s="1637" t="s">
        <v>256</v>
      </c>
      <c r="B297" s="1638"/>
      <c r="C297" s="1638"/>
      <c r="D297" s="1638"/>
      <c r="E297" s="1638"/>
      <c r="F297" s="1638"/>
      <c r="G297" s="1638"/>
      <c r="H297" s="1638"/>
      <c r="I297" s="1638"/>
      <c r="J297" s="1639"/>
      <c r="K297" s="94">
        <v>361</v>
      </c>
      <c r="L297" s="94">
        <f>SUMIF(J13:J280,"SB(ES)",L13:L280)</f>
        <v>0</v>
      </c>
      <c r="M297" s="1616">
        <f>SUMIF(J13:J280,"SB(ES)",M13:M280)</f>
        <v>0</v>
      </c>
      <c r="N297" s="1617"/>
      <c r="O297" s="1617"/>
      <c r="P297" s="1618"/>
      <c r="Q297" s="72">
        <f>SUMIF(J13:J280,"SB(ES)",Q13:Q280)</f>
        <v>0</v>
      </c>
      <c r="R297" s="72">
        <f>SUMIF(J13:J280,"SB(ES)",R13:R280)</f>
        <v>0</v>
      </c>
      <c r="S297" s="17"/>
      <c r="T297" s="17"/>
      <c r="U297" s="17"/>
      <c r="V297" s="17"/>
      <c r="W297" s="17"/>
    </row>
    <row r="298" spans="1:23" ht="14.25" customHeight="1" x14ac:dyDescent="0.2">
      <c r="A298" s="1640" t="s">
        <v>109</v>
      </c>
      <c r="B298" s="1641"/>
      <c r="C298" s="1641"/>
      <c r="D298" s="1641"/>
      <c r="E298" s="1641"/>
      <c r="F298" s="1641"/>
      <c r="G298" s="1641"/>
      <c r="H298" s="1641"/>
      <c r="I298" s="1641"/>
      <c r="J298" s="1642"/>
      <c r="K298" s="152">
        <f>SUMIF(J12:J285,"SB(VRL)",K12:K285)</f>
        <v>353.2</v>
      </c>
      <c r="L298" s="152">
        <f>SUMIF(J12:J285,"SB(VRL)",L12:L285)</f>
        <v>353.2</v>
      </c>
      <c r="M298" s="1628">
        <f>SUMIF(J14:J285,"SB(VRL)",M14:M285)</f>
        <v>499.9</v>
      </c>
      <c r="N298" s="1629"/>
      <c r="O298" s="1629"/>
      <c r="P298" s="1630"/>
      <c r="Q298" s="423">
        <f>SUMIF(J19:J285,"SB(VRL)",Q19:Q285)</f>
        <v>0</v>
      </c>
      <c r="R298" s="423">
        <f>SUMIF(J14:J285,"SB(VRL)",R14:R285)</f>
        <v>0</v>
      </c>
      <c r="S298" s="17"/>
      <c r="T298" s="17"/>
      <c r="U298" s="17"/>
      <c r="V298" s="17"/>
      <c r="W298" s="17"/>
    </row>
    <row r="299" spans="1:23" ht="14.25" customHeight="1" x14ac:dyDescent="0.2">
      <c r="A299" s="1643" t="s">
        <v>110</v>
      </c>
      <c r="B299" s="1641"/>
      <c r="C299" s="1641"/>
      <c r="D299" s="1641"/>
      <c r="E299" s="1641"/>
      <c r="F299" s="1641"/>
      <c r="G299" s="1641"/>
      <c r="H299" s="1641"/>
      <c r="I299" s="1641"/>
      <c r="J299" s="1642"/>
      <c r="K299" s="152">
        <f>SUMIF(J13:J286,"SB(ŽPL)",K13:K286)</f>
        <v>2117.6</v>
      </c>
      <c r="L299" s="152">
        <f>SUMIF(J13:J286,"SB(ŽPL)",L13:L286)</f>
        <v>2117.6</v>
      </c>
      <c r="M299" s="1628">
        <f>SUMIF(J14:J286,"SB(ŽPL)",M14:M286)</f>
        <v>557.70000000000005</v>
      </c>
      <c r="N299" s="1629"/>
      <c r="O299" s="1629"/>
      <c r="P299" s="1630"/>
      <c r="Q299" s="423">
        <f>SUMIF(J19:J286,"SB(ŽPL)",Q19:Q286)</f>
        <v>0</v>
      </c>
      <c r="R299" s="423">
        <f>SUMIF(J14:J286,"SB(ŽPL)",R14:R286)</f>
        <v>0</v>
      </c>
      <c r="S299" s="17"/>
      <c r="T299" s="17"/>
      <c r="U299" s="17"/>
      <c r="V299" s="17"/>
      <c r="W299" s="17"/>
    </row>
    <row r="300" spans="1:23" ht="14.25" customHeight="1" x14ac:dyDescent="0.2">
      <c r="A300" s="1625" t="s">
        <v>290</v>
      </c>
      <c r="B300" s="1626"/>
      <c r="C300" s="1626"/>
      <c r="D300" s="1626"/>
      <c r="E300" s="1626"/>
      <c r="F300" s="1626"/>
      <c r="G300" s="1626"/>
      <c r="H300" s="1626"/>
      <c r="I300" s="1626"/>
      <c r="J300" s="1627"/>
      <c r="K300" s="152">
        <f>SUMIF(J14:J286,"SB(L)",K14:K286)</f>
        <v>2867.2</v>
      </c>
      <c r="L300" s="152">
        <f>SUMIF(J14:J286,"SB(L)",L14:L286)</f>
        <v>2867.2</v>
      </c>
      <c r="M300" s="1628">
        <f>SUMIF(J14:J286,"SB(L)",M14:M286)</f>
        <v>2477.1</v>
      </c>
      <c r="N300" s="1629"/>
      <c r="O300" s="1629"/>
      <c r="P300" s="1630"/>
      <c r="Q300" s="423">
        <f>SUMIF(J19:J286,"SB(L)",Q19:Q286)</f>
        <v>0</v>
      </c>
      <c r="R300" s="423">
        <f>SUMIF(J14:J284,"SB(L)",R14:R286)</f>
        <v>0</v>
      </c>
      <c r="S300" s="17"/>
      <c r="T300" s="17"/>
      <c r="U300" s="17"/>
      <c r="V300" s="17"/>
      <c r="W300" s="17"/>
    </row>
    <row r="301" spans="1:23" ht="14.25" customHeight="1" x14ac:dyDescent="0.2">
      <c r="A301" s="1631" t="s">
        <v>18</v>
      </c>
      <c r="B301" s="1632"/>
      <c r="C301" s="1632"/>
      <c r="D301" s="1632"/>
      <c r="E301" s="1632"/>
      <c r="F301" s="1632"/>
      <c r="G301" s="1632"/>
      <c r="H301" s="1632"/>
      <c r="I301" s="1632"/>
      <c r="J301" s="1633"/>
      <c r="K301" s="177">
        <f>SUM(K302:K305)</f>
        <v>1940.1</v>
      </c>
      <c r="L301" s="177">
        <f>SUM(L302:L305)</f>
        <v>2314.6</v>
      </c>
      <c r="M301" s="1634">
        <f>SUM(M302:P305)</f>
        <v>3901.9</v>
      </c>
      <c r="N301" s="1635"/>
      <c r="O301" s="1635"/>
      <c r="P301" s="1636"/>
      <c r="Q301" s="424">
        <f>Q303+Q304+Q305+Q302</f>
        <v>11113.8</v>
      </c>
      <c r="R301" s="424">
        <f>R303+R304+R305+R302</f>
        <v>4651.3</v>
      </c>
      <c r="S301" s="17"/>
      <c r="T301" s="17"/>
      <c r="U301" s="17"/>
      <c r="V301" s="17"/>
      <c r="W301" s="17"/>
    </row>
    <row r="302" spans="1:23" ht="14.25" customHeight="1" x14ac:dyDescent="0.2">
      <c r="A302" s="1637" t="s">
        <v>25</v>
      </c>
      <c r="B302" s="1638"/>
      <c r="C302" s="1638"/>
      <c r="D302" s="1638"/>
      <c r="E302" s="1638"/>
      <c r="F302" s="1638"/>
      <c r="G302" s="1638"/>
      <c r="H302" s="1638"/>
      <c r="I302" s="1638"/>
      <c r="J302" s="1639"/>
      <c r="K302" s="94">
        <f>SUMIF(J13:J286,"ES",K13:K286)-361</f>
        <v>684.4</v>
      </c>
      <c r="L302" s="94">
        <f>SUMIF(J13:J286,"ES",L13:L286)</f>
        <v>1058.9000000000001</v>
      </c>
      <c r="M302" s="1616">
        <f>SUMIF(J13:J286,"ES",M13:M286)</f>
        <v>2204</v>
      </c>
      <c r="N302" s="1617"/>
      <c r="O302" s="1617"/>
      <c r="P302" s="1618"/>
      <c r="Q302" s="72">
        <f>SUMIF(J13:J286,"ES",Q13:Q286)</f>
        <v>9246.7999999999993</v>
      </c>
      <c r="R302" s="72">
        <f>SUMIF(J13:J286,"ES",R13:R286)</f>
        <v>2795.4</v>
      </c>
      <c r="S302" s="17"/>
      <c r="T302" s="17"/>
      <c r="U302" s="17"/>
      <c r="V302" s="17"/>
      <c r="W302" s="17"/>
    </row>
    <row r="303" spans="1:23" ht="14.25" customHeight="1" x14ac:dyDescent="0.2">
      <c r="A303" s="1613" t="s">
        <v>26</v>
      </c>
      <c r="B303" s="1614"/>
      <c r="C303" s="1614"/>
      <c r="D303" s="1614"/>
      <c r="E303" s="1614"/>
      <c r="F303" s="1614"/>
      <c r="G303" s="1614"/>
      <c r="H303" s="1614"/>
      <c r="I303" s="1614"/>
      <c r="J303" s="1615"/>
      <c r="K303" s="94">
        <f>SUMIF(J13:J286,"KVJUD",K13:K286)</f>
        <v>1015.7</v>
      </c>
      <c r="L303" s="94">
        <f>SUMIF(J13:J286,"KVJUD",L13:L286)</f>
        <v>1015.7</v>
      </c>
      <c r="M303" s="1616">
        <f>SUMIF(J14:J286,"KVJUD",M14:M286)</f>
        <v>1593.4</v>
      </c>
      <c r="N303" s="1617"/>
      <c r="O303" s="1617"/>
      <c r="P303" s="1618"/>
      <c r="Q303" s="72">
        <f>SUMIF(J14:J286,"KVJUD",Q14:Q286)</f>
        <v>1322.1</v>
      </c>
      <c r="R303" s="72">
        <f>SUMIF(J14:J286,"KVJUD",R14:R286)</f>
        <v>1378</v>
      </c>
      <c r="S303" s="64"/>
      <c r="T303" s="64"/>
      <c r="U303" s="64"/>
      <c r="V303" s="64"/>
      <c r="W303" s="64"/>
    </row>
    <row r="304" spans="1:23" ht="14.25" customHeight="1" x14ac:dyDescent="0.2">
      <c r="A304" s="1619" t="s">
        <v>27</v>
      </c>
      <c r="B304" s="1620"/>
      <c r="C304" s="1620"/>
      <c r="D304" s="1620"/>
      <c r="E304" s="1620"/>
      <c r="F304" s="1620"/>
      <c r="G304" s="1620"/>
      <c r="H304" s="1620"/>
      <c r="I304" s="1620"/>
      <c r="J304" s="1621"/>
      <c r="K304" s="94">
        <f>SUMIF(J13:J286,"LRVB",K13:K286)</f>
        <v>0</v>
      </c>
      <c r="L304" s="94">
        <f>SUMIF(J13:J286,"LRVB",L13:L286)</f>
        <v>0</v>
      </c>
      <c r="M304" s="1616">
        <f>SUMIF(J14:J286,"LRVB",M14:M286)</f>
        <v>0</v>
      </c>
      <c r="N304" s="1617"/>
      <c r="O304" s="1617"/>
      <c r="P304" s="1618"/>
      <c r="Q304" s="72">
        <f>SUMIF(J14:J286,"LRVB",Q14:Q286)</f>
        <v>272.39999999999998</v>
      </c>
      <c r="R304" s="72">
        <f>SUMIF(J14:J286,"LRVB",R14:R286)</f>
        <v>136.19999999999999</v>
      </c>
      <c r="S304" s="64"/>
      <c r="T304" s="64"/>
      <c r="U304" s="64"/>
      <c r="V304" s="64"/>
      <c r="W304" s="64"/>
    </row>
    <row r="305" spans="1:23" ht="14.25" customHeight="1" x14ac:dyDescent="0.2">
      <c r="A305" s="1622" t="s">
        <v>28</v>
      </c>
      <c r="B305" s="1623"/>
      <c r="C305" s="1623"/>
      <c r="D305" s="1623"/>
      <c r="E305" s="1623"/>
      <c r="F305" s="1623"/>
      <c r="G305" s="1623"/>
      <c r="H305" s="1623"/>
      <c r="I305" s="1623"/>
      <c r="J305" s="1624"/>
      <c r="K305" s="94">
        <f>SUMIF(J13:J286,"Kt",K13:K286)</f>
        <v>240</v>
      </c>
      <c r="L305" s="94">
        <f>SUMIF(J13:J286,"Kt",L13:L286)</f>
        <v>240</v>
      </c>
      <c r="M305" s="1616">
        <f>SUMIF(J14:J286,"Kt",M14:M286)</f>
        <v>104.5</v>
      </c>
      <c r="N305" s="1617"/>
      <c r="O305" s="1617"/>
      <c r="P305" s="1618"/>
      <c r="Q305" s="72">
        <f>SUMIF(J14:J286,"Kt",Q14:Q286)</f>
        <v>272.5</v>
      </c>
      <c r="R305" s="72">
        <f>SUMIF(J14:J286,"Kt",R14:R286)</f>
        <v>341.7</v>
      </c>
      <c r="S305" s="64"/>
      <c r="T305" s="64"/>
      <c r="U305" s="64"/>
      <c r="V305" s="64"/>
      <c r="W305" s="64"/>
    </row>
    <row r="306" spans="1:23" ht="14.25" customHeight="1" thickBot="1" x14ac:dyDescent="0.25">
      <c r="A306" s="1607" t="s">
        <v>19</v>
      </c>
      <c r="B306" s="1608"/>
      <c r="C306" s="1608"/>
      <c r="D306" s="1608"/>
      <c r="E306" s="1608"/>
      <c r="F306" s="1608"/>
      <c r="G306" s="1608"/>
      <c r="H306" s="1608"/>
      <c r="I306" s="1608"/>
      <c r="J306" s="1609"/>
      <c r="K306" s="178">
        <f>SUM(K291,K301)</f>
        <v>20066.8</v>
      </c>
      <c r="L306" s="178">
        <f>SUM(L291,L301)</f>
        <v>20779.3</v>
      </c>
      <c r="M306" s="1610">
        <f>SUM(M291,M301)</f>
        <v>29258.799999999999</v>
      </c>
      <c r="N306" s="1611"/>
      <c r="O306" s="1611"/>
      <c r="P306" s="1612"/>
      <c r="Q306" s="425">
        <f>SUM(Q291,Q301)</f>
        <v>40718</v>
      </c>
      <c r="R306" s="425">
        <f>SUM(R291,R301)</f>
        <v>38397.800000000003</v>
      </c>
      <c r="S306" s="64"/>
      <c r="T306" s="64"/>
      <c r="U306" s="64"/>
      <c r="V306" s="64"/>
      <c r="W306" s="64"/>
    </row>
    <row r="307" spans="1:23" x14ac:dyDescent="0.2">
      <c r="K307" s="369"/>
      <c r="L307" s="369"/>
      <c r="M307" s="369"/>
      <c r="N307" s="369"/>
      <c r="O307" s="369"/>
      <c r="P307" s="369"/>
      <c r="Q307" s="369"/>
      <c r="R307" s="369"/>
    </row>
    <row r="308" spans="1:23" x14ac:dyDescent="0.2">
      <c r="K308" s="17"/>
    </row>
    <row r="309" spans="1:23" x14ac:dyDescent="0.2">
      <c r="K309" s="17"/>
      <c r="L309" s="17"/>
      <c r="N309" s="17"/>
      <c r="Q309" s="17"/>
    </row>
    <row r="310" spans="1:23" x14ac:dyDescent="0.2">
      <c r="A310" s="1"/>
      <c r="B310" s="1"/>
      <c r="C310" s="1"/>
      <c r="D310" s="1"/>
      <c r="E310" s="1"/>
      <c r="F310" s="1"/>
      <c r="G310" s="1"/>
      <c r="H310" s="1"/>
      <c r="I310" s="1"/>
      <c r="J310" s="1"/>
      <c r="K310" s="64"/>
      <c r="L310" s="64"/>
      <c r="M310" s="64"/>
      <c r="N310" s="64"/>
      <c r="O310" s="64"/>
      <c r="P310" s="64"/>
      <c r="Q310" s="64"/>
      <c r="R310" s="64"/>
      <c r="S310" s="1"/>
      <c r="T310" s="1"/>
      <c r="U310" s="1"/>
      <c r="V310" s="1"/>
      <c r="W310" s="1"/>
    </row>
    <row r="311" spans="1:23" x14ac:dyDescent="0.2">
      <c r="A311" s="1"/>
      <c r="B311" s="1"/>
      <c r="C311" s="1"/>
      <c r="D311" s="1"/>
      <c r="E311" s="1"/>
      <c r="F311" s="1"/>
      <c r="G311" s="1"/>
      <c r="H311" s="1"/>
      <c r="I311" s="1"/>
      <c r="J311" s="1"/>
      <c r="K311" s="64"/>
      <c r="L311" s="64"/>
      <c r="M311" s="64"/>
      <c r="N311" s="64"/>
      <c r="O311" s="64"/>
      <c r="P311" s="64"/>
      <c r="Q311" s="64"/>
      <c r="R311" s="64"/>
      <c r="S311" s="1"/>
      <c r="T311" s="1"/>
      <c r="U311" s="1"/>
      <c r="V311" s="1"/>
      <c r="W311" s="1"/>
    </row>
    <row r="312" spans="1:23" x14ac:dyDescent="0.2">
      <c r="L312" s="17"/>
      <c r="N312" s="17"/>
    </row>
  </sheetData>
  <mergeCells count="455">
    <mergeCell ref="H6:H8"/>
    <mergeCell ref="I6:I8"/>
    <mergeCell ref="E14:E15"/>
    <mergeCell ref="F14:F15"/>
    <mergeCell ref="S1:W1"/>
    <mergeCell ref="A2:W2"/>
    <mergeCell ref="A3:W3"/>
    <mergeCell ref="A4:W4"/>
    <mergeCell ref="S5:W5"/>
    <mergeCell ref="A6:A8"/>
    <mergeCell ref="B6:B8"/>
    <mergeCell ref="C6:C8"/>
    <mergeCell ref="D6:D8"/>
    <mergeCell ref="E6:E8"/>
    <mergeCell ref="L6:L8"/>
    <mergeCell ref="M6:P6"/>
    <mergeCell ref="Q6:Q8"/>
    <mergeCell ref="R6:R8"/>
    <mergeCell ref="S6:W6"/>
    <mergeCell ref="M7:M8"/>
    <mergeCell ref="N7:O7"/>
    <mergeCell ref="P7:P8"/>
    <mergeCell ref="S7:S8"/>
    <mergeCell ref="T7:W7"/>
    <mergeCell ref="F6:F8"/>
    <mergeCell ref="G6:G8"/>
    <mergeCell ref="J6:J8"/>
    <mergeCell ref="K6:K8"/>
    <mergeCell ref="S22:S23"/>
    <mergeCell ref="F23:F26"/>
    <mergeCell ref="A19:A21"/>
    <mergeCell ref="B19:B21"/>
    <mergeCell ref="C19:C21"/>
    <mergeCell ref="D19:D21"/>
    <mergeCell ref="E19:E21"/>
    <mergeCell ref="G19:G21"/>
    <mergeCell ref="G14:G18"/>
    <mergeCell ref="H14:H18"/>
    <mergeCell ref="I14:I18"/>
    <mergeCell ref="E16:E18"/>
    <mergeCell ref="F16:F18"/>
    <mergeCell ref="S17:S18"/>
    <mergeCell ref="A9:W9"/>
    <mergeCell ref="A10:W10"/>
    <mergeCell ref="B11:W11"/>
    <mergeCell ref="C12:W12"/>
    <mergeCell ref="A14:A18"/>
    <mergeCell ref="B14:B18"/>
    <mergeCell ref="C14:C18"/>
    <mergeCell ref="D14:D18"/>
    <mergeCell ref="A27:A29"/>
    <mergeCell ref="B27:B29"/>
    <mergeCell ref="C27:C29"/>
    <mergeCell ref="D27:D29"/>
    <mergeCell ref="E27:E29"/>
    <mergeCell ref="G27:G29"/>
    <mergeCell ref="H19:H21"/>
    <mergeCell ref="I19:I22"/>
    <mergeCell ref="F20:F21"/>
    <mergeCell ref="E22:E26"/>
    <mergeCell ref="G22:G26"/>
    <mergeCell ref="S34:S35"/>
    <mergeCell ref="D36:D37"/>
    <mergeCell ref="E36:E37"/>
    <mergeCell ref="G36:G37"/>
    <mergeCell ref="H36:H37"/>
    <mergeCell ref="E38:E39"/>
    <mergeCell ref="G38:G39"/>
    <mergeCell ref="H27:H29"/>
    <mergeCell ref="E30:E32"/>
    <mergeCell ref="F30:F32"/>
    <mergeCell ref="G30:G32"/>
    <mergeCell ref="E33:E35"/>
    <mergeCell ref="G33:G35"/>
    <mergeCell ref="I42:I45"/>
    <mergeCell ref="A46:A48"/>
    <mergeCell ref="B46:B48"/>
    <mergeCell ref="C46:C48"/>
    <mergeCell ref="D46:D48"/>
    <mergeCell ref="E46:E48"/>
    <mergeCell ref="G46:G48"/>
    <mergeCell ref="H46:H48"/>
    <mergeCell ref="A42:A45"/>
    <mergeCell ref="B42:B45"/>
    <mergeCell ref="C42:C45"/>
    <mergeCell ref="E42:E45"/>
    <mergeCell ref="G42:G45"/>
    <mergeCell ref="H42:H45"/>
    <mergeCell ref="E52:E53"/>
    <mergeCell ref="D54:D55"/>
    <mergeCell ref="E54:E55"/>
    <mergeCell ref="F54:F55"/>
    <mergeCell ref="G54:G55"/>
    <mergeCell ref="H54:H55"/>
    <mergeCell ref="S46:S47"/>
    <mergeCell ref="D49:D51"/>
    <mergeCell ref="E49:E51"/>
    <mergeCell ref="F49:F51"/>
    <mergeCell ref="G49:G51"/>
    <mergeCell ref="H49:H51"/>
    <mergeCell ref="I49:I51"/>
    <mergeCell ref="S50:S51"/>
    <mergeCell ref="I54:I55"/>
    <mergeCell ref="A58:A65"/>
    <mergeCell ref="B58:B65"/>
    <mergeCell ref="C58:C65"/>
    <mergeCell ref="D58:D65"/>
    <mergeCell ref="E58:E59"/>
    <mergeCell ref="F58:F65"/>
    <mergeCell ref="G58:G65"/>
    <mergeCell ref="H58:H65"/>
    <mergeCell ref="I58:I64"/>
    <mergeCell ref="X71:AC72"/>
    <mergeCell ref="D69:D70"/>
    <mergeCell ref="E69:E70"/>
    <mergeCell ref="F69:F70"/>
    <mergeCell ref="G69:G70"/>
    <mergeCell ref="H69:H70"/>
    <mergeCell ref="I69:I70"/>
    <mergeCell ref="S58:S59"/>
    <mergeCell ref="D66:D68"/>
    <mergeCell ref="E66:E68"/>
    <mergeCell ref="F66:F68"/>
    <mergeCell ref="G66:G68"/>
    <mergeCell ref="H66:H68"/>
    <mergeCell ref="I66:I68"/>
    <mergeCell ref="S66:S67"/>
    <mergeCell ref="D73:D74"/>
    <mergeCell ref="E73:E74"/>
    <mergeCell ref="F73:F74"/>
    <mergeCell ref="G73:G74"/>
    <mergeCell ref="H73:H74"/>
    <mergeCell ref="I73:I74"/>
    <mergeCell ref="D71:D72"/>
    <mergeCell ref="E71:E72"/>
    <mergeCell ref="G71:G72"/>
    <mergeCell ref="H71:H72"/>
    <mergeCell ref="I71:I72"/>
    <mergeCell ref="S85:S86"/>
    <mergeCell ref="S77:S78"/>
    <mergeCell ref="S79:S81"/>
    <mergeCell ref="A82:A84"/>
    <mergeCell ref="B82:B84"/>
    <mergeCell ref="C82:C84"/>
    <mergeCell ref="D82:D84"/>
    <mergeCell ref="E82:E84"/>
    <mergeCell ref="F82:F84"/>
    <mergeCell ref="G82:G84"/>
    <mergeCell ref="H82:H84"/>
    <mergeCell ref="D77:D81"/>
    <mergeCell ref="E77:E81"/>
    <mergeCell ref="F77:F81"/>
    <mergeCell ref="G77:G81"/>
    <mergeCell ref="H77:H81"/>
    <mergeCell ref="I77:I81"/>
    <mergeCell ref="I82:I84"/>
    <mergeCell ref="S82:S83"/>
    <mergeCell ref="E87:E89"/>
    <mergeCell ref="F87:F89"/>
    <mergeCell ref="G87:G89"/>
    <mergeCell ref="H87:H89"/>
    <mergeCell ref="I87:I89"/>
    <mergeCell ref="A85:A86"/>
    <mergeCell ref="B85:B86"/>
    <mergeCell ref="C85:C86"/>
    <mergeCell ref="D85:D86"/>
    <mergeCell ref="E85:E86"/>
    <mergeCell ref="F85:F86"/>
    <mergeCell ref="G85:G86"/>
    <mergeCell ref="H85:H86"/>
    <mergeCell ref="A92:A94"/>
    <mergeCell ref="B92:B94"/>
    <mergeCell ref="C92:C94"/>
    <mergeCell ref="D92:D94"/>
    <mergeCell ref="E92:E94"/>
    <mergeCell ref="F92:F94"/>
    <mergeCell ref="S88:S89"/>
    <mergeCell ref="A90:A91"/>
    <mergeCell ref="B90:B91"/>
    <mergeCell ref="C90:C91"/>
    <mergeCell ref="D90:D91"/>
    <mergeCell ref="E90:E91"/>
    <mergeCell ref="F90:F91"/>
    <mergeCell ref="G90:G91"/>
    <mergeCell ref="H90:H91"/>
    <mergeCell ref="S90:S91"/>
    <mergeCell ref="G92:G94"/>
    <mergeCell ref="H92:H94"/>
    <mergeCell ref="I92:I94"/>
    <mergeCell ref="S92:S93"/>
    <mergeCell ref="A87:A89"/>
    <mergeCell ref="B87:B89"/>
    <mergeCell ref="C87:C89"/>
    <mergeCell ref="D87:D89"/>
    <mergeCell ref="E97:E99"/>
    <mergeCell ref="G97:G99"/>
    <mergeCell ref="I97:I99"/>
    <mergeCell ref="F98:F99"/>
    <mergeCell ref="S98:S99"/>
    <mergeCell ref="E100:E104"/>
    <mergeCell ref="G100:G104"/>
    <mergeCell ref="I100:I104"/>
    <mergeCell ref="S100:S102"/>
    <mergeCell ref="E105:E109"/>
    <mergeCell ref="G105:G109"/>
    <mergeCell ref="I105:I109"/>
    <mergeCell ref="S105:S106"/>
    <mergeCell ref="F106:F109"/>
    <mergeCell ref="I120:I121"/>
    <mergeCell ref="S121:S123"/>
    <mergeCell ref="C125:J125"/>
    <mergeCell ref="C126:W126"/>
    <mergeCell ref="G128:G131"/>
    <mergeCell ref="I128:I131"/>
    <mergeCell ref="E129:E131"/>
    <mergeCell ref="E112:E113"/>
    <mergeCell ref="G112:G113"/>
    <mergeCell ref="I112:I113"/>
    <mergeCell ref="E114:E116"/>
    <mergeCell ref="G114:G116"/>
    <mergeCell ref="E117:E118"/>
    <mergeCell ref="G117:G118"/>
    <mergeCell ref="V139:V140"/>
    <mergeCell ref="W139:W140"/>
    <mergeCell ref="A141:A146"/>
    <mergeCell ref="B141:B146"/>
    <mergeCell ref="C141:C146"/>
    <mergeCell ref="D141:D146"/>
    <mergeCell ref="E141:E146"/>
    <mergeCell ref="E137:E138"/>
    <mergeCell ref="S137:S138"/>
    <mergeCell ref="A139:A140"/>
    <mergeCell ref="B139:B140"/>
    <mergeCell ref="C139:C140"/>
    <mergeCell ref="D139:D140"/>
    <mergeCell ref="E139:E140"/>
    <mergeCell ref="F139:F140"/>
    <mergeCell ref="G139:G140"/>
    <mergeCell ref="H139:H140"/>
    <mergeCell ref="A147:A148"/>
    <mergeCell ref="B147:B148"/>
    <mergeCell ref="C147:C148"/>
    <mergeCell ref="D147:D148"/>
    <mergeCell ref="E147:E148"/>
    <mergeCell ref="F147:F148"/>
    <mergeCell ref="S139:S140"/>
    <mergeCell ref="T139:T140"/>
    <mergeCell ref="U139:U140"/>
    <mergeCell ref="G147:G148"/>
    <mergeCell ref="H147:H148"/>
    <mergeCell ref="E149:E150"/>
    <mergeCell ref="G149:G150"/>
    <mergeCell ref="I149:I150"/>
    <mergeCell ref="E151:E153"/>
    <mergeCell ref="G151:G153"/>
    <mergeCell ref="I152:I153"/>
    <mergeCell ref="F141:F146"/>
    <mergeCell ref="G141:G146"/>
    <mergeCell ref="H141:H146"/>
    <mergeCell ref="I141:I146"/>
    <mergeCell ref="G155:G161"/>
    <mergeCell ref="H155:H157"/>
    <mergeCell ref="I155:I157"/>
    <mergeCell ref="S156:S157"/>
    <mergeCell ref="E158:E159"/>
    <mergeCell ref="A162:A164"/>
    <mergeCell ref="B162:B164"/>
    <mergeCell ref="C162:C164"/>
    <mergeCell ref="D162:D164"/>
    <mergeCell ref="E162:E163"/>
    <mergeCell ref="A155:A157"/>
    <mergeCell ref="B155:B157"/>
    <mergeCell ref="C155:C157"/>
    <mergeCell ref="D155:D157"/>
    <mergeCell ref="E155:E157"/>
    <mergeCell ref="F155:F157"/>
    <mergeCell ref="C166:W166"/>
    <mergeCell ref="E168:E178"/>
    <mergeCell ref="F168:F170"/>
    <mergeCell ref="G168:G174"/>
    <mergeCell ref="I168:I178"/>
    <mergeCell ref="G179:G180"/>
    <mergeCell ref="F162:F164"/>
    <mergeCell ref="G162:G164"/>
    <mergeCell ref="H162:H164"/>
    <mergeCell ref="I162:I164"/>
    <mergeCell ref="C165:J165"/>
    <mergeCell ref="S165:W165"/>
    <mergeCell ref="I186:I188"/>
    <mergeCell ref="I189:I190"/>
    <mergeCell ref="E193:E194"/>
    <mergeCell ref="G193:G194"/>
    <mergeCell ref="I193:I194"/>
    <mergeCell ref="S193:S194"/>
    <mergeCell ref="V181:V182"/>
    <mergeCell ref="W181:W182"/>
    <mergeCell ref="E184:E185"/>
    <mergeCell ref="G184:G190"/>
    <mergeCell ref="I184:I185"/>
    <mergeCell ref="S184:S185"/>
    <mergeCell ref="T184:T185"/>
    <mergeCell ref="U184:U185"/>
    <mergeCell ref="V184:V185"/>
    <mergeCell ref="W184:W185"/>
    <mergeCell ref="E181:E183"/>
    <mergeCell ref="G181:G183"/>
    <mergeCell ref="I181:I182"/>
    <mergeCell ref="S181:S182"/>
    <mergeCell ref="T181:T182"/>
    <mergeCell ref="U181:U182"/>
    <mergeCell ref="A204:A208"/>
    <mergeCell ref="B204:B208"/>
    <mergeCell ref="C204:C208"/>
    <mergeCell ref="E204:E208"/>
    <mergeCell ref="F204:F207"/>
    <mergeCell ref="G204:G208"/>
    <mergeCell ref="I204:I208"/>
    <mergeCell ref="X204:AB205"/>
    <mergeCell ref="E195:E196"/>
    <mergeCell ref="I195:I196"/>
    <mergeCell ref="A199:A201"/>
    <mergeCell ref="B199:B201"/>
    <mergeCell ref="C199:C201"/>
    <mergeCell ref="D199:D201"/>
    <mergeCell ref="E199:E201"/>
    <mergeCell ref="F199:F201"/>
    <mergeCell ref="G199:G201"/>
    <mergeCell ref="H199:H201"/>
    <mergeCell ref="I199:I201"/>
    <mergeCell ref="G209:G211"/>
    <mergeCell ref="I209:I210"/>
    <mergeCell ref="G212:G214"/>
    <mergeCell ref="H212:H214"/>
    <mergeCell ref="I212:I214"/>
    <mergeCell ref="X199:AA199"/>
    <mergeCell ref="X200:AA200"/>
    <mergeCell ref="X201:AA201"/>
    <mergeCell ref="E202:E203"/>
    <mergeCell ref="A212:A214"/>
    <mergeCell ref="B212:B214"/>
    <mergeCell ref="C212:C214"/>
    <mergeCell ref="D212:D214"/>
    <mergeCell ref="E212:E214"/>
    <mergeCell ref="F212:F214"/>
    <mergeCell ref="A209:A210"/>
    <mergeCell ref="B209:B210"/>
    <mergeCell ref="C209:C210"/>
    <mergeCell ref="E209:E211"/>
    <mergeCell ref="F209:F211"/>
    <mergeCell ref="X215:AB217"/>
    <mergeCell ref="I216:I217"/>
    <mergeCell ref="A218:A220"/>
    <mergeCell ref="B218:B220"/>
    <mergeCell ref="C218:C220"/>
    <mergeCell ref="E218:E220"/>
    <mergeCell ref="F218:F220"/>
    <mergeCell ref="G218:G220"/>
    <mergeCell ref="I218:I220"/>
    <mergeCell ref="A215:A217"/>
    <mergeCell ref="B215:B217"/>
    <mergeCell ref="C215:C217"/>
    <mergeCell ref="E215:E217"/>
    <mergeCell ref="F215:F217"/>
    <mergeCell ref="G215:G217"/>
    <mergeCell ref="I221:I222"/>
    <mergeCell ref="C224:J224"/>
    <mergeCell ref="S224:W224"/>
    <mergeCell ref="C225:W225"/>
    <mergeCell ref="I227:I228"/>
    <mergeCell ref="D228:D236"/>
    <mergeCell ref="A221:A222"/>
    <mergeCell ref="B221:B222"/>
    <mergeCell ref="C221:C222"/>
    <mergeCell ref="D221:D222"/>
    <mergeCell ref="E221:E222"/>
    <mergeCell ref="H221:H222"/>
    <mergeCell ref="D237:D243"/>
    <mergeCell ref="D244:D247"/>
    <mergeCell ref="D248:D249"/>
    <mergeCell ref="E254:E256"/>
    <mergeCell ref="G254:G256"/>
    <mergeCell ref="A257:A258"/>
    <mergeCell ref="B257:B258"/>
    <mergeCell ref="C257:C258"/>
    <mergeCell ref="E257:E258"/>
    <mergeCell ref="G257:G258"/>
    <mergeCell ref="T271:T272"/>
    <mergeCell ref="U271:U272"/>
    <mergeCell ref="V271:V272"/>
    <mergeCell ref="W271:W272"/>
    <mergeCell ref="E274:E275"/>
    <mergeCell ref="G274:G275"/>
    <mergeCell ref="S274:S275"/>
    <mergeCell ref="S257:S258"/>
    <mergeCell ref="A259:A273"/>
    <mergeCell ref="B259:B273"/>
    <mergeCell ref="C259:C273"/>
    <mergeCell ref="D259:D273"/>
    <mergeCell ref="E259:E263"/>
    <mergeCell ref="F259:F273"/>
    <mergeCell ref="G259:G273"/>
    <mergeCell ref="H259:H273"/>
    <mergeCell ref="S271:S272"/>
    <mergeCell ref="H280:H283"/>
    <mergeCell ref="I280:I283"/>
    <mergeCell ref="S282:S283"/>
    <mergeCell ref="C284:J284"/>
    <mergeCell ref="S284:W284"/>
    <mergeCell ref="B285:J285"/>
    <mergeCell ref="S285:W285"/>
    <mergeCell ref="E276:E278"/>
    <mergeCell ref="G276:G278"/>
    <mergeCell ref="D280:D282"/>
    <mergeCell ref="E280:E283"/>
    <mergeCell ref="F280:F283"/>
    <mergeCell ref="G280:G283"/>
    <mergeCell ref="A291:J291"/>
    <mergeCell ref="M291:P291"/>
    <mergeCell ref="A292:J292"/>
    <mergeCell ref="M292:P292"/>
    <mergeCell ref="A293:J293"/>
    <mergeCell ref="M293:P293"/>
    <mergeCell ref="B286:J286"/>
    <mergeCell ref="S286:W286"/>
    <mergeCell ref="A287:R287"/>
    <mergeCell ref="A288:S288"/>
    <mergeCell ref="A289:K289"/>
    <mergeCell ref="A290:J290"/>
    <mergeCell ref="M290:P290"/>
    <mergeCell ref="A297:J297"/>
    <mergeCell ref="M297:P297"/>
    <mergeCell ref="A298:J298"/>
    <mergeCell ref="M298:P298"/>
    <mergeCell ref="A299:J299"/>
    <mergeCell ref="M299:P299"/>
    <mergeCell ref="A294:J294"/>
    <mergeCell ref="M294:P294"/>
    <mergeCell ref="A295:J295"/>
    <mergeCell ref="M295:P295"/>
    <mergeCell ref="A296:J296"/>
    <mergeCell ref="M296:P296"/>
    <mergeCell ref="A306:J306"/>
    <mergeCell ref="M306:P306"/>
    <mergeCell ref="A303:J303"/>
    <mergeCell ref="M303:P303"/>
    <mergeCell ref="A304:J304"/>
    <mergeCell ref="M304:P304"/>
    <mergeCell ref="A305:J305"/>
    <mergeCell ref="M305:P305"/>
    <mergeCell ref="A300:J300"/>
    <mergeCell ref="M300:P300"/>
    <mergeCell ref="A301:J301"/>
    <mergeCell ref="M301:P301"/>
    <mergeCell ref="A302:J302"/>
    <mergeCell ref="M302:P302"/>
  </mergeCells>
  <printOptions horizontalCentered="1"/>
  <pageMargins left="0" right="0" top="0.74803149606299213" bottom="0.74803149606299213" header="0.31496062992125984" footer="0.31496062992125984"/>
  <pageSetup paperSize="9" scale="76" orientation="landscape" r:id="rId1"/>
  <rowBreaks count="2" manualBreakCount="2">
    <brk id="154" max="22" man="1"/>
    <brk id="185" max="2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4"/>
  <sheetViews>
    <sheetView topLeftCell="A223" zoomScaleNormal="100" zoomScaleSheetLayoutView="100" workbookViewId="0">
      <selection activeCell="K236" sqref="K236"/>
    </sheetView>
  </sheetViews>
  <sheetFormatPr defaultRowHeight="12.75" x14ac:dyDescent="0.2"/>
  <cols>
    <col min="1" max="2" width="2.7109375" style="2" customWidth="1"/>
    <col min="3" max="3" width="2.7109375" style="1271" customWidth="1"/>
    <col min="4" max="4" width="36.28515625" style="2" customWidth="1"/>
    <col min="5" max="5" width="2.85546875" style="8" customWidth="1"/>
    <col min="6" max="6" width="5.140625" style="12" customWidth="1"/>
    <col min="7" max="7" width="7.85546875" style="3" customWidth="1"/>
    <col min="8" max="8" width="9.5703125" style="2" customWidth="1"/>
    <col min="9" max="9" width="8.28515625" style="2" customWidth="1"/>
    <col min="10" max="10" width="9.42578125" style="2" customWidth="1"/>
    <col min="11" max="11" width="38.7109375" style="2" customWidth="1"/>
    <col min="12" max="12" width="4" style="2" customWidth="1"/>
    <col min="13" max="14" width="3.85546875" style="2" customWidth="1"/>
    <col min="15" max="15" width="9.140625" style="1"/>
    <col min="16" max="16" width="6.7109375" style="1" customWidth="1"/>
    <col min="17" max="16384" width="9.140625" style="1"/>
  </cols>
  <sheetData>
    <row r="1" spans="1:14" s="199" customFormat="1" ht="38.25" customHeight="1" x14ac:dyDescent="0.25">
      <c r="B1" s="1273"/>
      <c r="C1" s="1273"/>
      <c r="D1" s="1273"/>
      <c r="E1" s="1273"/>
      <c r="K1" s="2151" t="s">
        <v>491</v>
      </c>
      <c r="L1" s="2151"/>
      <c r="M1" s="2151"/>
      <c r="N1" s="2151"/>
    </row>
    <row r="2" spans="1:14" s="199" customFormat="1" ht="12.75" customHeight="1" x14ac:dyDescent="0.25">
      <c r="B2" s="1273"/>
      <c r="C2" s="1273"/>
      <c r="D2" s="1273"/>
      <c r="E2" s="1273"/>
      <c r="K2" s="1269"/>
      <c r="L2" s="1269"/>
      <c r="M2" s="1269"/>
      <c r="N2" s="1269"/>
    </row>
    <row r="3" spans="1:14" s="199" customFormat="1" ht="13.5" customHeight="1" x14ac:dyDescent="0.25">
      <c r="B3" s="1273"/>
      <c r="C3" s="1273"/>
      <c r="D3" s="1273"/>
      <c r="E3" s="1273"/>
      <c r="K3" s="1269"/>
      <c r="L3" s="1269"/>
      <c r="M3" s="1269"/>
      <c r="N3" s="1269"/>
    </row>
    <row r="4" spans="1:14" s="49" customFormat="1" ht="15" x14ac:dyDescent="0.2">
      <c r="A4" s="2061" t="s">
        <v>464</v>
      </c>
      <c r="B4" s="2061"/>
      <c r="C4" s="2061"/>
      <c r="D4" s="2061"/>
      <c r="E4" s="2061"/>
      <c r="F4" s="2061"/>
      <c r="G4" s="2061"/>
      <c r="H4" s="2061"/>
      <c r="I4" s="2061"/>
      <c r="J4" s="2061"/>
      <c r="K4" s="2061"/>
      <c r="L4" s="2061"/>
      <c r="M4" s="2061"/>
      <c r="N4" s="2061"/>
    </row>
    <row r="5" spans="1:14" ht="15.75" customHeight="1" x14ac:dyDescent="0.2">
      <c r="A5" s="2062" t="s">
        <v>33</v>
      </c>
      <c r="B5" s="2062"/>
      <c r="C5" s="2062"/>
      <c r="D5" s="2062"/>
      <c r="E5" s="2062"/>
      <c r="F5" s="2062"/>
      <c r="G5" s="2062"/>
      <c r="H5" s="2062"/>
      <c r="I5" s="2062"/>
      <c r="J5" s="2062"/>
      <c r="K5" s="2062"/>
      <c r="L5" s="2062"/>
      <c r="M5" s="2062"/>
      <c r="N5" s="2062"/>
    </row>
    <row r="6" spans="1:14" ht="15" customHeight="1" x14ac:dyDescent="0.2">
      <c r="A6" s="2063" t="s">
        <v>21</v>
      </c>
      <c r="B6" s="2063"/>
      <c r="C6" s="2063"/>
      <c r="D6" s="2063"/>
      <c r="E6" s="2063"/>
      <c r="F6" s="2063"/>
      <c r="G6" s="2063"/>
      <c r="H6" s="2063"/>
      <c r="I6" s="2063"/>
      <c r="J6" s="2063"/>
      <c r="K6" s="2063"/>
      <c r="L6" s="2063"/>
      <c r="M6" s="2063"/>
      <c r="N6" s="2063"/>
    </row>
    <row r="7" spans="1:14" ht="15" customHeight="1" thickBot="1" x14ac:dyDescent="0.25">
      <c r="A7" s="19"/>
      <c r="B7" s="19"/>
      <c r="C7" s="1270"/>
      <c r="D7" s="19"/>
      <c r="E7" s="20"/>
      <c r="F7" s="21"/>
      <c r="G7" s="356"/>
      <c r="H7" s="19"/>
      <c r="I7" s="19"/>
      <c r="J7" s="19"/>
      <c r="K7" s="2064" t="s">
        <v>131</v>
      </c>
      <c r="L7" s="2064"/>
      <c r="M7" s="2064"/>
      <c r="N7" s="2065"/>
    </row>
    <row r="8" spans="1:14" s="49" customFormat="1" ht="46.5" customHeight="1" x14ac:dyDescent="0.2">
      <c r="A8" s="2066" t="s">
        <v>22</v>
      </c>
      <c r="B8" s="2069" t="s">
        <v>0</v>
      </c>
      <c r="C8" s="2152" t="s">
        <v>1</v>
      </c>
      <c r="D8" s="2072" t="s">
        <v>14</v>
      </c>
      <c r="E8" s="2021" t="s">
        <v>2</v>
      </c>
      <c r="F8" s="2051" t="s">
        <v>3</v>
      </c>
      <c r="G8" s="2027" t="s">
        <v>4</v>
      </c>
      <c r="H8" s="2100" t="s">
        <v>434</v>
      </c>
      <c r="I8" s="2100" t="s">
        <v>173</v>
      </c>
      <c r="J8" s="2100" t="s">
        <v>276</v>
      </c>
      <c r="K8" s="2083" t="s">
        <v>13</v>
      </c>
      <c r="L8" s="2084"/>
      <c r="M8" s="2084"/>
      <c r="N8" s="2085"/>
    </row>
    <row r="9" spans="1:14" s="49" customFormat="1" ht="18.75" customHeight="1" x14ac:dyDescent="0.2">
      <c r="A9" s="2067"/>
      <c r="B9" s="2070"/>
      <c r="C9" s="2153"/>
      <c r="D9" s="2073"/>
      <c r="E9" s="2022"/>
      <c r="F9" s="2052"/>
      <c r="G9" s="2028"/>
      <c r="H9" s="2101"/>
      <c r="I9" s="2144"/>
      <c r="J9" s="2144"/>
      <c r="K9" s="2092" t="s">
        <v>14</v>
      </c>
      <c r="L9" s="2094" t="s">
        <v>106</v>
      </c>
      <c r="M9" s="2094"/>
      <c r="N9" s="2095"/>
    </row>
    <row r="10" spans="1:14" s="49" customFormat="1" ht="57.75" customHeight="1" thickBot="1" x14ac:dyDescent="0.25">
      <c r="A10" s="2068"/>
      <c r="B10" s="2071"/>
      <c r="C10" s="2154"/>
      <c r="D10" s="2074"/>
      <c r="E10" s="2023"/>
      <c r="F10" s="2053"/>
      <c r="G10" s="2029"/>
      <c r="H10" s="2102"/>
      <c r="I10" s="2145"/>
      <c r="J10" s="2145"/>
      <c r="K10" s="2093"/>
      <c r="L10" s="202" t="s">
        <v>114</v>
      </c>
      <c r="M10" s="203" t="s">
        <v>174</v>
      </c>
      <c r="N10" s="204" t="s">
        <v>277</v>
      </c>
    </row>
    <row r="11" spans="1:14" s="10" customFormat="1" ht="14.25" customHeight="1" x14ac:dyDescent="0.2">
      <c r="A11" s="2039" t="s">
        <v>67</v>
      </c>
      <c r="B11" s="2040"/>
      <c r="C11" s="2040"/>
      <c r="D11" s="2040"/>
      <c r="E11" s="2040"/>
      <c r="F11" s="2040"/>
      <c r="G11" s="2040"/>
      <c r="H11" s="2040"/>
      <c r="I11" s="2040"/>
      <c r="J11" s="2040"/>
      <c r="K11" s="2040"/>
      <c r="L11" s="2040"/>
      <c r="M11" s="2040"/>
      <c r="N11" s="2041"/>
    </row>
    <row r="12" spans="1:14" s="10" customFormat="1" ht="14.25" customHeight="1" x14ac:dyDescent="0.2">
      <c r="A12" s="2042" t="s">
        <v>30</v>
      </c>
      <c r="B12" s="2043"/>
      <c r="C12" s="2043"/>
      <c r="D12" s="2043"/>
      <c r="E12" s="2043"/>
      <c r="F12" s="2043"/>
      <c r="G12" s="2043"/>
      <c r="H12" s="2043"/>
      <c r="I12" s="2043"/>
      <c r="J12" s="2043"/>
      <c r="K12" s="2043"/>
      <c r="L12" s="2043"/>
      <c r="M12" s="2043"/>
      <c r="N12" s="2044"/>
    </row>
    <row r="13" spans="1:14" ht="16.5" customHeight="1" x14ac:dyDescent="0.2">
      <c r="A13" s="23" t="s">
        <v>7</v>
      </c>
      <c r="B13" s="2045" t="s">
        <v>34</v>
      </c>
      <c r="C13" s="2046"/>
      <c r="D13" s="2046"/>
      <c r="E13" s="2046"/>
      <c r="F13" s="2046"/>
      <c r="G13" s="2046"/>
      <c r="H13" s="2046"/>
      <c r="I13" s="2046"/>
      <c r="J13" s="2046"/>
      <c r="K13" s="2046"/>
      <c r="L13" s="2046"/>
      <c r="M13" s="2046"/>
      <c r="N13" s="2047"/>
    </row>
    <row r="14" spans="1:14" ht="15" customHeight="1" x14ac:dyDescent="0.2">
      <c r="A14" s="355" t="s">
        <v>7</v>
      </c>
      <c r="B14" s="16" t="s">
        <v>7</v>
      </c>
      <c r="C14" s="2048" t="s">
        <v>35</v>
      </c>
      <c r="D14" s="2049"/>
      <c r="E14" s="2049"/>
      <c r="F14" s="2049"/>
      <c r="G14" s="2049"/>
      <c r="H14" s="2049"/>
      <c r="I14" s="2049"/>
      <c r="J14" s="2049"/>
      <c r="K14" s="2049"/>
      <c r="L14" s="2049"/>
      <c r="M14" s="2049"/>
      <c r="N14" s="2050"/>
    </row>
    <row r="15" spans="1:14" ht="16.5" customHeight="1" x14ac:dyDescent="0.2">
      <c r="A15" s="1251" t="s">
        <v>7</v>
      </c>
      <c r="B15" s="1252" t="s">
        <v>7</v>
      </c>
      <c r="C15" s="1211" t="s">
        <v>7</v>
      </c>
      <c r="D15" s="2103" t="s">
        <v>53</v>
      </c>
      <c r="E15" s="2104" t="s">
        <v>97</v>
      </c>
      <c r="F15" s="1262" t="s">
        <v>47</v>
      </c>
      <c r="G15" s="44" t="s">
        <v>29</v>
      </c>
      <c r="H15" s="1274">
        <v>426</v>
      </c>
      <c r="I15" s="1279">
        <v>2131.6</v>
      </c>
      <c r="J15" s="1274">
        <v>634.9</v>
      </c>
      <c r="K15" s="515"/>
      <c r="L15" s="516"/>
      <c r="M15" s="517"/>
      <c r="N15" s="518"/>
    </row>
    <row r="16" spans="1:14" ht="14.25" customHeight="1" x14ac:dyDescent="0.2">
      <c r="A16" s="1251"/>
      <c r="B16" s="1252"/>
      <c r="C16" s="1211"/>
      <c r="D16" s="1729"/>
      <c r="E16" s="1794"/>
      <c r="F16" s="1262"/>
      <c r="G16" s="44" t="s">
        <v>112</v>
      </c>
      <c r="H16" s="1274">
        <v>557.70000000000005</v>
      </c>
      <c r="I16" s="1275"/>
      <c r="J16" s="1274"/>
      <c r="K16" s="515"/>
      <c r="L16" s="516"/>
      <c r="M16" s="517"/>
      <c r="N16" s="519"/>
    </row>
    <row r="17" spans="1:18" ht="9" customHeight="1" x14ac:dyDescent="0.2">
      <c r="A17" s="1251"/>
      <c r="B17" s="1252"/>
      <c r="C17" s="1211"/>
      <c r="D17" s="70"/>
      <c r="E17" s="2105"/>
      <c r="F17" s="1492"/>
      <c r="G17" s="1272"/>
      <c r="H17" s="1276"/>
      <c r="I17" s="1277"/>
      <c r="J17" s="1276"/>
      <c r="K17" s="520"/>
      <c r="L17" s="521"/>
      <c r="M17" s="522"/>
      <c r="N17" s="523"/>
    </row>
    <row r="18" spans="1:18" ht="27" customHeight="1" x14ac:dyDescent="0.2">
      <c r="A18" s="1722"/>
      <c r="B18" s="1723"/>
      <c r="C18" s="1701"/>
      <c r="D18" s="2057" t="s">
        <v>200</v>
      </c>
      <c r="E18" s="1330" t="s">
        <v>51</v>
      </c>
      <c r="F18" s="1701"/>
      <c r="G18" s="44"/>
      <c r="H18" s="532"/>
      <c r="I18" s="81"/>
      <c r="J18" s="77"/>
      <c r="K18" s="1335" t="s">
        <v>217</v>
      </c>
      <c r="L18" s="46" t="s">
        <v>356</v>
      </c>
      <c r="M18" s="211"/>
      <c r="N18" s="1278"/>
    </row>
    <row r="19" spans="1:18" ht="17.25" customHeight="1" x14ac:dyDescent="0.2">
      <c r="A19" s="1722"/>
      <c r="B19" s="1723"/>
      <c r="C19" s="1701"/>
      <c r="D19" s="1855"/>
      <c r="E19" s="2142" t="s">
        <v>128</v>
      </c>
      <c r="F19" s="1701"/>
      <c r="G19" s="44"/>
      <c r="H19" s="532"/>
      <c r="I19" s="81"/>
      <c r="J19" s="77"/>
      <c r="K19" s="2038" t="s">
        <v>397</v>
      </c>
      <c r="L19" s="599" t="s">
        <v>60</v>
      </c>
      <c r="M19" s="1161"/>
      <c r="N19" s="803"/>
    </row>
    <row r="20" spans="1:18" ht="16.5" customHeight="1" x14ac:dyDescent="0.2">
      <c r="A20" s="1722"/>
      <c r="B20" s="1723"/>
      <c r="C20" s="1701"/>
      <c r="D20" s="1980"/>
      <c r="E20" s="2143"/>
      <c r="F20" s="1701"/>
      <c r="G20" s="44"/>
      <c r="H20" s="532"/>
      <c r="I20" s="81"/>
      <c r="J20" s="77"/>
      <c r="K20" s="1873"/>
      <c r="L20" s="485"/>
      <c r="M20" s="61"/>
      <c r="N20" s="804"/>
    </row>
    <row r="21" spans="1:18" ht="14.25" customHeight="1" x14ac:dyDescent="0.2">
      <c r="A21" s="1722"/>
      <c r="B21" s="1723"/>
      <c r="C21" s="1701"/>
      <c r="D21" s="1742" t="s">
        <v>240</v>
      </c>
      <c r="E21" s="466" t="s">
        <v>51</v>
      </c>
      <c r="F21" s="1828"/>
      <c r="G21" s="79"/>
      <c r="H21" s="122"/>
      <c r="I21" s="79"/>
      <c r="J21" s="155"/>
      <c r="K21" s="1334" t="s">
        <v>50</v>
      </c>
      <c r="L21" s="1163"/>
      <c r="M21" s="1164">
        <v>1</v>
      </c>
      <c r="N21" s="1165"/>
    </row>
    <row r="22" spans="1:18" ht="24.75" customHeight="1" x14ac:dyDescent="0.2">
      <c r="A22" s="1722"/>
      <c r="B22" s="1723"/>
      <c r="C22" s="1701"/>
      <c r="D22" s="1744"/>
      <c r="E22" s="1333"/>
      <c r="F22" s="1828"/>
      <c r="G22" s="79"/>
      <c r="H22" s="122"/>
      <c r="I22" s="855"/>
      <c r="J22" s="1436"/>
      <c r="K22" s="1338"/>
      <c r="L22" s="25"/>
      <c r="M22" s="61"/>
      <c r="N22" s="37"/>
    </row>
    <row r="23" spans="1:18" ht="18.75" customHeight="1" x14ac:dyDescent="0.2">
      <c r="A23" s="1208"/>
      <c r="B23" s="1234"/>
      <c r="C23" s="324"/>
      <c r="D23" s="1743" t="s">
        <v>398</v>
      </c>
      <c r="E23" s="466" t="s">
        <v>51</v>
      </c>
      <c r="F23" s="110"/>
      <c r="G23" s="79"/>
      <c r="H23" s="122"/>
      <c r="I23" s="79"/>
      <c r="J23" s="77"/>
      <c r="K23" s="2032" t="s">
        <v>223</v>
      </c>
      <c r="L23" s="808">
        <v>1</v>
      </c>
      <c r="M23" s="211"/>
      <c r="N23" s="514"/>
    </row>
    <row r="24" spans="1:18" ht="24" customHeight="1" x14ac:dyDescent="0.2">
      <c r="A24" s="1208"/>
      <c r="B24" s="1234"/>
      <c r="C24" s="324"/>
      <c r="D24" s="1743"/>
      <c r="E24" s="2033" t="s">
        <v>128</v>
      </c>
      <c r="F24" s="110"/>
      <c r="G24" s="79"/>
      <c r="H24" s="122"/>
      <c r="I24" s="79"/>
      <c r="J24" s="77"/>
      <c r="K24" s="2000"/>
      <c r="L24" s="808"/>
      <c r="M24" s="211"/>
      <c r="N24" s="514"/>
    </row>
    <row r="25" spans="1:18" ht="27.75" customHeight="1" x14ac:dyDescent="0.2">
      <c r="A25" s="1208"/>
      <c r="B25" s="1234"/>
      <c r="C25" s="324"/>
      <c r="D25" s="1743"/>
      <c r="E25" s="2140"/>
      <c r="F25" s="110"/>
      <c r="G25" s="79"/>
      <c r="H25" s="122"/>
      <c r="I25" s="79"/>
      <c r="J25" s="77"/>
      <c r="K25" s="806" t="s">
        <v>225</v>
      </c>
      <c r="L25" s="807"/>
      <c r="M25" s="271">
        <v>1</v>
      </c>
      <c r="N25" s="132"/>
      <c r="Q25" s="1606"/>
    </row>
    <row r="26" spans="1:18" ht="21" customHeight="1" x14ac:dyDescent="0.2">
      <c r="A26" s="1208"/>
      <c r="B26" s="1234"/>
      <c r="C26" s="324"/>
      <c r="D26" s="1744"/>
      <c r="E26" s="2141"/>
      <c r="F26" s="110"/>
      <c r="G26" s="81"/>
      <c r="H26" s="122"/>
      <c r="I26" s="79"/>
      <c r="J26" s="77"/>
      <c r="K26" s="1002" t="s">
        <v>226</v>
      </c>
      <c r="L26" s="25"/>
      <c r="M26" s="61">
        <v>20</v>
      </c>
      <c r="N26" s="475">
        <v>100</v>
      </c>
    </row>
    <row r="27" spans="1:18" ht="23.25" customHeight="1" x14ac:dyDescent="0.2">
      <c r="A27" s="1722"/>
      <c r="B27" s="1723"/>
      <c r="C27" s="1701"/>
      <c r="D27" s="1747" t="s">
        <v>399</v>
      </c>
      <c r="E27" s="1329" t="s">
        <v>51</v>
      </c>
      <c r="F27" s="1828"/>
      <c r="G27" s="79"/>
      <c r="H27" s="122"/>
      <c r="I27" s="79"/>
      <c r="J27" s="77"/>
      <c r="K27" s="1336" t="s">
        <v>278</v>
      </c>
      <c r="L27" s="887">
        <v>20</v>
      </c>
      <c r="M27" s="928">
        <v>100</v>
      </c>
      <c r="N27" s="929"/>
    </row>
    <row r="28" spans="1:18" ht="12.75" customHeight="1" x14ac:dyDescent="0.2">
      <c r="A28" s="1722"/>
      <c r="B28" s="1723"/>
      <c r="C28" s="1701"/>
      <c r="D28" s="1748"/>
      <c r="E28" s="1004"/>
      <c r="F28" s="1828"/>
      <c r="G28" s="81"/>
      <c r="H28" s="122"/>
      <c r="I28" s="79"/>
      <c r="J28" s="77"/>
      <c r="K28" s="819"/>
      <c r="L28" s="228"/>
      <c r="M28" s="474"/>
      <c r="N28" s="476"/>
    </row>
    <row r="29" spans="1:18" ht="28.5" customHeight="1" x14ac:dyDescent="0.2">
      <c r="A29" s="1208"/>
      <c r="B29" s="1234"/>
      <c r="C29" s="324"/>
      <c r="D29" s="1793" t="s">
        <v>412</v>
      </c>
      <c r="E29" s="1884" t="s">
        <v>51</v>
      </c>
      <c r="F29" s="1331"/>
      <c r="G29" s="79" t="s">
        <v>49</v>
      </c>
      <c r="H29" s="122">
        <v>31.2</v>
      </c>
      <c r="I29" s="236"/>
      <c r="J29" s="312"/>
      <c r="K29" s="1336" t="s">
        <v>441</v>
      </c>
      <c r="L29" s="808">
        <v>1</v>
      </c>
      <c r="M29" s="211"/>
      <c r="N29" s="386"/>
      <c r="R29" s="1606"/>
    </row>
    <row r="30" spans="1:18" ht="13.5" customHeight="1" x14ac:dyDescent="0.2">
      <c r="A30" s="1208"/>
      <c r="B30" s="1234"/>
      <c r="C30" s="324"/>
      <c r="D30" s="1793"/>
      <c r="E30" s="1884"/>
      <c r="F30" s="1331"/>
      <c r="G30" s="79"/>
      <c r="H30" s="122"/>
      <c r="I30" s="236"/>
      <c r="J30" s="312"/>
      <c r="K30" s="1336" t="s">
        <v>50</v>
      </c>
      <c r="L30" s="808"/>
      <c r="M30" s="211">
        <v>1</v>
      </c>
      <c r="N30" s="386"/>
    </row>
    <row r="31" spans="1:18" ht="9.75" customHeight="1" x14ac:dyDescent="0.2">
      <c r="A31" s="1208"/>
      <c r="B31" s="1234"/>
      <c r="C31" s="115"/>
      <c r="D31" s="1889"/>
      <c r="E31" s="1891"/>
      <c r="F31" s="1331"/>
      <c r="G31" s="79"/>
      <c r="H31" s="858"/>
      <c r="I31" s="236"/>
      <c r="J31" s="312"/>
      <c r="K31" s="309"/>
      <c r="L31" s="25"/>
      <c r="M31" s="61"/>
      <c r="N31" s="26"/>
    </row>
    <row r="32" spans="1:18" ht="13.5" customHeight="1" x14ac:dyDescent="0.2">
      <c r="A32" s="1208"/>
      <c r="B32" s="1234"/>
      <c r="C32" s="324"/>
      <c r="D32" s="1743" t="s">
        <v>257</v>
      </c>
      <c r="E32" s="1332" t="s">
        <v>51</v>
      </c>
      <c r="F32" s="110"/>
      <c r="G32" s="79"/>
      <c r="H32" s="858"/>
      <c r="I32" s="855"/>
      <c r="J32" s="1436"/>
      <c r="K32" s="1334" t="s">
        <v>227</v>
      </c>
      <c r="L32" s="812"/>
      <c r="M32" s="812"/>
      <c r="N32" s="813">
        <v>1</v>
      </c>
    </row>
    <row r="33" spans="1:14" ht="12" customHeight="1" x14ac:dyDescent="0.2">
      <c r="A33" s="1208"/>
      <c r="B33" s="1234"/>
      <c r="C33" s="115"/>
      <c r="D33" s="1744"/>
      <c r="E33" s="1330"/>
      <c r="F33" s="110"/>
      <c r="G33" s="81"/>
      <c r="H33" s="858"/>
      <c r="I33" s="855"/>
      <c r="J33" s="1436"/>
      <c r="K33" s="1337"/>
      <c r="L33" s="818"/>
      <c r="M33" s="818"/>
      <c r="N33" s="1188"/>
    </row>
    <row r="34" spans="1:14" ht="13.5" customHeight="1" x14ac:dyDescent="0.2">
      <c r="A34" s="1208"/>
      <c r="B34" s="1234"/>
      <c r="C34" s="1215"/>
      <c r="D34" s="1788" t="s">
        <v>401</v>
      </c>
      <c r="E34" s="1329" t="s">
        <v>51</v>
      </c>
      <c r="F34" s="1828"/>
      <c r="G34" s="79"/>
      <c r="H34" s="858"/>
      <c r="I34" s="79"/>
      <c r="J34" s="77"/>
      <c r="K34" s="1328" t="s">
        <v>227</v>
      </c>
      <c r="L34" s="413"/>
      <c r="M34" s="413"/>
      <c r="N34" s="218">
        <v>1</v>
      </c>
    </row>
    <row r="35" spans="1:14" ht="15" customHeight="1" x14ac:dyDescent="0.2">
      <c r="A35" s="1208"/>
      <c r="B35" s="1234"/>
      <c r="C35" s="1215"/>
      <c r="D35" s="1889"/>
      <c r="E35" s="1330"/>
      <c r="F35" s="1828"/>
      <c r="G35" s="79"/>
      <c r="H35" s="1437"/>
      <c r="I35" s="79"/>
      <c r="J35" s="77"/>
      <c r="K35" s="1328"/>
      <c r="L35" s="413"/>
      <c r="M35" s="413"/>
      <c r="N35" s="218"/>
    </row>
    <row r="36" spans="1:14" ht="13.5" customHeight="1" x14ac:dyDescent="0.2">
      <c r="A36" s="1208"/>
      <c r="B36" s="1234"/>
      <c r="C36" s="324"/>
      <c r="D36" s="1743" t="s">
        <v>407</v>
      </c>
      <c r="E36" s="1375" t="s">
        <v>51</v>
      </c>
      <c r="F36" s="527"/>
      <c r="G36" s="79"/>
      <c r="H36" s="122"/>
      <c r="I36" s="79"/>
      <c r="J36" s="858"/>
      <c r="K36" s="1922" t="s">
        <v>442</v>
      </c>
      <c r="L36" s="812"/>
      <c r="M36" s="812">
        <v>1</v>
      </c>
      <c r="N36" s="813"/>
    </row>
    <row r="37" spans="1:14" ht="13.5" customHeight="1" x14ac:dyDescent="0.2">
      <c r="A37" s="1208"/>
      <c r="B37" s="1234"/>
      <c r="C37" s="324"/>
      <c r="D37" s="1743"/>
      <c r="E37" s="1375"/>
      <c r="F37" s="527"/>
      <c r="G37" s="78"/>
      <c r="H37" s="862"/>
      <c r="I37" s="859"/>
      <c r="J37" s="862"/>
      <c r="K37" s="1923"/>
      <c r="L37" s="815"/>
      <c r="M37" s="815"/>
      <c r="N37" s="816"/>
    </row>
    <row r="38" spans="1:14" ht="17.25" customHeight="1" thickBot="1" x14ac:dyDescent="0.25">
      <c r="A38" s="86"/>
      <c r="B38" s="1260"/>
      <c r="C38" s="118"/>
      <c r="D38" s="1426"/>
      <c r="E38" s="1427"/>
      <c r="F38" s="1428"/>
      <c r="G38" s="179" t="s">
        <v>8</v>
      </c>
      <c r="H38" s="551">
        <f>SUM(H15:H37)</f>
        <v>1014.9</v>
      </c>
      <c r="I38" s="179">
        <f>SUM(I15:I37)</f>
        <v>2131.6</v>
      </c>
      <c r="J38" s="179">
        <f>SUM(J15:J37)</f>
        <v>634.9</v>
      </c>
      <c r="K38" s="1429"/>
      <c r="L38" s="1430"/>
      <c r="M38" s="1431"/>
      <c r="N38" s="1432"/>
    </row>
    <row r="39" spans="1:14" ht="12.75" customHeight="1" x14ac:dyDescent="0.2">
      <c r="A39" s="1257" t="s">
        <v>7</v>
      </c>
      <c r="B39" s="1259" t="s">
        <v>7</v>
      </c>
      <c r="C39" s="1229" t="s">
        <v>9</v>
      </c>
      <c r="D39" s="2106" t="s">
        <v>54</v>
      </c>
      <c r="E39" s="2107" t="s">
        <v>100</v>
      </c>
      <c r="F39" s="1255" t="s">
        <v>47</v>
      </c>
      <c r="G39" s="529" t="s">
        <v>29</v>
      </c>
      <c r="H39" s="322">
        <v>744.6</v>
      </c>
      <c r="I39" s="263">
        <v>1130</v>
      </c>
      <c r="J39" s="322">
        <v>1442.6</v>
      </c>
      <c r="K39" s="1281"/>
      <c r="L39" s="407"/>
      <c r="M39" s="407"/>
      <c r="N39" s="266"/>
    </row>
    <row r="40" spans="1:14" ht="16.5" customHeight="1" x14ac:dyDescent="0.2">
      <c r="A40" s="1235"/>
      <c r="B40" s="1234"/>
      <c r="C40" s="1215"/>
      <c r="D40" s="2035"/>
      <c r="E40" s="1794"/>
      <c r="F40" s="1226"/>
      <c r="G40" s="347" t="s">
        <v>113</v>
      </c>
      <c r="H40" s="122">
        <v>1500</v>
      </c>
      <c r="I40" s="79">
        <v>2500</v>
      </c>
      <c r="J40" s="122">
        <v>1700</v>
      </c>
      <c r="K40" s="1222"/>
      <c r="L40" s="413"/>
      <c r="M40" s="413"/>
      <c r="N40" s="218"/>
    </row>
    <row r="41" spans="1:14" ht="14.25" customHeight="1" x14ac:dyDescent="0.2">
      <c r="A41" s="1235"/>
      <c r="B41" s="1234"/>
      <c r="C41" s="1215"/>
      <c r="D41" s="1439"/>
      <c r="E41" s="1794"/>
      <c r="F41" s="1226"/>
      <c r="G41" s="91" t="s">
        <v>112</v>
      </c>
      <c r="H41" s="196">
        <v>366.6</v>
      </c>
      <c r="I41" s="78"/>
      <c r="J41" s="196"/>
      <c r="K41" s="1268"/>
      <c r="L41" s="25"/>
      <c r="M41" s="25"/>
      <c r="N41" s="217"/>
    </row>
    <row r="42" spans="1:14" ht="39.75" customHeight="1" x14ac:dyDescent="0.2">
      <c r="A42" s="2003"/>
      <c r="B42" s="1723"/>
      <c r="C42" s="1701"/>
      <c r="D42" s="1743" t="s">
        <v>395</v>
      </c>
      <c r="E42" s="1227" t="s">
        <v>51</v>
      </c>
      <c r="F42" s="1701"/>
      <c r="G42" s="79"/>
      <c r="H42" s="122"/>
      <c r="I42" s="79"/>
      <c r="J42" s="122"/>
      <c r="K42" s="57" t="s">
        <v>245</v>
      </c>
      <c r="L42" s="1231">
        <v>1</v>
      </c>
      <c r="M42" s="1231"/>
      <c r="N42" s="531"/>
    </row>
    <row r="43" spans="1:14" ht="42" customHeight="1" x14ac:dyDescent="0.2">
      <c r="A43" s="2003"/>
      <c r="B43" s="1723"/>
      <c r="C43" s="1701"/>
      <c r="D43" s="1743"/>
      <c r="E43" s="1227"/>
      <c r="F43" s="1701"/>
      <c r="G43" s="79"/>
      <c r="H43" s="122"/>
      <c r="I43" s="79"/>
      <c r="J43" s="122"/>
      <c r="K43" s="36" t="s">
        <v>358</v>
      </c>
      <c r="L43" s="62">
        <v>100</v>
      </c>
      <c r="M43" s="62"/>
      <c r="N43" s="233"/>
    </row>
    <row r="44" spans="1:14" ht="30" customHeight="1" x14ac:dyDescent="0.2">
      <c r="A44" s="2003"/>
      <c r="B44" s="1723"/>
      <c r="C44" s="1701"/>
      <c r="D44" s="1743"/>
      <c r="E44" s="1227"/>
      <c r="F44" s="1701"/>
      <c r="G44" s="79"/>
      <c r="H44" s="122"/>
      <c r="I44" s="79"/>
      <c r="J44" s="122"/>
      <c r="K44" s="36" t="s">
        <v>359</v>
      </c>
      <c r="L44" s="62">
        <v>40</v>
      </c>
      <c r="M44" s="62">
        <v>100</v>
      </c>
      <c r="N44" s="233"/>
    </row>
    <row r="45" spans="1:14" ht="40.5" customHeight="1" x14ac:dyDescent="0.2">
      <c r="A45" s="2003"/>
      <c r="B45" s="1723"/>
      <c r="C45" s="1701"/>
      <c r="D45" s="1743"/>
      <c r="E45" s="1227"/>
      <c r="F45" s="1701"/>
      <c r="G45" s="79"/>
      <c r="H45" s="122"/>
      <c r="I45" s="79"/>
      <c r="J45" s="122"/>
      <c r="K45" s="36" t="s">
        <v>360</v>
      </c>
      <c r="L45" s="62"/>
      <c r="M45" s="62">
        <v>30</v>
      </c>
      <c r="N45" s="233">
        <v>60</v>
      </c>
    </row>
    <row r="46" spans="1:14" ht="25.5" customHeight="1" x14ac:dyDescent="0.2">
      <c r="A46" s="2003"/>
      <c r="B46" s="1723"/>
      <c r="C46" s="1701"/>
      <c r="D46" s="1742" t="s">
        <v>63</v>
      </c>
      <c r="E46" s="134" t="s">
        <v>51</v>
      </c>
      <c r="F46" s="1828"/>
      <c r="G46" s="79"/>
      <c r="H46" s="122"/>
      <c r="I46" s="79"/>
      <c r="J46" s="77"/>
      <c r="K46" s="1374" t="s">
        <v>229</v>
      </c>
      <c r="L46" s="1230">
        <v>30</v>
      </c>
      <c r="M46" s="1230">
        <v>70</v>
      </c>
      <c r="N46" s="154">
        <v>100</v>
      </c>
    </row>
    <row r="47" spans="1:14" ht="9.75" customHeight="1" x14ac:dyDescent="0.2">
      <c r="A47" s="2003"/>
      <c r="B47" s="1723"/>
      <c r="C47" s="1701"/>
      <c r="D47" s="1744"/>
      <c r="E47" s="135"/>
      <c r="F47" s="1828"/>
      <c r="G47" s="81"/>
      <c r="H47" s="122"/>
      <c r="I47" s="79"/>
      <c r="J47" s="77"/>
      <c r="K47" s="378"/>
      <c r="L47" s="58"/>
      <c r="M47" s="58"/>
      <c r="N47" s="221"/>
    </row>
    <row r="48" spans="1:14" ht="17.25" customHeight="1" x14ac:dyDescent="0.2">
      <c r="A48" s="1208"/>
      <c r="B48" s="1234"/>
      <c r="C48" s="110"/>
      <c r="D48" s="1742" t="s">
        <v>402</v>
      </c>
      <c r="E48" s="1999" t="s">
        <v>51</v>
      </c>
      <c r="F48" s="1983"/>
      <c r="G48" s="79"/>
      <c r="H48" s="532"/>
      <c r="I48" s="81"/>
      <c r="J48" s="526"/>
      <c r="K48" s="820" t="s">
        <v>105</v>
      </c>
      <c r="L48" s="822">
        <v>1</v>
      </c>
      <c r="M48" s="780"/>
      <c r="N48" s="1228"/>
    </row>
    <row r="49" spans="1:14" ht="24" customHeight="1" x14ac:dyDescent="0.2">
      <c r="A49" s="1208"/>
      <c r="B49" s="1234"/>
      <c r="C49" s="110"/>
      <c r="D49" s="1743"/>
      <c r="E49" s="1966"/>
      <c r="F49" s="1983"/>
      <c r="G49" s="79"/>
      <c r="H49" s="1007"/>
      <c r="I49" s="1008"/>
      <c r="J49" s="1440"/>
      <c r="K49" s="1263"/>
      <c r="L49" s="805"/>
      <c r="M49" s="808"/>
      <c r="N49" s="218"/>
    </row>
    <row r="50" spans="1:14" ht="17.25" customHeight="1" x14ac:dyDescent="0.2">
      <c r="A50" s="1208"/>
      <c r="B50" s="1234"/>
      <c r="C50" s="110"/>
      <c r="D50" s="1747" t="s">
        <v>465</v>
      </c>
      <c r="E50" s="1236"/>
      <c r="F50" s="1239"/>
      <c r="G50" s="81"/>
      <c r="H50" s="122"/>
      <c r="I50" s="79"/>
      <c r="J50" s="122"/>
      <c r="K50" s="1238" t="s">
        <v>443</v>
      </c>
      <c r="L50" s="924">
        <v>1</v>
      </c>
      <c r="M50" s="780"/>
      <c r="N50" s="1228"/>
    </row>
    <row r="51" spans="1:14" ht="17.25" customHeight="1" x14ac:dyDescent="0.2">
      <c r="A51" s="1208"/>
      <c r="B51" s="1234"/>
      <c r="C51" s="110"/>
      <c r="D51" s="1998"/>
      <c r="E51" s="1236"/>
      <c r="F51" s="1239"/>
      <c r="G51" s="85"/>
      <c r="H51" s="196"/>
      <c r="I51" s="78"/>
      <c r="J51" s="196"/>
      <c r="K51" s="925" t="s">
        <v>50</v>
      </c>
      <c r="L51" s="927"/>
      <c r="M51" s="837"/>
      <c r="N51" s="217">
        <v>1</v>
      </c>
    </row>
    <row r="52" spans="1:14" ht="14.25" customHeight="1" x14ac:dyDescent="0.2">
      <c r="A52" s="1208"/>
      <c r="B52" s="1234"/>
      <c r="C52" s="110"/>
      <c r="D52" s="1742" t="s">
        <v>466</v>
      </c>
      <c r="E52" s="1999" t="s">
        <v>51</v>
      </c>
      <c r="F52" s="2135"/>
      <c r="G52" s="79" t="s">
        <v>49</v>
      </c>
      <c r="H52" s="532"/>
      <c r="I52" s="81"/>
      <c r="J52" s="532">
        <v>95</v>
      </c>
      <c r="K52" s="1263" t="s">
        <v>105</v>
      </c>
      <c r="L52" s="805"/>
      <c r="M52" s="808"/>
      <c r="N52" s="218">
        <v>1</v>
      </c>
    </row>
    <row r="53" spans="1:14" ht="17.25" customHeight="1" x14ac:dyDescent="0.2">
      <c r="A53" s="1208"/>
      <c r="B53" s="1234"/>
      <c r="C53" s="110"/>
      <c r="D53" s="1743"/>
      <c r="E53" s="1966"/>
      <c r="F53" s="2135"/>
      <c r="G53" s="85"/>
      <c r="H53" s="196"/>
      <c r="I53" s="78"/>
      <c r="J53" s="196"/>
      <c r="K53" s="922"/>
      <c r="L53" s="805"/>
      <c r="M53" s="808"/>
      <c r="N53" s="218"/>
    </row>
    <row r="54" spans="1:14" ht="17.25" customHeight="1" thickBot="1" x14ac:dyDescent="0.25">
      <c r="A54" s="86"/>
      <c r="B54" s="1381"/>
      <c r="C54" s="118"/>
      <c r="D54" s="1426"/>
      <c r="E54" s="1427"/>
      <c r="F54" s="1428"/>
      <c r="G54" s="179" t="s">
        <v>8</v>
      </c>
      <c r="H54" s="551">
        <f>SUM(H39:H53)</f>
        <v>2611.1999999999998</v>
      </c>
      <c r="I54" s="551">
        <f>SUM(I39:I53)</f>
        <v>3630</v>
      </c>
      <c r="J54" s="551">
        <f>SUM(J39:J53)</f>
        <v>3237.6</v>
      </c>
      <c r="K54" s="1429"/>
      <c r="L54" s="1430"/>
      <c r="M54" s="1431"/>
      <c r="N54" s="1432"/>
    </row>
    <row r="55" spans="1:14" ht="15" customHeight="1" x14ac:dyDescent="0.2">
      <c r="A55" s="1208" t="s">
        <v>7</v>
      </c>
      <c r="B55" s="1210" t="s">
        <v>7</v>
      </c>
      <c r="C55" s="1215" t="s">
        <v>32</v>
      </c>
      <c r="D55" s="2136" t="s">
        <v>108</v>
      </c>
      <c r="E55" s="2138" t="s">
        <v>102</v>
      </c>
      <c r="F55" s="1255" t="s">
        <v>47</v>
      </c>
      <c r="G55" s="263" t="s">
        <v>29</v>
      </c>
      <c r="H55" s="322">
        <v>326</v>
      </c>
      <c r="I55" s="263">
        <v>633.9</v>
      </c>
      <c r="J55" s="548">
        <v>2792.4</v>
      </c>
      <c r="K55" s="530"/>
      <c r="L55" s="535"/>
      <c r="M55" s="1282"/>
      <c r="N55" s="1283"/>
    </row>
    <row r="56" spans="1:14" ht="16.5" customHeight="1" x14ac:dyDescent="0.2">
      <c r="A56" s="1208"/>
      <c r="B56" s="1210"/>
      <c r="C56" s="1215"/>
      <c r="D56" s="2137"/>
      <c r="E56" s="2139"/>
      <c r="F56" s="1226"/>
      <c r="G56" s="79" t="s">
        <v>113</v>
      </c>
      <c r="H56" s="122">
        <v>860</v>
      </c>
      <c r="I56" s="79">
        <v>1000</v>
      </c>
      <c r="J56" s="122"/>
      <c r="K56" s="1222"/>
      <c r="L56" s="617"/>
      <c r="M56" s="618"/>
      <c r="N56" s="514"/>
    </row>
    <row r="57" spans="1:14" ht="14.25" customHeight="1" x14ac:dyDescent="0.2">
      <c r="A57" s="1208"/>
      <c r="B57" s="1210"/>
      <c r="C57" s="1215"/>
      <c r="D57" s="2137"/>
      <c r="E57" s="2139"/>
      <c r="F57" s="1226"/>
      <c r="G57" s="79" t="s">
        <v>112</v>
      </c>
      <c r="H57" s="122">
        <v>198.4</v>
      </c>
      <c r="I57" s="79"/>
      <c r="J57" s="122"/>
      <c r="K57" s="1222"/>
      <c r="L57" s="617"/>
      <c r="M57" s="618"/>
      <c r="N57" s="514"/>
    </row>
    <row r="58" spans="1:14" ht="15.75" customHeight="1" x14ac:dyDescent="0.2">
      <c r="A58" s="1208"/>
      <c r="B58" s="1210"/>
      <c r="C58" s="1215"/>
      <c r="D58" s="1980"/>
      <c r="E58" s="1794"/>
      <c r="F58" s="1226"/>
      <c r="G58" s="78" t="s">
        <v>66</v>
      </c>
      <c r="H58" s="196">
        <v>420</v>
      </c>
      <c r="I58" s="78"/>
      <c r="J58" s="242"/>
      <c r="K58" s="1222"/>
      <c r="L58" s="617"/>
      <c r="M58" s="618"/>
      <c r="N58" s="514"/>
    </row>
    <row r="59" spans="1:14" ht="14.1" customHeight="1" x14ac:dyDescent="0.2">
      <c r="A59" s="1722"/>
      <c r="B59" s="1888"/>
      <c r="C59" s="1701"/>
      <c r="D59" s="1747" t="s">
        <v>205</v>
      </c>
      <c r="E59" s="1890" t="s">
        <v>51</v>
      </c>
      <c r="F59" s="2121"/>
      <c r="G59" s="79" t="s">
        <v>48</v>
      </c>
      <c r="H59" s="532">
        <v>984.5</v>
      </c>
      <c r="I59" s="81">
        <v>846.2</v>
      </c>
      <c r="J59" s="77">
        <v>149.9</v>
      </c>
      <c r="K59" s="1846"/>
      <c r="L59" s="1216"/>
      <c r="M59" s="1223"/>
      <c r="N59" s="479"/>
    </row>
    <row r="60" spans="1:14" ht="30.75" customHeight="1" x14ac:dyDescent="0.2">
      <c r="A60" s="1722"/>
      <c r="B60" s="1888"/>
      <c r="C60" s="1701"/>
      <c r="D60" s="1980"/>
      <c r="E60" s="1884"/>
      <c r="F60" s="2121"/>
      <c r="G60" s="79" t="s">
        <v>52</v>
      </c>
      <c r="H60" s="532">
        <v>300</v>
      </c>
      <c r="I60" s="81">
        <v>322.10000000000002</v>
      </c>
      <c r="J60" s="526">
        <v>378</v>
      </c>
      <c r="K60" s="1991"/>
      <c r="L60" s="211"/>
      <c r="M60" s="211"/>
      <c r="N60" s="386"/>
    </row>
    <row r="61" spans="1:14" ht="14.1" customHeight="1" x14ac:dyDescent="0.2">
      <c r="A61" s="1722"/>
      <c r="B61" s="1888"/>
      <c r="C61" s="1701"/>
      <c r="D61" s="1240"/>
      <c r="E61" s="1884"/>
      <c r="F61" s="2121"/>
      <c r="G61" s="79" t="s">
        <v>49</v>
      </c>
      <c r="H61" s="122"/>
      <c r="I61" s="79">
        <v>150</v>
      </c>
      <c r="J61" s="77"/>
      <c r="K61" s="1377"/>
      <c r="L61" s="211"/>
      <c r="M61" s="211"/>
      <c r="N61" s="386"/>
    </row>
    <row r="62" spans="1:14" ht="26.25" customHeight="1" x14ac:dyDescent="0.2">
      <c r="A62" s="1722"/>
      <c r="B62" s="1888"/>
      <c r="C62" s="1701"/>
      <c r="D62" s="931" t="s">
        <v>241</v>
      </c>
      <c r="E62" s="1884"/>
      <c r="F62" s="2121"/>
      <c r="G62" s="79"/>
      <c r="H62" s="122"/>
      <c r="I62" s="79"/>
      <c r="J62" s="77"/>
      <c r="K62" s="107" t="s">
        <v>361</v>
      </c>
      <c r="L62" s="31">
        <v>80</v>
      </c>
      <c r="M62" s="232">
        <v>100</v>
      </c>
      <c r="N62" s="32"/>
    </row>
    <row r="63" spans="1:14" ht="37.5" customHeight="1" x14ac:dyDescent="0.2">
      <c r="A63" s="1722"/>
      <c r="B63" s="1888"/>
      <c r="C63" s="1701"/>
      <c r="D63" s="1212" t="s">
        <v>188</v>
      </c>
      <c r="E63" s="1891"/>
      <c r="F63" s="2121"/>
      <c r="G63" s="79"/>
      <c r="H63" s="122"/>
      <c r="I63" s="79"/>
      <c r="J63" s="77"/>
      <c r="K63" s="933" t="s">
        <v>362</v>
      </c>
      <c r="L63" s="25"/>
      <c r="M63" s="61">
        <v>80</v>
      </c>
      <c r="N63" s="26">
        <v>100</v>
      </c>
    </row>
    <row r="64" spans="1:14" ht="17.25" customHeight="1" x14ac:dyDescent="0.2">
      <c r="A64" s="1208"/>
      <c r="B64" s="1210"/>
      <c r="C64" s="1226"/>
      <c r="D64" s="1742" t="s">
        <v>138</v>
      </c>
      <c r="E64" s="1966" t="s">
        <v>51</v>
      </c>
      <c r="F64" s="1983"/>
      <c r="G64" s="79"/>
      <c r="H64" s="122"/>
      <c r="I64" s="79"/>
      <c r="J64" s="77"/>
      <c r="K64" s="1380" t="s">
        <v>50</v>
      </c>
      <c r="L64" s="413">
        <v>1</v>
      </c>
      <c r="M64" s="413"/>
      <c r="N64" s="218"/>
    </row>
    <row r="65" spans="1:14" ht="15.75" customHeight="1" x14ac:dyDescent="0.2">
      <c r="A65" s="1208"/>
      <c r="B65" s="1210"/>
      <c r="C65" s="1226"/>
      <c r="D65" s="1743"/>
      <c r="E65" s="1966"/>
      <c r="F65" s="1983"/>
      <c r="G65" s="79"/>
      <c r="H65" s="122"/>
      <c r="I65" s="79"/>
      <c r="J65" s="77"/>
      <c r="K65" s="1926" t="s">
        <v>230</v>
      </c>
      <c r="L65" s="413">
        <v>30</v>
      </c>
      <c r="M65" s="413">
        <v>100</v>
      </c>
      <c r="N65" s="218"/>
    </row>
    <row r="66" spans="1:14" ht="13.5" customHeight="1" x14ac:dyDescent="0.2">
      <c r="A66" s="1208"/>
      <c r="B66" s="1210"/>
      <c r="C66" s="1226"/>
      <c r="D66" s="1744"/>
      <c r="E66" s="1967"/>
      <c r="F66" s="1983"/>
      <c r="G66" s="81"/>
      <c r="H66" s="122"/>
      <c r="I66" s="79"/>
      <c r="J66" s="77"/>
      <c r="K66" s="1903"/>
      <c r="L66" s="25"/>
      <c r="M66" s="25"/>
      <c r="N66" s="217"/>
    </row>
    <row r="67" spans="1:14" ht="15" customHeight="1" x14ac:dyDescent="0.2">
      <c r="A67" s="1208"/>
      <c r="B67" s="1210"/>
      <c r="C67" s="1226"/>
      <c r="D67" s="1742" t="s">
        <v>64</v>
      </c>
      <c r="E67" s="1989" t="s">
        <v>51</v>
      </c>
      <c r="F67" s="1983"/>
      <c r="G67" s="79"/>
      <c r="H67" s="122"/>
      <c r="I67" s="79"/>
      <c r="J67" s="77"/>
      <c r="K67" s="1232" t="s">
        <v>50</v>
      </c>
      <c r="L67" s="1216"/>
      <c r="M67" s="1216"/>
      <c r="N67" s="1228">
        <v>1</v>
      </c>
    </row>
    <row r="68" spans="1:14" ht="12.75" customHeight="1" x14ac:dyDescent="0.2">
      <c r="A68" s="1208"/>
      <c r="B68" s="1210"/>
      <c r="C68" s="1226"/>
      <c r="D68" s="1744"/>
      <c r="E68" s="1990"/>
      <c r="F68" s="1983"/>
      <c r="G68" s="81"/>
      <c r="H68" s="122"/>
      <c r="I68" s="79"/>
      <c r="J68" s="77"/>
      <c r="K68" s="1268"/>
      <c r="L68" s="22"/>
      <c r="M68" s="22"/>
      <c r="N68" s="225"/>
    </row>
    <row r="69" spans="1:14" ht="19.5" customHeight="1" x14ac:dyDescent="0.2">
      <c r="A69" s="1208"/>
      <c r="B69" s="1210"/>
      <c r="C69" s="1226"/>
      <c r="D69" s="1747" t="s">
        <v>467</v>
      </c>
      <c r="E69" s="1376" t="s">
        <v>51</v>
      </c>
      <c r="F69" s="2135"/>
      <c r="G69" s="79"/>
      <c r="H69" s="122"/>
      <c r="I69" s="79"/>
      <c r="J69" s="155"/>
      <c r="K69" s="1237" t="s">
        <v>50</v>
      </c>
      <c r="L69" s="780">
        <v>1</v>
      </c>
      <c r="M69" s="780"/>
      <c r="N69" s="781"/>
    </row>
    <row r="70" spans="1:14" ht="27" customHeight="1" x14ac:dyDescent="0.2">
      <c r="A70" s="1208"/>
      <c r="B70" s="1210"/>
      <c r="C70" s="1226"/>
      <c r="D70" s="1980"/>
      <c r="E70" s="1267"/>
      <c r="F70" s="2135"/>
      <c r="G70" s="74" t="s">
        <v>49</v>
      </c>
      <c r="H70" s="196">
        <v>40</v>
      </c>
      <c r="I70" s="78"/>
      <c r="J70" s="156"/>
      <c r="K70" s="1380" t="s">
        <v>468</v>
      </c>
      <c r="L70" s="808"/>
      <c r="M70" s="808"/>
      <c r="N70" s="835">
        <v>100</v>
      </c>
    </row>
    <row r="71" spans="1:14" ht="13.5" customHeight="1" thickBot="1" x14ac:dyDescent="0.25">
      <c r="A71" s="86"/>
      <c r="B71" s="1381"/>
      <c r="C71" s="118"/>
      <c r="D71" s="1426"/>
      <c r="E71" s="1427"/>
      <c r="F71" s="1428"/>
      <c r="G71" s="179" t="s">
        <v>8</v>
      </c>
      <c r="H71" s="551">
        <f>SUM(H55:H70)</f>
        <v>3128.9</v>
      </c>
      <c r="I71" s="551">
        <f>SUM(I55:I70)</f>
        <v>2952.2</v>
      </c>
      <c r="J71" s="551">
        <f>SUM(J55:J70)</f>
        <v>3320.3</v>
      </c>
      <c r="K71" s="1429"/>
      <c r="L71" s="1430"/>
      <c r="M71" s="1431"/>
      <c r="N71" s="1432"/>
    </row>
    <row r="72" spans="1:14" ht="33" customHeight="1" x14ac:dyDescent="0.2">
      <c r="A72" s="1257" t="s">
        <v>7</v>
      </c>
      <c r="B72" s="411" t="s">
        <v>7</v>
      </c>
      <c r="C72" s="1229" t="s">
        <v>37</v>
      </c>
      <c r="D72" s="133" t="s">
        <v>55</v>
      </c>
      <c r="E72" s="138" t="s">
        <v>99</v>
      </c>
      <c r="F72" s="1284"/>
      <c r="G72" s="82"/>
      <c r="H72" s="539"/>
      <c r="I72" s="87"/>
      <c r="J72" s="87"/>
      <c r="K72" s="90"/>
      <c r="L72" s="34"/>
      <c r="M72" s="34"/>
      <c r="N72" s="219"/>
    </row>
    <row r="73" spans="1:14" ht="15" customHeight="1" x14ac:dyDescent="0.2">
      <c r="A73" s="1208"/>
      <c r="B73" s="1210"/>
      <c r="C73" s="1215"/>
      <c r="D73" s="1743" t="s">
        <v>65</v>
      </c>
      <c r="E73" s="1966" t="s">
        <v>51</v>
      </c>
      <c r="F73" s="2134">
        <v>5</v>
      </c>
      <c r="G73" s="71" t="s">
        <v>113</v>
      </c>
      <c r="H73" s="158">
        <v>500</v>
      </c>
      <c r="I73" s="71">
        <v>200</v>
      </c>
      <c r="J73" s="285">
        <v>700</v>
      </c>
      <c r="K73" s="1961" t="s">
        <v>469</v>
      </c>
      <c r="L73" s="1359">
        <v>20</v>
      </c>
      <c r="M73" s="1359">
        <v>50</v>
      </c>
      <c r="N73" s="1360">
        <v>100</v>
      </c>
    </row>
    <row r="74" spans="1:14" ht="14.25" customHeight="1" x14ac:dyDescent="0.2">
      <c r="A74" s="1208"/>
      <c r="B74" s="1210"/>
      <c r="C74" s="1215"/>
      <c r="D74" s="1743"/>
      <c r="E74" s="1966"/>
      <c r="F74" s="2134"/>
      <c r="G74" s="79" t="s">
        <v>29</v>
      </c>
      <c r="H74" s="122">
        <v>400</v>
      </c>
      <c r="I74" s="79">
        <v>1500</v>
      </c>
      <c r="J74" s="77">
        <v>2602.8000000000002</v>
      </c>
      <c r="K74" s="2002"/>
      <c r="L74" s="413"/>
      <c r="M74" s="413"/>
      <c r="N74" s="218"/>
    </row>
    <row r="75" spans="1:14" ht="14.25" customHeight="1" x14ac:dyDescent="0.2">
      <c r="A75" s="1208"/>
      <c r="B75" s="1210"/>
      <c r="C75" s="1215"/>
      <c r="D75" s="1743"/>
      <c r="E75" s="1966"/>
      <c r="F75" s="2134"/>
      <c r="G75" s="79" t="s">
        <v>52</v>
      </c>
      <c r="H75" s="122">
        <v>993.4</v>
      </c>
      <c r="I75" s="79">
        <v>1000</v>
      </c>
      <c r="J75" s="122"/>
      <c r="K75" s="2131"/>
      <c r="L75" s="413"/>
      <c r="M75" s="413"/>
      <c r="N75" s="218"/>
    </row>
    <row r="76" spans="1:14" ht="15" customHeight="1" x14ac:dyDescent="0.2">
      <c r="A76" s="1208"/>
      <c r="B76" s="1210"/>
      <c r="C76" s="1215"/>
      <c r="D76" s="1743"/>
      <c r="E76" s="1966"/>
      <c r="F76" s="2134"/>
      <c r="G76" s="78" t="s">
        <v>49</v>
      </c>
      <c r="H76" s="196">
        <v>3.3</v>
      </c>
      <c r="I76" s="78"/>
      <c r="J76" s="196"/>
      <c r="K76" s="2132"/>
      <c r="L76" s="25"/>
      <c r="M76" s="25"/>
      <c r="N76" s="217"/>
    </row>
    <row r="77" spans="1:14" ht="18" customHeight="1" x14ac:dyDescent="0.2">
      <c r="A77" s="1722"/>
      <c r="B77" s="1888"/>
      <c r="C77" s="1701"/>
      <c r="D77" s="1742" t="s">
        <v>403</v>
      </c>
      <c r="E77" s="1904" t="s">
        <v>51</v>
      </c>
      <c r="F77" s="2121"/>
      <c r="G77" s="79" t="s">
        <v>113</v>
      </c>
      <c r="H77" s="122"/>
      <c r="I77" s="79"/>
      <c r="J77" s="77">
        <v>400</v>
      </c>
      <c r="K77" s="1922" t="s">
        <v>470</v>
      </c>
      <c r="L77" s="413"/>
      <c r="M77" s="413"/>
      <c r="N77" s="218">
        <v>35</v>
      </c>
    </row>
    <row r="78" spans="1:14" ht="13.5" customHeight="1" x14ac:dyDescent="0.2">
      <c r="A78" s="1722"/>
      <c r="B78" s="1888"/>
      <c r="C78" s="1701"/>
      <c r="D78" s="1743"/>
      <c r="E78" s="1940"/>
      <c r="F78" s="2133"/>
      <c r="G78" s="74"/>
      <c r="H78" s="196"/>
      <c r="I78" s="78"/>
      <c r="J78" s="242"/>
      <c r="K78" s="1903"/>
      <c r="L78" s="413"/>
      <c r="M78" s="413"/>
      <c r="N78" s="218"/>
    </row>
    <row r="79" spans="1:14" ht="14.25" customHeight="1" x14ac:dyDescent="0.2">
      <c r="A79" s="1722"/>
      <c r="B79" s="1888"/>
      <c r="C79" s="1701"/>
      <c r="D79" s="1742" t="s">
        <v>405</v>
      </c>
      <c r="E79" s="1904" t="s">
        <v>51</v>
      </c>
      <c r="F79" s="2128">
        <v>6</v>
      </c>
      <c r="G79" s="44" t="s">
        <v>29</v>
      </c>
      <c r="H79" s="155"/>
      <c r="I79" s="79">
        <v>10</v>
      </c>
      <c r="J79" s="122">
        <v>12</v>
      </c>
      <c r="K79" s="1232" t="s">
        <v>50</v>
      </c>
      <c r="L79" s="1216">
        <v>1</v>
      </c>
      <c r="M79" s="1216"/>
      <c r="N79" s="1228"/>
    </row>
    <row r="80" spans="1:14" ht="21" customHeight="1" x14ac:dyDescent="0.2">
      <c r="A80" s="1722"/>
      <c r="B80" s="1888"/>
      <c r="C80" s="1701"/>
      <c r="D80" s="1743"/>
      <c r="E80" s="1940"/>
      <c r="F80" s="2128"/>
      <c r="G80" s="79"/>
      <c r="H80" s="122"/>
      <c r="I80" s="79"/>
      <c r="J80" s="122"/>
      <c r="K80" s="1941" t="s">
        <v>216</v>
      </c>
      <c r="L80" s="413"/>
      <c r="M80" s="413">
        <v>50</v>
      </c>
      <c r="N80" s="218">
        <v>100</v>
      </c>
    </row>
    <row r="81" spans="1:14" ht="18.75" customHeight="1" x14ac:dyDescent="0.2">
      <c r="A81" s="1722"/>
      <c r="B81" s="1888"/>
      <c r="C81" s="1701"/>
      <c r="D81" s="1743"/>
      <c r="E81" s="1940"/>
      <c r="F81" s="2128"/>
      <c r="G81" s="74"/>
      <c r="H81" s="196"/>
      <c r="I81" s="78"/>
      <c r="J81" s="196"/>
      <c r="K81" s="2126"/>
      <c r="L81" s="413"/>
      <c r="M81" s="413"/>
      <c r="N81" s="218"/>
    </row>
    <row r="82" spans="1:14" ht="13.5" customHeight="1" thickBot="1" x14ac:dyDescent="0.25">
      <c r="A82" s="86"/>
      <c r="B82" s="1381"/>
      <c r="C82" s="118"/>
      <c r="D82" s="1426"/>
      <c r="E82" s="1427"/>
      <c r="F82" s="1428"/>
      <c r="G82" s="179" t="s">
        <v>8</v>
      </c>
      <c r="H82" s="551">
        <f>SUM(H73:H81)</f>
        <v>1896.7</v>
      </c>
      <c r="I82" s="551">
        <f t="shared" ref="I82:J82" si="0">SUM(I73:I81)</f>
        <v>2710</v>
      </c>
      <c r="J82" s="551">
        <f t="shared" si="0"/>
        <v>3714.8</v>
      </c>
      <c r="K82" s="1429"/>
      <c r="L82" s="1430"/>
      <c r="M82" s="1431"/>
      <c r="N82" s="1432"/>
    </row>
    <row r="83" spans="1:14" ht="13.5" customHeight="1" x14ac:dyDescent="0.2">
      <c r="A83" s="1257" t="s">
        <v>7</v>
      </c>
      <c r="B83" s="411" t="s">
        <v>7</v>
      </c>
      <c r="C83" s="1229" t="s">
        <v>38</v>
      </c>
      <c r="D83" s="2106" t="s">
        <v>107</v>
      </c>
      <c r="E83" s="2129" t="s">
        <v>96</v>
      </c>
      <c r="F83" s="1255" t="s">
        <v>47</v>
      </c>
      <c r="G83" s="263" t="s">
        <v>29</v>
      </c>
      <c r="H83" s="322">
        <f>678.6+123.9</f>
        <v>802.5</v>
      </c>
      <c r="I83" s="263">
        <v>3201.4</v>
      </c>
      <c r="J83" s="263">
        <v>5442.8</v>
      </c>
      <c r="K83" s="348"/>
      <c r="L83" s="535"/>
      <c r="M83" s="535"/>
      <c r="N83" s="536"/>
    </row>
    <row r="84" spans="1:14" ht="13.5" customHeight="1" x14ac:dyDescent="0.2">
      <c r="A84" s="1583"/>
      <c r="B84" s="1586"/>
      <c r="C84" s="1584"/>
      <c r="D84" s="2127"/>
      <c r="E84" s="2130"/>
      <c r="F84" s="1585"/>
      <c r="G84" s="79" t="s">
        <v>66</v>
      </c>
      <c r="H84" s="1598">
        <f>577+1360.5</f>
        <v>1937.5</v>
      </c>
      <c r="I84" s="79"/>
      <c r="J84" s="122"/>
      <c r="K84" s="1587"/>
      <c r="L84" s="617"/>
      <c r="M84" s="617"/>
      <c r="N84" s="220"/>
    </row>
    <row r="85" spans="1:14" ht="15" customHeight="1" x14ac:dyDescent="0.2">
      <c r="A85" s="1208"/>
      <c r="B85" s="1210"/>
      <c r="C85" s="1215"/>
      <c r="D85" s="2035"/>
      <c r="E85" s="1794"/>
      <c r="F85" s="1226"/>
      <c r="G85" s="79" t="s">
        <v>113</v>
      </c>
      <c r="H85" s="122">
        <v>700</v>
      </c>
      <c r="I85" s="79">
        <v>1900</v>
      </c>
      <c r="J85" s="122">
        <v>2000</v>
      </c>
      <c r="K85" s="1261"/>
      <c r="L85" s="617"/>
      <c r="M85" s="617"/>
      <c r="N85" s="220"/>
    </row>
    <row r="86" spans="1:14" ht="14.25" customHeight="1" x14ac:dyDescent="0.2">
      <c r="A86" s="1208"/>
      <c r="B86" s="1210"/>
      <c r="C86" s="1215"/>
      <c r="D86" s="1280"/>
      <c r="E86" s="1794"/>
      <c r="F86" s="1226"/>
      <c r="G86" s="78" t="s">
        <v>112</v>
      </c>
      <c r="H86" s="196"/>
      <c r="I86" s="78"/>
      <c r="J86" s="242"/>
      <c r="K86" s="1261"/>
      <c r="L86" s="617"/>
      <c r="M86" s="617"/>
      <c r="N86" s="220"/>
    </row>
    <row r="87" spans="1:14" ht="18" customHeight="1" x14ac:dyDescent="0.2">
      <c r="A87" s="1208"/>
      <c r="B87" s="1210"/>
      <c r="C87" s="1215"/>
      <c r="D87" s="1742" t="s">
        <v>204</v>
      </c>
      <c r="E87" s="139" t="s">
        <v>51</v>
      </c>
      <c r="F87" s="1226"/>
      <c r="G87" s="79" t="s">
        <v>52</v>
      </c>
      <c r="H87" s="122">
        <v>300</v>
      </c>
      <c r="I87" s="79"/>
      <c r="J87" s="122">
        <v>1000</v>
      </c>
      <c r="K87" s="1922" t="s">
        <v>176</v>
      </c>
      <c r="L87" s="1216">
        <v>10</v>
      </c>
      <c r="M87" s="1216">
        <v>40</v>
      </c>
      <c r="N87" s="1228">
        <v>100</v>
      </c>
    </row>
    <row r="88" spans="1:14" ht="18.75" customHeight="1" x14ac:dyDescent="0.2">
      <c r="A88" s="1208"/>
      <c r="B88" s="1210"/>
      <c r="C88" s="1226"/>
      <c r="D88" s="1743"/>
      <c r="E88" s="307"/>
      <c r="F88" s="1226"/>
      <c r="G88" s="79"/>
      <c r="H88" s="122"/>
      <c r="I88" s="79"/>
      <c r="J88" s="122"/>
      <c r="K88" s="1923"/>
      <c r="L88" s="413"/>
      <c r="M88" s="413"/>
      <c r="N88" s="218"/>
    </row>
    <row r="89" spans="1:14" ht="16.5" customHeight="1" x14ac:dyDescent="0.2">
      <c r="A89" s="1208"/>
      <c r="B89" s="1210"/>
      <c r="C89" s="1226"/>
      <c r="D89" s="1936"/>
      <c r="E89" s="140"/>
      <c r="F89" s="1226"/>
      <c r="G89" s="79"/>
      <c r="H89" s="122"/>
      <c r="I89" s="79"/>
      <c r="J89" s="122"/>
      <c r="K89" s="846"/>
      <c r="L89" s="25"/>
      <c r="M89" s="25"/>
      <c r="N89" s="217"/>
    </row>
    <row r="90" spans="1:14" ht="27.75" customHeight="1" x14ac:dyDescent="0.2">
      <c r="A90" s="1208"/>
      <c r="B90" s="1210"/>
      <c r="C90" s="1215"/>
      <c r="D90" s="1742" t="s">
        <v>471</v>
      </c>
      <c r="E90" s="139" t="s">
        <v>51</v>
      </c>
      <c r="F90" s="1373"/>
      <c r="G90" s="79"/>
      <c r="H90" s="155"/>
      <c r="I90" s="79"/>
      <c r="J90" s="77"/>
      <c r="K90" s="1374" t="s">
        <v>472</v>
      </c>
      <c r="L90" s="617">
        <v>90</v>
      </c>
      <c r="M90" s="617">
        <v>100</v>
      </c>
      <c r="N90" s="220"/>
    </row>
    <row r="91" spans="1:14" ht="12" customHeight="1" x14ac:dyDescent="0.2">
      <c r="A91" s="1208"/>
      <c r="B91" s="1210"/>
      <c r="C91" s="1215"/>
      <c r="D91" s="1919"/>
      <c r="E91" s="1379"/>
      <c r="F91" s="1373"/>
      <c r="G91" s="1442"/>
      <c r="H91" s="858"/>
      <c r="I91" s="79"/>
      <c r="J91" s="77"/>
      <c r="K91" s="846"/>
      <c r="L91" s="14"/>
      <c r="M91" s="14"/>
      <c r="N91" s="15"/>
    </row>
    <row r="92" spans="1:14" ht="29.25" customHeight="1" x14ac:dyDescent="0.2">
      <c r="A92" s="1352"/>
      <c r="B92" s="1354"/>
      <c r="C92" s="1353"/>
      <c r="D92" s="1742" t="s">
        <v>406</v>
      </c>
      <c r="E92" s="1383" t="s">
        <v>51</v>
      </c>
      <c r="F92" s="1156"/>
      <c r="G92" s="79"/>
      <c r="H92" s="532"/>
      <c r="I92" s="79"/>
      <c r="J92" s="122"/>
      <c r="K92" s="1443" t="s">
        <v>357</v>
      </c>
      <c r="L92" s="1363">
        <v>90</v>
      </c>
      <c r="M92" s="1363">
        <v>100</v>
      </c>
      <c r="N92" s="1364"/>
    </row>
    <row r="93" spans="1:14" ht="3.75" customHeight="1" x14ac:dyDescent="0.2">
      <c r="A93" s="1352"/>
      <c r="B93" s="1354"/>
      <c r="C93" s="1353"/>
      <c r="D93" s="1919"/>
      <c r="E93" s="1379"/>
      <c r="F93" s="1156"/>
      <c r="G93" s="85"/>
      <c r="H93" s="1041"/>
      <c r="I93" s="78"/>
      <c r="J93" s="196"/>
      <c r="K93" s="1380"/>
      <c r="L93" s="617"/>
      <c r="M93" s="617"/>
      <c r="N93" s="220"/>
    </row>
    <row r="94" spans="1:14" ht="15.75" customHeight="1" thickBot="1" x14ac:dyDescent="0.25">
      <c r="A94" s="86"/>
      <c r="B94" s="1381"/>
      <c r="C94" s="118"/>
      <c r="D94" s="1426"/>
      <c r="E94" s="1427"/>
      <c r="F94" s="1428"/>
      <c r="G94" s="179" t="s">
        <v>8</v>
      </c>
      <c r="H94" s="551">
        <f>SUM(H83:H93)</f>
        <v>3740</v>
      </c>
      <c r="I94" s="551">
        <f>SUM(I83:I93)</f>
        <v>5101.3999999999996</v>
      </c>
      <c r="J94" s="551">
        <f>SUM(J83:J93)</f>
        <v>8442.7999999999993</v>
      </c>
      <c r="K94" s="1429"/>
      <c r="L94" s="1430"/>
      <c r="M94" s="1431"/>
      <c r="N94" s="1432"/>
    </row>
    <row r="95" spans="1:14" ht="30" customHeight="1" x14ac:dyDescent="0.2">
      <c r="A95" s="1208" t="s">
        <v>7</v>
      </c>
      <c r="B95" s="1210" t="s">
        <v>7</v>
      </c>
      <c r="C95" s="1215" t="s">
        <v>39</v>
      </c>
      <c r="D95" s="308" t="s">
        <v>78</v>
      </c>
      <c r="E95" s="650" t="s">
        <v>101</v>
      </c>
      <c r="F95" s="1214" t="s">
        <v>47</v>
      </c>
      <c r="G95" s="95"/>
      <c r="H95" s="604"/>
      <c r="I95" s="95"/>
      <c r="J95" s="611"/>
      <c r="K95" s="80"/>
      <c r="L95" s="7"/>
      <c r="M95" s="67"/>
      <c r="N95" s="477"/>
    </row>
    <row r="96" spans="1:14" ht="15.75" customHeight="1" x14ac:dyDescent="0.2">
      <c r="A96" s="1208"/>
      <c r="B96" s="1210"/>
      <c r="C96" s="1215"/>
      <c r="D96" s="1742" t="s">
        <v>202</v>
      </c>
      <c r="E96" s="1267" t="s">
        <v>51</v>
      </c>
      <c r="F96" s="1226"/>
      <c r="G96" s="81" t="s">
        <v>29</v>
      </c>
      <c r="H96" s="122">
        <v>50</v>
      </c>
      <c r="I96" s="79"/>
      <c r="J96" s="155"/>
      <c r="K96" s="880" t="s">
        <v>50</v>
      </c>
      <c r="L96" s="808"/>
      <c r="M96" s="838">
        <v>1</v>
      </c>
      <c r="N96" s="479"/>
    </row>
    <row r="97" spans="1:14" ht="15.75" customHeight="1" x14ac:dyDescent="0.2">
      <c r="A97" s="1208"/>
      <c r="B97" s="1210"/>
      <c r="C97" s="1215"/>
      <c r="D97" s="1743"/>
      <c r="E97" s="1241"/>
      <c r="F97" s="1226"/>
      <c r="G97" s="74" t="s">
        <v>113</v>
      </c>
      <c r="H97" s="196"/>
      <c r="I97" s="78">
        <v>780</v>
      </c>
      <c r="J97" s="242"/>
      <c r="K97" s="1361"/>
      <c r="L97" s="413"/>
      <c r="M97" s="478"/>
      <c r="N97" s="26"/>
    </row>
    <row r="98" spans="1:14" ht="15" customHeight="1" x14ac:dyDescent="0.2">
      <c r="A98" s="1208"/>
      <c r="B98" s="1210"/>
      <c r="C98" s="1215"/>
      <c r="D98" s="1742" t="s">
        <v>439</v>
      </c>
      <c r="E98" s="1267" t="s">
        <v>51</v>
      </c>
      <c r="F98" s="1156"/>
      <c r="G98" s="81" t="s">
        <v>49</v>
      </c>
      <c r="H98" s="122">
        <v>30</v>
      </c>
      <c r="I98" s="79">
        <v>72.5</v>
      </c>
      <c r="J98" s="155"/>
      <c r="K98" s="881" t="s">
        <v>185</v>
      </c>
      <c r="L98" s="780">
        <v>1</v>
      </c>
      <c r="M98" s="882"/>
      <c r="N98" s="883"/>
    </row>
    <row r="99" spans="1:14" ht="15" customHeight="1" x14ac:dyDescent="0.2">
      <c r="A99" s="1208"/>
      <c r="B99" s="1210"/>
      <c r="C99" s="1215"/>
      <c r="D99" s="1743"/>
      <c r="E99" s="1267"/>
      <c r="F99" s="1156"/>
      <c r="G99" s="81"/>
      <c r="H99" s="122"/>
      <c r="I99" s="79"/>
      <c r="J99" s="155"/>
      <c r="K99" s="880" t="s">
        <v>50</v>
      </c>
      <c r="L99" s="808"/>
      <c r="M99" s="838">
        <v>1</v>
      </c>
      <c r="N99" s="884"/>
    </row>
    <row r="100" spans="1:14" ht="11.25" customHeight="1" x14ac:dyDescent="0.2">
      <c r="A100" s="1208"/>
      <c r="B100" s="1210"/>
      <c r="C100" s="1215"/>
      <c r="D100" s="2124"/>
      <c r="E100" s="1267"/>
      <c r="F100" s="1156"/>
      <c r="G100" s="74"/>
      <c r="H100" s="196"/>
      <c r="I100" s="78"/>
      <c r="J100" s="156"/>
      <c r="K100" s="880"/>
      <c r="L100" s="808"/>
      <c r="M100" s="838"/>
      <c r="N100" s="1444"/>
    </row>
    <row r="101" spans="1:14" ht="15.75" customHeight="1" thickBot="1" x14ac:dyDescent="0.25">
      <c r="A101" s="86"/>
      <c r="B101" s="1381"/>
      <c r="C101" s="118"/>
      <c r="D101" s="1426"/>
      <c r="E101" s="1427"/>
      <c r="F101" s="1428"/>
      <c r="G101" s="179" t="s">
        <v>8</v>
      </c>
      <c r="H101" s="551">
        <f>SUM(H96:H100)</f>
        <v>80</v>
      </c>
      <c r="I101" s="551">
        <f t="shared" ref="I101:J101" si="1">SUM(I96:I100)</f>
        <v>852.5</v>
      </c>
      <c r="J101" s="551">
        <f t="shared" si="1"/>
        <v>0</v>
      </c>
      <c r="K101" s="1429"/>
      <c r="L101" s="1430"/>
      <c r="M101" s="1431"/>
      <c r="N101" s="1432"/>
    </row>
    <row r="102" spans="1:14" ht="16.5" customHeight="1" x14ac:dyDescent="0.2">
      <c r="A102" s="1208" t="s">
        <v>7</v>
      </c>
      <c r="B102" s="1210" t="s">
        <v>7</v>
      </c>
      <c r="C102" s="324" t="s">
        <v>40</v>
      </c>
      <c r="D102" s="2125" t="s">
        <v>445</v>
      </c>
      <c r="E102" s="553"/>
      <c r="F102" s="1255" t="s">
        <v>47</v>
      </c>
      <c r="G102" s="263" t="s">
        <v>29</v>
      </c>
      <c r="H102" s="122">
        <v>28</v>
      </c>
      <c r="I102" s="263">
        <v>28</v>
      </c>
      <c r="J102" s="322">
        <v>28</v>
      </c>
      <c r="K102" s="530"/>
      <c r="L102" s="415"/>
      <c r="M102" s="415"/>
      <c r="N102" s="1446"/>
    </row>
    <row r="103" spans="1:14" ht="19.5" customHeight="1" x14ac:dyDescent="0.2">
      <c r="A103" s="1208"/>
      <c r="B103" s="1210"/>
      <c r="C103" s="324"/>
      <c r="D103" s="2097"/>
      <c r="E103" s="1382"/>
      <c r="F103" s="1373"/>
      <c r="G103" s="78" t="s">
        <v>113</v>
      </c>
      <c r="H103" s="196">
        <v>3</v>
      </c>
      <c r="I103" s="78">
        <v>3</v>
      </c>
      <c r="J103" s="196">
        <v>3</v>
      </c>
      <c r="K103" s="1268"/>
      <c r="L103" s="25"/>
      <c r="M103" s="25"/>
      <c r="N103" s="26"/>
    </row>
    <row r="104" spans="1:14" ht="11.25" customHeight="1" x14ac:dyDescent="0.2">
      <c r="A104" s="1208"/>
      <c r="B104" s="1210"/>
      <c r="C104" s="115"/>
      <c r="D104" s="676" t="s">
        <v>95</v>
      </c>
      <c r="E104" s="1382"/>
      <c r="F104" s="1373"/>
      <c r="G104" s="79"/>
      <c r="H104" s="122"/>
      <c r="I104" s="79"/>
      <c r="J104" s="122"/>
      <c r="K104" s="1926" t="s">
        <v>211</v>
      </c>
      <c r="L104" s="808">
        <v>100</v>
      </c>
      <c r="M104" s="808">
        <v>100</v>
      </c>
      <c r="N104" s="835">
        <v>100</v>
      </c>
    </row>
    <row r="105" spans="1:14" ht="15" customHeight="1" x14ac:dyDescent="0.2">
      <c r="A105" s="1208"/>
      <c r="B105" s="1210"/>
      <c r="C105" s="115"/>
      <c r="D105" s="191"/>
      <c r="E105" s="1382"/>
      <c r="F105" s="1373"/>
      <c r="G105" s="79"/>
      <c r="H105" s="122"/>
      <c r="I105" s="79"/>
      <c r="J105" s="122"/>
      <c r="K105" s="1926"/>
      <c r="L105" s="808"/>
      <c r="M105" s="808"/>
      <c r="N105" s="835"/>
    </row>
    <row r="106" spans="1:14" s="9" customFormat="1" ht="51.75" customHeight="1" x14ac:dyDescent="0.2">
      <c r="A106" s="1208"/>
      <c r="B106" s="1210"/>
      <c r="C106" s="1215"/>
      <c r="D106" s="942" t="s">
        <v>85</v>
      </c>
      <c r="E106" s="370"/>
      <c r="F106" s="1214"/>
      <c r="G106" s="243"/>
      <c r="H106" s="540"/>
      <c r="I106" s="541"/>
      <c r="J106" s="540"/>
      <c r="K106" s="1927"/>
      <c r="L106" s="782"/>
      <c r="M106" s="782"/>
      <c r="N106" s="783"/>
    </row>
    <row r="107" spans="1:14" ht="15" customHeight="1" thickBot="1" x14ac:dyDescent="0.25">
      <c r="A107" s="1258"/>
      <c r="B107" s="410"/>
      <c r="C107" s="1256"/>
      <c r="D107" s="1445"/>
      <c r="E107" s="1427"/>
      <c r="F107" s="1428"/>
      <c r="G107" s="111" t="s">
        <v>8</v>
      </c>
      <c r="H107" s="262">
        <f>SUM(H102:H106)</f>
        <v>31</v>
      </c>
      <c r="I107" s="179">
        <f t="shared" ref="I107:J107" si="2">SUM(I102:I106)</f>
        <v>31</v>
      </c>
      <c r="J107" s="262">
        <f t="shared" si="2"/>
        <v>31</v>
      </c>
      <c r="K107" s="1429"/>
      <c r="L107" s="1430"/>
      <c r="M107" s="1431"/>
      <c r="N107" s="1432"/>
    </row>
    <row r="108" spans="1:14" ht="14.25" customHeight="1" thickBot="1" x14ac:dyDescent="0.25">
      <c r="A108" s="97" t="s">
        <v>7</v>
      </c>
      <c r="B108" s="412" t="s">
        <v>7</v>
      </c>
      <c r="C108" s="1871" t="s">
        <v>10</v>
      </c>
      <c r="D108" s="1690"/>
      <c r="E108" s="1690"/>
      <c r="F108" s="1690"/>
      <c r="G108" s="1691"/>
      <c r="H108" s="542">
        <f>H107+H101+H94+H82+H71+H54+H38</f>
        <v>12502.7</v>
      </c>
      <c r="I108" s="184">
        <f>I107+I101+I94+I82+I71+I54+I38</f>
        <v>17408.7</v>
      </c>
      <c r="J108" s="1447">
        <f>J107+J101+J94+J82+J71+J54+J38</f>
        <v>19381.400000000001</v>
      </c>
      <c r="K108" s="1219"/>
      <c r="L108" s="198"/>
      <c r="M108" s="198"/>
      <c r="N108" s="100"/>
    </row>
    <row r="109" spans="1:14" ht="14.25" customHeight="1" thickBot="1" x14ac:dyDescent="0.25">
      <c r="A109" s="97" t="s">
        <v>7</v>
      </c>
      <c r="B109" s="412" t="s">
        <v>9</v>
      </c>
      <c r="C109" s="1928" t="s">
        <v>36</v>
      </c>
      <c r="D109" s="1928"/>
      <c r="E109" s="1928"/>
      <c r="F109" s="1928"/>
      <c r="G109" s="1928"/>
      <c r="H109" s="1929"/>
      <c r="I109" s="1929"/>
      <c r="J109" s="1929"/>
      <c r="K109" s="1928"/>
      <c r="L109" s="1753"/>
      <c r="M109" s="1753"/>
      <c r="N109" s="1930"/>
    </row>
    <row r="110" spans="1:14" ht="12.75" customHeight="1" x14ac:dyDescent="0.2">
      <c r="A110" s="1257" t="s">
        <v>7</v>
      </c>
      <c r="B110" s="411" t="s">
        <v>9</v>
      </c>
      <c r="C110" s="1229" t="s">
        <v>7</v>
      </c>
      <c r="D110" s="325" t="s">
        <v>61</v>
      </c>
      <c r="E110" s="2123" t="s">
        <v>136</v>
      </c>
      <c r="F110" s="1462">
        <v>6</v>
      </c>
      <c r="G110" s="321" t="s">
        <v>29</v>
      </c>
      <c r="H110" s="263">
        <v>3973.2</v>
      </c>
      <c r="I110" s="263">
        <v>5078.1000000000004</v>
      </c>
      <c r="J110" s="263">
        <v>5079.6000000000004</v>
      </c>
      <c r="K110" s="1287"/>
      <c r="L110" s="1288"/>
      <c r="M110" s="1288"/>
      <c r="N110" s="1289"/>
    </row>
    <row r="111" spans="1:14" ht="12.75" customHeight="1" x14ac:dyDescent="0.2">
      <c r="A111" s="1208"/>
      <c r="B111" s="1210"/>
      <c r="C111" s="1215"/>
      <c r="D111" s="554"/>
      <c r="E111" s="1794"/>
      <c r="F111" s="1226"/>
      <c r="G111" s="105" t="s">
        <v>74</v>
      </c>
      <c r="H111" s="79">
        <v>547.4</v>
      </c>
      <c r="I111" s="79">
        <v>248.7</v>
      </c>
      <c r="J111" s="79">
        <v>248.7</v>
      </c>
      <c r="K111" s="240"/>
      <c r="L111" s="237"/>
      <c r="M111" s="237"/>
      <c r="N111" s="312"/>
    </row>
    <row r="112" spans="1:14" ht="12.75" customHeight="1" x14ac:dyDescent="0.2">
      <c r="A112" s="1208"/>
      <c r="B112" s="1210"/>
      <c r="C112" s="1215"/>
      <c r="D112" s="554"/>
      <c r="E112" s="1794"/>
      <c r="F112" s="1226"/>
      <c r="G112" s="105" t="s">
        <v>81</v>
      </c>
      <c r="H112" s="79">
        <v>216.1</v>
      </c>
      <c r="I112" s="79">
        <f t="shared" ref="I112:J112" si="3">I120+I131</f>
        <v>0</v>
      </c>
      <c r="J112" s="79">
        <f t="shared" si="3"/>
        <v>0</v>
      </c>
      <c r="K112" s="240"/>
      <c r="L112" s="237"/>
      <c r="M112" s="237"/>
      <c r="N112" s="312"/>
    </row>
    <row r="113" spans="1:17" ht="12.75" customHeight="1" x14ac:dyDescent="0.2">
      <c r="A113" s="1208"/>
      <c r="B113" s="1210"/>
      <c r="C113" s="1215"/>
      <c r="D113" s="555"/>
      <c r="E113" s="1290"/>
      <c r="F113" s="1441"/>
      <c r="G113" s="108" t="s">
        <v>66</v>
      </c>
      <c r="H113" s="78">
        <v>1150</v>
      </c>
      <c r="I113" s="1179"/>
      <c r="J113" s="296"/>
      <c r="K113" s="296"/>
      <c r="L113" s="295"/>
      <c r="M113" s="295"/>
      <c r="N113" s="297"/>
    </row>
    <row r="114" spans="1:17" ht="14.25" customHeight="1" x14ac:dyDescent="0.2">
      <c r="A114" s="1208"/>
      <c r="B114" s="1210"/>
      <c r="C114" s="1215"/>
      <c r="D114" s="1225" t="s">
        <v>56</v>
      </c>
      <c r="E114" s="1242"/>
      <c r="F114" s="1211"/>
      <c r="G114" s="104"/>
      <c r="H114" s="1291"/>
      <c r="I114" s="64"/>
      <c r="J114" s="1286"/>
      <c r="K114" s="1468"/>
      <c r="L114" s="1469"/>
      <c r="M114" s="1469"/>
      <c r="N114" s="1470"/>
    </row>
    <row r="115" spans="1:17" ht="15.75" customHeight="1" x14ac:dyDescent="0.2">
      <c r="A115" s="1208"/>
      <c r="B115" s="1210"/>
      <c r="C115" s="1215"/>
      <c r="D115" s="1910" t="s">
        <v>86</v>
      </c>
      <c r="E115" s="1242"/>
      <c r="F115" s="1215"/>
      <c r="G115" s="105"/>
      <c r="H115" s="79"/>
      <c r="I115" s="155"/>
      <c r="J115" s="165"/>
      <c r="K115" s="1222" t="s">
        <v>45</v>
      </c>
      <c r="L115" s="334">
        <v>5.9</v>
      </c>
      <c r="M115" s="334">
        <v>5.9</v>
      </c>
      <c r="N115" s="77">
        <v>5.9</v>
      </c>
    </row>
    <row r="116" spans="1:17" ht="10.5" customHeight="1" x14ac:dyDescent="0.2">
      <c r="A116" s="1208"/>
      <c r="B116" s="1210"/>
      <c r="C116" s="1215"/>
      <c r="D116" s="1910"/>
      <c r="E116" s="1227"/>
      <c r="F116" s="1215"/>
      <c r="G116" s="105"/>
      <c r="H116" s="79"/>
      <c r="I116" s="155"/>
      <c r="J116" s="165"/>
      <c r="K116" s="1233"/>
      <c r="L116" s="313"/>
      <c r="M116" s="251"/>
      <c r="N116" s="249"/>
    </row>
    <row r="117" spans="1:17" ht="14.25" customHeight="1" x14ac:dyDescent="0.2">
      <c r="A117" s="1208"/>
      <c r="B117" s="1210"/>
      <c r="C117" s="1215"/>
      <c r="D117" s="327" t="s">
        <v>87</v>
      </c>
      <c r="E117" s="1227"/>
      <c r="F117" s="1215"/>
      <c r="G117" s="105"/>
      <c r="H117" s="79"/>
      <c r="I117" s="155"/>
      <c r="J117" s="79"/>
      <c r="K117" s="107" t="s">
        <v>220</v>
      </c>
      <c r="L117" s="277">
        <v>3.7</v>
      </c>
      <c r="M117" s="40">
        <f>+L117</f>
        <v>3.7</v>
      </c>
      <c r="N117" s="41">
        <f>+M117</f>
        <v>3.7</v>
      </c>
    </row>
    <row r="118" spans="1:17" ht="26.25" customHeight="1" x14ac:dyDescent="0.2">
      <c r="A118" s="1208"/>
      <c r="B118" s="1210"/>
      <c r="C118" s="1215"/>
      <c r="D118" s="454" t="s">
        <v>88</v>
      </c>
      <c r="E118" s="1209"/>
      <c r="F118" s="1215"/>
      <c r="G118" s="104"/>
      <c r="H118" s="79"/>
      <c r="I118" s="155"/>
      <c r="J118" s="79"/>
      <c r="K118" s="1233" t="s">
        <v>221</v>
      </c>
      <c r="L118" s="558">
        <v>26.7</v>
      </c>
      <c r="M118" s="277">
        <f>+L118</f>
        <v>26.7</v>
      </c>
      <c r="N118" s="665">
        <f>+M118</f>
        <v>26.7</v>
      </c>
    </row>
    <row r="119" spans="1:17" ht="24.75" customHeight="1" x14ac:dyDescent="0.2">
      <c r="A119" s="1208"/>
      <c r="B119" s="1210"/>
      <c r="C119" s="1215"/>
      <c r="D119" s="2096" t="s">
        <v>203</v>
      </c>
      <c r="E119" s="1419"/>
      <c r="F119" s="1215"/>
      <c r="G119" s="105"/>
      <c r="H119" s="79"/>
      <c r="I119" s="155"/>
      <c r="J119" s="79"/>
      <c r="K119" s="2098" t="s">
        <v>473</v>
      </c>
      <c r="L119" s="599" t="s">
        <v>436</v>
      </c>
      <c r="M119" s="1161">
        <v>3</v>
      </c>
      <c r="N119" s="302">
        <v>3</v>
      </c>
    </row>
    <row r="120" spans="1:17" ht="51.75" customHeight="1" x14ac:dyDescent="0.2">
      <c r="A120" s="1325"/>
      <c r="B120" s="1326"/>
      <c r="C120" s="1327"/>
      <c r="D120" s="2097"/>
      <c r="E120" s="1423"/>
      <c r="F120" s="1327"/>
      <c r="G120" s="105"/>
      <c r="H120" s="79"/>
      <c r="I120" s="122"/>
      <c r="J120" s="79"/>
      <c r="K120" s="2099"/>
      <c r="L120" s="485"/>
      <c r="M120" s="61"/>
      <c r="N120" s="26"/>
      <c r="Q120" s="64"/>
    </row>
    <row r="121" spans="1:17" ht="14.25" customHeight="1" x14ac:dyDescent="0.2">
      <c r="A121" s="1208"/>
      <c r="B121" s="1210"/>
      <c r="C121" s="1215"/>
      <c r="D121" s="432" t="s">
        <v>262</v>
      </c>
      <c r="E121" s="1242"/>
      <c r="F121" s="1215"/>
      <c r="G121" s="104"/>
      <c r="H121" s="1291"/>
      <c r="I121" s="1178"/>
      <c r="J121" s="236"/>
      <c r="K121" s="1222"/>
      <c r="L121" s="46"/>
      <c r="M121" s="287"/>
      <c r="N121" s="1342"/>
    </row>
    <row r="122" spans="1:17" ht="52.5" customHeight="1" x14ac:dyDescent="0.2">
      <c r="A122" s="1208"/>
      <c r="B122" s="1210"/>
      <c r="C122" s="1215"/>
      <c r="D122" s="433" t="s">
        <v>263</v>
      </c>
      <c r="E122" s="1242"/>
      <c r="F122" s="1215"/>
      <c r="G122" s="105"/>
      <c r="H122" s="79"/>
      <c r="I122" s="155"/>
      <c r="J122" s="79"/>
      <c r="K122" s="57" t="s">
        <v>255</v>
      </c>
      <c r="L122" s="489">
        <v>21</v>
      </c>
      <c r="M122" s="489">
        <v>21</v>
      </c>
      <c r="N122" s="301">
        <v>21</v>
      </c>
    </row>
    <row r="123" spans="1:17" ht="22.5" customHeight="1" x14ac:dyDescent="0.2">
      <c r="A123" s="1208"/>
      <c r="B123" s="1210"/>
      <c r="C123" s="1215"/>
      <c r="D123" s="1900" t="s">
        <v>265</v>
      </c>
      <c r="E123" s="1242"/>
      <c r="F123" s="1215"/>
      <c r="G123" s="105"/>
      <c r="H123" s="79"/>
      <c r="I123" s="155"/>
      <c r="J123" s="79"/>
      <c r="K123" s="1902" t="s">
        <v>446</v>
      </c>
      <c r="L123" s="488">
        <v>12</v>
      </c>
      <c r="M123" s="488">
        <v>12</v>
      </c>
      <c r="N123" s="386">
        <v>12</v>
      </c>
    </row>
    <row r="124" spans="1:17" ht="21" customHeight="1" x14ac:dyDescent="0.2">
      <c r="A124" s="1208"/>
      <c r="B124" s="1210"/>
      <c r="C124" s="1215"/>
      <c r="D124" s="1901"/>
      <c r="E124" s="1242"/>
      <c r="F124" s="1215"/>
      <c r="G124" s="105"/>
      <c r="H124" s="79"/>
      <c r="I124" s="155"/>
      <c r="J124" s="79"/>
      <c r="K124" s="1903"/>
      <c r="L124" s="485"/>
      <c r="M124" s="486"/>
      <c r="N124" s="26"/>
    </row>
    <row r="125" spans="1:17" ht="18" customHeight="1" x14ac:dyDescent="0.2">
      <c r="A125" s="1722"/>
      <c r="B125" s="1723"/>
      <c r="C125" s="1701"/>
      <c r="D125" s="1788" t="s">
        <v>46</v>
      </c>
      <c r="E125" s="1940"/>
      <c r="F125" s="2121"/>
      <c r="G125" s="105"/>
      <c r="H125" s="79"/>
      <c r="I125" s="77"/>
      <c r="J125" s="79"/>
      <c r="K125" s="1720" t="s">
        <v>58</v>
      </c>
      <c r="L125" s="2116">
        <v>7</v>
      </c>
      <c r="M125" s="2116">
        <v>7</v>
      </c>
      <c r="N125" s="2119">
        <v>7</v>
      </c>
    </row>
    <row r="126" spans="1:17" ht="12.75" customHeight="1" x14ac:dyDescent="0.2">
      <c r="A126" s="1722"/>
      <c r="B126" s="1723"/>
      <c r="C126" s="1701"/>
      <c r="D126" s="1889"/>
      <c r="E126" s="1940"/>
      <c r="F126" s="2121"/>
      <c r="G126" s="105"/>
      <c r="H126" s="79"/>
      <c r="I126" s="155"/>
      <c r="J126" s="79"/>
      <c r="K126" s="1721"/>
      <c r="L126" s="2117"/>
      <c r="M126" s="2117"/>
      <c r="N126" s="2120"/>
    </row>
    <row r="127" spans="1:17" ht="18" customHeight="1" x14ac:dyDescent="0.2">
      <c r="A127" s="1722"/>
      <c r="B127" s="1888"/>
      <c r="C127" s="1701"/>
      <c r="D127" s="1805" t="s">
        <v>206</v>
      </c>
      <c r="E127" s="1887"/>
      <c r="F127" s="2121"/>
      <c r="G127" s="105"/>
      <c r="H127" s="79"/>
      <c r="I127" s="155"/>
      <c r="J127" s="79"/>
      <c r="K127" s="349" t="s">
        <v>354</v>
      </c>
      <c r="L127" s="33"/>
      <c r="M127" s="492"/>
      <c r="N127" s="493"/>
    </row>
    <row r="128" spans="1:17" ht="16.5" customHeight="1" x14ac:dyDescent="0.2">
      <c r="A128" s="1722"/>
      <c r="B128" s="1888"/>
      <c r="C128" s="1701"/>
      <c r="D128" s="1715"/>
      <c r="E128" s="1887"/>
      <c r="F128" s="2121"/>
      <c r="G128" s="105"/>
      <c r="H128" s="79"/>
      <c r="I128" s="155"/>
      <c r="J128" s="79"/>
      <c r="K128" s="107" t="s">
        <v>437</v>
      </c>
      <c r="L128" s="38">
        <v>1</v>
      </c>
      <c r="M128" s="702">
        <v>1</v>
      </c>
      <c r="N128" s="39">
        <v>1</v>
      </c>
    </row>
    <row r="129" spans="1:14" ht="25.5" customHeight="1" x14ac:dyDescent="0.2">
      <c r="A129" s="1722"/>
      <c r="B129" s="1888"/>
      <c r="C129" s="1701"/>
      <c r="D129" s="1715"/>
      <c r="E129" s="1887"/>
      <c r="F129" s="2121"/>
      <c r="G129" s="105"/>
      <c r="H129" s="79"/>
      <c r="I129" s="155"/>
      <c r="J129" s="79"/>
      <c r="K129" s="107" t="s">
        <v>250</v>
      </c>
      <c r="L129" s="38">
        <v>1</v>
      </c>
      <c r="M129" s="702">
        <v>1</v>
      </c>
      <c r="N129" s="39">
        <v>1</v>
      </c>
    </row>
    <row r="130" spans="1:14" ht="17.25" customHeight="1" x14ac:dyDescent="0.2">
      <c r="A130" s="1722"/>
      <c r="B130" s="1888"/>
      <c r="C130" s="1701"/>
      <c r="D130" s="1788" t="s">
        <v>201</v>
      </c>
      <c r="E130" s="1884"/>
      <c r="F130" s="2121"/>
      <c r="G130" s="105"/>
      <c r="H130" s="79"/>
      <c r="I130" s="77"/>
      <c r="J130" s="77"/>
      <c r="K130" s="1016" t="s">
        <v>353</v>
      </c>
      <c r="L130" s="1017">
        <v>125</v>
      </c>
      <c r="M130" s="1018">
        <v>40</v>
      </c>
      <c r="N130" s="1018">
        <v>40</v>
      </c>
    </row>
    <row r="131" spans="1:14" ht="21.75" customHeight="1" x14ac:dyDescent="0.2">
      <c r="A131" s="1722"/>
      <c r="B131" s="1888"/>
      <c r="C131" s="1701"/>
      <c r="D131" s="1889"/>
      <c r="E131" s="1884"/>
      <c r="F131" s="2121"/>
      <c r="G131" s="105"/>
      <c r="H131" s="79"/>
      <c r="I131" s="77"/>
      <c r="J131" s="79"/>
      <c r="K131" s="708"/>
      <c r="L131" s="1019"/>
      <c r="M131" s="1020"/>
      <c r="N131" s="1021"/>
    </row>
    <row r="132" spans="1:14" ht="19.5" customHeight="1" x14ac:dyDescent="0.2">
      <c r="A132" s="1235"/>
      <c r="B132" s="1210"/>
      <c r="C132" s="324"/>
      <c r="D132" s="1715" t="s">
        <v>390</v>
      </c>
      <c r="E132" s="1413"/>
      <c r="F132" s="1441"/>
      <c r="G132" s="105"/>
      <c r="H132" s="79"/>
      <c r="I132" s="155"/>
      <c r="J132" s="79"/>
      <c r="K132" s="1261" t="s">
        <v>391</v>
      </c>
      <c r="L132" s="385">
        <v>1</v>
      </c>
      <c r="M132" s="385"/>
      <c r="N132" s="226"/>
    </row>
    <row r="133" spans="1:14" ht="10.5" customHeight="1" x14ac:dyDescent="0.2">
      <c r="A133" s="1235"/>
      <c r="B133" s="1210"/>
      <c r="C133" s="324"/>
      <c r="D133" s="1715"/>
      <c r="E133" s="1217"/>
      <c r="F133" s="1226"/>
      <c r="G133" s="105"/>
      <c r="H133" s="79"/>
      <c r="I133" s="155"/>
      <c r="J133" s="79"/>
      <c r="K133" s="1261"/>
      <c r="L133" s="413"/>
      <c r="M133" s="508"/>
      <c r="N133" s="218"/>
    </row>
    <row r="134" spans="1:14" ht="27" customHeight="1" x14ac:dyDescent="0.2">
      <c r="A134" s="1235"/>
      <c r="B134" s="1210"/>
      <c r="C134" s="324"/>
      <c r="D134" s="1805" t="s">
        <v>180</v>
      </c>
      <c r="E134" s="280"/>
      <c r="F134" s="1226"/>
      <c r="G134" s="105"/>
      <c r="H134" s="79"/>
      <c r="I134" s="155"/>
      <c r="J134" s="79"/>
      <c r="K134" s="989" t="s">
        <v>181</v>
      </c>
      <c r="L134" s="537"/>
      <c r="M134" s="537">
        <v>6</v>
      </c>
      <c r="N134" s="538"/>
    </row>
    <row r="135" spans="1:14" ht="15.75" customHeight="1" x14ac:dyDescent="0.2">
      <c r="A135" s="1235"/>
      <c r="B135" s="1210"/>
      <c r="C135" s="324"/>
      <c r="D135" s="1715"/>
      <c r="E135" s="1217"/>
      <c r="F135" s="1226"/>
      <c r="G135" s="108"/>
      <c r="H135" s="78"/>
      <c r="I135" s="156"/>
      <c r="J135" s="78"/>
      <c r="K135" s="241" t="s">
        <v>394</v>
      </c>
      <c r="L135" s="385">
        <v>6</v>
      </c>
      <c r="M135" s="988"/>
      <c r="N135" s="226">
        <v>6</v>
      </c>
    </row>
    <row r="136" spans="1:14" ht="18" customHeight="1" thickBot="1" x14ac:dyDescent="0.25">
      <c r="A136" s="1258"/>
      <c r="B136" s="410"/>
      <c r="C136" s="1405"/>
      <c r="D136" s="1459"/>
      <c r="E136" s="1427"/>
      <c r="F136" s="1428"/>
      <c r="G136" s="303" t="s">
        <v>8</v>
      </c>
      <c r="H136" s="179">
        <f>SUM(H110:H135)</f>
        <v>5886.7</v>
      </c>
      <c r="I136" s="179">
        <f>SUM(I110:I135)</f>
        <v>5326.8</v>
      </c>
      <c r="J136" s="179">
        <f>SUM(J110:J135)</f>
        <v>5328.3</v>
      </c>
      <c r="K136" s="1429"/>
      <c r="L136" s="1430"/>
      <c r="M136" s="1431"/>
      <c r="N136" s="1432"/>
    </row>
    <row r="137" spans="1:14" ht="54.75" customHeight="1" x14ac:dyDescent="0.2">
      <c r="A137" s="1397" t="s">
        <v>7</v>
      </c>
      <c r="B137" s="1417" t="s">
        <v>9</v>
      </c>
      <c r="C137" s="1391" t="s">
        <v>9</v>
      </c>
      <c r="D137" s="1418" t="s">
        <v>452</v>
      </c>
      <c r="E137" s="1419" t="s">
        <v>51</v>
      </c>
      <c r="F137" s="1407" t="s">
        <v>47</v>
      </c>
      <c r="G137" s="529" t="s">
        <v>74</v>
      </c>
      <c r="H137" s="322">
        <v>150</v>
      </c>
      <c r="I137" s="263">
        <f>391.7+15</f>
        <v>406.7</v>
      </c>
      <c r="J137" s="534">
        <v>558.6</v>
      </c>
      <c r="K137" s="1012" t="s">
        <v>451</v>
      </c>
      <c r="L137" s="293">
        <v>4</v>
      </c>
      <c r="M137" s="897">
        <v>6</v>
      </c>
      <c r="N137" s="898"/>
    </row>
    <row r="138" spans="1:14" ht="30.75" customHeight="1" x14ac:dyDescent="0.2">
      <c r="A138" s="509"/>
      <c r="B138" s="1253"/>
      <c r="C138" s="1262"/>
      <c r="D138" s="1415"/>
      <c r="E138" s="1227"/>
      <c r="F138" s="1226"/>
      <c r="G138" s="347"/>
      <c r="H138" s="350"/>
      <c r="I138" s="347"/>
      <c r="J138" s="427"/>
      <c r="K138" s="318" t="s">
        <v>453</v>
      </c>
      <c r="L138" s="278"/>
      <c r="M138" s="1460" t="s">
        <v>60</v>
      </c>
      <c r="N138" s="1171" t="s">
        <v>368</v>
      </c>
    </row>
    <row r="139" spans="1:14" ht="39.75" customHeight="1" x14ac:dyDescent="0.2">
      <c r="A139" s="509"/>
      <c r="B139" s="1253"/>
      <c r="C139" s="1262"/>
      <c r="D139" s="1399"/>
      <c r="E139" s="1227"/>
      <c r="F139" s="1226"/>
      <c r="G139" s="91" t="s">
        <v>29</v>
      </c>
      <c r="H139" s="205">
        <v>40</v>
      </c>
      <c r="I139" s="91"/>
      <c r="J139" s="252"/>
      <c r="K139" s="1213" t="s">
        <v>474</v>
      </c>
      <c r="L139" s="46">
        <v>1</v>
      </c>
      <c r="M139" s="1031"/>
      <c r="N139" s="543"/>
    </row>
    <row r="140" spans="1:14" ht="18" customHeight="1" thickBot="1" x14ac:dyDescent="0.25">
      <c r="A140" s="1402"/>
      <c r="B140" s="410"/>
      <c r="C140" s="1405"/>
      <c r="D140" s="1459"/>
      <c r="E140" s="1427"/>
      <c r="F140" s="1428"/>
      <c r="G140" s="303" t="s">
        <v>8</v>
      </c>
      <c r="H140" s="179">
        <f>SUM(H137:H139)</f>
        <v>190</v>
      </c>
      <c r="I140" s="179">
        <f>SUM(I137:I139)</f>
        <v>406.7</v>
      </c>
      <c r="J140" s="179">
        <f>SUM(J137:J139)</f>
        <v>558.6</v>
      </c>
      <c r="K140" s="1429"/>
      <c r="L140" s="1430"/>
      <c r="M140" s="1431"/>
      <c r="N140" s="1432"/>
    </row>
    <row r="141" spans="1:14" ht="17.25" customHeight="1" x14ac:dyDescent="0.2">
      <c r="A141" s="1876" t="s">
        <v>7</v>
      </c>
      <c r="B141" s="1878" t="s">
        <v>9</v>
      </c>
      <c r="C141" s="1868" t="s">
        <v>32</v>
      </c>
      <c r="D141" s="1702" t="s">
        <v>178</v>
      </c>
      <c r="E141" s="1822" t="s">
        <v>51</v>
      </c>
      <c r="F141" s="1868" t="s">
        <v>47</v>
      </c>
      <c r="G141" s="263" t="s">
        <v>29</v>
      </c>
      <c r="H141" s="122">
        <v>113</v>
      </c>
      <c r="I141" s="263">
        <v>639.6</v>
      </c>
      <c r="J141" s="155"/>
      <c r="K141" s="1517" t="s">
        <v>454</v>
      </c>
      <c r="L141" s="415"/>
      <c r="M141" s="407">
        <v>17</v>
      </c>
      <c r="N141" s="266"/>
    </row>
    <row r="142" spans="1:14" ht="17.25" customHeight="1" x14ac:dyDescent="0.2">
      <c r="A142" s="1769"/>
      <c r="B142" s="1879"/>
      <c r="C142" s="1726"/>
      <c r="D142" s="1699"/>
      <c r="E142" s="1823"/>
      <c r="F142" s="1726"/>
      <c r="G142" s="78" t="s">
        <v>48</v>
      </c>
      <c r="H142" s="196">
        <v>640</v>
      </c>
      <c r="I142" s="78">
        <v>3624.5</v>
      </c>
      <c r="J142" s="242"/>
      <c r="K142" s="1516"/>
      <c r="L142" s="413"/>
      <c r="M142" s="413"/>
      <c r="N142" s="218"/>
    </row>
    <row r="143" spans="1:14" ht="18" customHeight="1" thickBot="1" x14ac:dyDescent="0.25">
      <c r="A143" s="1877"/>
      <c r="B143" s="1880"/>
      <c r="C143" s="1869"/>
      <c r="D143" s="2122"/>
      <c r="E143" s="1824"/>
      <c r="F143" s="1869"/>
      <c r="G143" s="111" t="s">
        <v>8</v>
      </c>
      <c r="H143" s="418">
        <f>SUM(H141:H142)</f>
        <v>753</v>
      </c>
      <c r="I143" s="111">
        <f t="shared" ref="I143:J143" si="4">SUM(I141:I142)</f>
        <v>4264.1000000000004</v>
      </c>
      <c r="J143" s="170">
        <f t="shared" si="4"/>
        <v>0</v>
      </c>
      <c r="K143" s="345"/>
      <c r="L143" s="268"/>
      <c r="M143" s="268"/>
      <c r="N143" s="267"/>
    </row>
    <row r="144" spans="1:14" ht="14.25" customHeight="1" thickBot="1" x14ac:dyDescent="0.25">
      <c r="A144" s="112" t="s">
        <v>7</v>
      </c>
      <c r="B144" s="412" t="s">
        <v>9</v>
      </c>
      <c r="C144" s="1871" t="s">
        <v>10</v>
      </c>
      <c r="D144" s="1690"/>
      <c r="E144" s="1690"/>
      <c r="F144" s="1690"/>
      <c r="G144" s="1691"/>
      <c r="H144" s="542">
        <f>H140+H136+H143</f>
        <v>6829.7</v>
      </c>
      <c r="I144" s="542">
        <f t="shared" ref="I144:J144" si="5">I140+I136+I143</f>
        <v>9997.6</v>
      </c>
      <c r="J144" s="184">
        <f t="shared" si="5"/>
        <v>5886.9</v>
      </c>
      <c r="K144" s="1692"/>
      <c r="L144" s="1692"/>
      <c r="M144" s="1692"/>
      <c r="N144" s="1693"/>
    </row>
    <row r="145" spans="1:14" ht="18" customHeight="1" thickBot="1" x14ac:dyDescent="0.25">
      <c r="A145" s="97" t="s">
        <v>7</v>
      </c>
      <c r="B145" s="412" t="s">
        <v>32</v>
      </c>
      <c r="C145" s="1753" t="s">
        <v>132</v>
      </c>
      <c r="D145" s="1754"/>
      <c r="E145" s="1754"/>
      <c r="F145" s="1754"/>
      <c r="G145" s="1754"/>
      <c r="H145" s="1754"/>
      <c r="I145" s="1754"/>
      <c r="J145" s="1754"/>
      <c r="K145" s="1754"/>
      <c r="L145" s="1754"/>
      <c r="M145" s="1754"/>
      <c r="N145" s="1755"/>
    </row>
    <row r="146" spans="1:14" ht="11.25" customHeight="1" x14ac:dyDescent="0.2">
      <c r="A146" s="1257" t="s">
        <v>7</v>
      </c>
      <c r="B146" s="411" t="s">
        <v>32</v>
      </c>
      <c r="C146" s="1229" t="s">
        <v>7</v>
      </c>
      <c r="D146" s="2114" t="s">
        <v>125</v>
      </c>
      <c r="E146" s="144" t="s">
        <v>84</v>
      </c>
      <c r="F146" s="1462">
        <v>6</v>
      </c>
      <c r="G146" s="263" t="s">
        <v>29</v>
      </c>
      <c r="H146" s="321">
        <v>306.10000000000002</v>
      </c>
      <c r="I146" s="547">
        <v>360.1</v>
      </c>
      <c r="J146" s="547">
        <v>360.1</v>
      </c>
      <c r="K146" s="530"/>
      <c r="L146" s="260"/>
      <c r="M146" s="332"/>
      <c r="N146" s="333"/>
    </row>
    <row r="147" spans="1:14" ht="12.75" customHeight="1" x14ac:dyDescent="0.2">
      <c r="A147" s="1208"/>
      <c r="B147" s="1210"/>
      <c r="C147" s="1215"/>
      <c r="D147" s="1729"/>
      <c r="E147" s="968"/>
      <c r="F147" s="1226"/>
      <c r="G147" s="79" t="s">
        <v>74</v>
      </c>
      <c r="H147" s="105">
        <v>809</v>
      </c>
      <c r="I147" s="165">
        <v>505</v>
      </c>
      <c r="J147" s="105">
        <v>505</v>
      </c>
      <c r="K147" s="1222"/>
      <c r="L147" s="334"/>
      <c r="M147" s="51"/>
      <c r="N147" s="52"/>
    </row>
    <row r="148" spans="1:14" ht="12.75" customHeight="1" x14ac:dyDescent="0.2">
      <c r="A148" s="1208"/>
      <c r="B148" s="1210"/>
      <c r="C148" s="1215"/>
      <c r="D148" s="1729"/>
      <c r="E148" s="968"/>
      <c r="F148" s="1226"/>
      <c r="G148" s="79" t="s">
        <v>81</v>
      </c>
      <c r="H148" s="105">
        <v>8.6</v>
      </c>
      <c r="I148" s="165"/>
      <c r="J148" s="105"/>
      <c r="K148" s="1222"/>
      <c r="L148" s="334"/>
      <c r="M148" s="51"/>
      <c r="N148" s="52"/>
    </row>
    <row r="149" spans="1:14" ht="12.75" customHeight="1" x14ac:dyDescent="0.2">
      <c r="A149" s="1539"/>
      <c r="B149" s="1544"/>
      <c r="C149" s="1542"/>
      <c r="D149" s="1292"/>
      <c r="E149" s="968"/>
      <c r="F149" s="1543"/>
      <c r="G149" s="79" t="s">
        <v>66</v>
      </c>
      <c r="H149" s="105">
        <f>49+150</f>
        <v>199</v>
      </c>
      <c r="I149" s="165"/>
      <c r="J149" s="105"/>
      <c r="K149" s="1546"/>
      <c r="L149" s="334"/>
      <c r="M149" s="51"/>
      <c r="N149" s="52"/>
    </row>
    <row r="150" spans="1:14" ht="15.75" customHeight="1" x14ac:dyDescent="0.2">
      <c r="A150" s="1208"/>
      <c r="B150" s="1210"/>
      <c r="C150" s="1215"/>
      <c r="D150" s="554"/>
      <c r="E150" s="968"/>
      <c r="F150" s="1226"/>
      <c r="G150" s="78" t="s">
        <v>113</v>
      </c>
      <c r="H150" s="108">
        <v>250</v>
      </c>
      <c r="I150" s="166">
        <v>250</v>
      </c>
      <c r="J150" s="108">
        <v>250</v>
      </c>
      <c r="K150" s="1268"/>
      <c r="L150" s="54"/>
      <c r="M150" s="53"/>
      <c r="N150" s="55"/>
    </row>
    <row r="151" spans="1:14" ht="13.5" customHeight="1" x14ac:dyDescent="0.2">
      <c r="A151" s="1208"/>
      <c r="B151" s="1210"/>
      <c r="C151" s="1215"/>
      <c r="D151" s="1747" t="s">
        <v>123</v>
      </c>
      <c r="E151" s="1730" t="s">
        <v>83</v>
      </c>
      <c r="F151" s="1441"/>
      <c r="G151" s="79"/>
      <c r="H151" s="105"/>
      <c r="I151" s="165"/>
      <c r="J151" s="79"/>
      <c r="K151" s="1408" t="s">
        <v>133</v>
      </c>
      <c r="L151" s="334">
        <v>13.8</v>
      </c>
      <c r="M151" s="51">
        <v>13.8</v>
      </c>
      <c r="N151" s="52">
        <v>13.8</v>
      </c>
    </row>
    <row r="152" spans="1:14" ht="14.25" customHeight="1" x14ac:dyDescent="0.2">
      <c r="A152" s="1208"/>
      <c r="B152" s="1210"/>
      <c r="C152" s="1215"/>
      <c r="D152" s="1699"/>
      <c r="E152" s="1866"/>
      <c r="F152" s="1441"/>
      <c r="G152" s="79"/>
      <c r="H152" s="105"/>
      <c r="I152" s="165"/>
      <c r="J152" s="79"/>
      <c r="K152" s="1408" t="s">
        <v>42</v>
      </c>
      <c r="L152" s="413">
        <v>67</v>
      </c>
      <c r="M152" s="478">
        <v>67</v>
      </c>
      <c r="N152" s="386">
        <v>67</v>
      </c>
    </row>
    <row r="153" spans="1:14" ht="15" customHeight="1" x14ac:dyDescent="0.2">
      <c r="A153" s="1208"/>
      <c r="B153" s="1210"/>
      <c r="C153" s="1215"/>
      <c r="D153" s="1699"/>
      <c r="E153" s="1794"/>
      <c r="F153" s="1441"/>
      <c r="G153" s="79"/>
      <c r="H153" s="105"/>
      <c r="I153" s="165"/>
      <c r="J153" s="79"/>
      <c r="K153" s="1408" t="s">
        <v>89</v>
      </c>
      <c r="L153" s="1464">
        <v>1.8</v>
      </c>
      <c r="M153" s="1465">
        <v>1.8</v>
      </c>
      <c r="N153" s="52">
        <v>1.8</v>
      </c>
    </row>
    <row r="154" spans="1:14" ht="15" customHeight="1" x14ac:dyDescent="0.2">
      <c r="A154" s="1208"/>
      <c r="B154" s="1210"/>
      <c r="C154" s="1215"/>
      <c r="D154" s="1699"/>
      <c r="E154" s="1217"/>
      <c r="F154" s="1441"/>
      <c r="G154" s="79"/>
      <c r="H154" s="165"/>
      <c r="I154" s="165"/>
      <c r="J154" s="79"/>
      <c r="K154" s="1408" t="s">
        <v>440</v>
      </c>
      <c r="L154" s="413">
        <v>100</v>
      </c>
      <c r="M154" s="478"/>
      <c r="N154" s="1467"/>
    </row>
    <row r="155" spans="1:14" ht="15" customHeight="1" x14ac:dyDescent="0.2">
      <c r="A155" s="1208"/>
      <c r="B155" s="1210"/>
      <c r="C155" s="1215"/>
      <c r="D155" s="1699"/>
      <c r="E155" s="1217"/>
      <c r="F155" s="1441"/>
      <c r="G155" s="79"/>
      <c r="H155" s="165"/>
      <c r="I155" s="165"/>
      <c r="J155" s="79"/>
      <c r="K155" s="1408" t="s">
        <v>212</v>
      </c>
      <c r="L155" s="413">
        <v>165</v>
      </c>
      <c r="M155" s="478"/>
      <c r="N155" s="1467"/>
    </row>
    <row r="156" spans="1:14" ht="18.75" customHeight="1" x14ac:dyDescent="0.2">
      <c r="A156" s="1208"/>
      <c r="B156" s="1210"/>
      <c r="C156" s="1215"/>
      <c r="D156" s="1699"/>
      <c r="E156" s="1217"/>
      <c r="F156" s="1441"/>
      <c r="G156" s="79"/>
      <c r="H156" s="165"/>
      <c r="I156" s="165"/>
      <c r="J156" s="79"/>
      <c r="K156" s="1408" t="s">
        <v>493</v>
      </c>
      <c r="L156" s="413">
        <v>4</v>
      </c>
      <c r="M156" s="478"/>
      <c r="N156" s="1466"/>
    </row>
    <row r="157" spans="1:14" ht="17.25" customHeight="1" x14ac:dyDescent="0.2">
      <c r="A157" s="1208"/>
      <c r="B157" s="1210"/>
      <c r="C157" s="1215"/>
      <c r="D157" s="1461" t="s">
        <v>70</v>
      </c>
      <c r="E157" s="1413"/>
      <c r="F157" s="1441"/>
      <c r="G157" s="75"/>
      <c r="H157" s="105"/>
      <c r="I157" s="165"/>
      <c r="J157" s="79"/>
      <c r="K157" s="1506" t="s">
        <v>92</v>
      </c>
      <c r="L157" s="30">
        <v>1</v>
      </c>
      <c r="M157" s="30">
        <v>1</v>
      </c>
      <c r="N157" s="227">
        <v>1</v>
      </c>
    </row>
    <row r="158" spans="1:14" ht="15.75" customHeight="1" x14ac:dyDescent="0.2">
      <c r="A158" s="1539"/>
      <c r="B158" s="1544"/>
      <c r="C158" s="1542"/>
      <c r="D158" s="1855" t="s">
        <v>137</v>
      </c>
      <c r="E158" s="181"/>
      <c r="F158" s="1543"/>
      <c r="G158" s="79"/>
      <c r="H158" s="105"/>
      <c r="I158" s="165"/>
      <c r="J158" s="165"/>
      <c r="K158" s="1862" t="s">
        <v>461</v>
      </c>
      <c r="L158" s="1864">
        <v>14</v>
      </c>
      <c r="M158" s="1839"/>
      <c r="N158" s="1841"/>
    </row>
    <row r="159" spans="1:14" ht="12.75" customHeight="1" x14ac:dyDescent="0.2">
      <c r="A159" s="1539"/>
      <c r="B159" s="1544"/>
      <c r="C159" s="1542"/>
      <c r="D159" s="1855"/>
      <c r="E159" s="181"/>
      <c r="F159" s="1543"/>
      <c r="G159" s="79"/>
      <c r="H159" s="105"/>
      <c r="I159" s="165"/>
      <c r="J159" s="79"/>
      <c r="K159" s="2147"/>
      <c r="L159" s="2148"/>
      <c r="M159" s="2149"/>
      <c r="N159" s="2150"/>
    </row>
    <row r="160" spans="1:14" ht="16.5" customHeight="1" x14ac:dyDescent="0.2">
      <c r="A160" s="1208"/>
      <c r="B160" s="1210"/>
      <c r="C160" s="1215"/>
      <c r="D160" s="1788" t="s">
        <v>124</v>
      </c>
      <c r="E160" s="1254"/>
      <c r="F160" s="1463"/>
      <c r="G160" s="79"/>
      <c r="H160" s="104"/>
      <c r="I160" s="105"/>
      <c r="J160" s="79"/>
      <c r="K160" s="341" t="s">
        <v>213</v>
      </c>
      <c r="L160" s="1507">
        <v>170</v>
      </c>
      <c r="M160" s="1507">
        <v>170</v>
      </c>
      <c r="N160" s="1508">
        <v>170</v>
      </c>
    </row>
    <row r="161" spans="1:14" ht="41.25" customHeight="1" x14ac:dyDescent="0.2">
      <c r="A161" s="1208"/>
      <c r="B161" s="1210"/>
      <c r="C161" s="1215"/>
      <c r="D161" s="2118"/>
      <c r="E161" s="1254"/>
      <c r="F161" s="1463"/>
      <c r="G161" s="79"/>
      <c r="H161" s="105"/>
      <c r="I161" s="105"/>
      <c r="J161" s="79"/>
      <c r="K161" s="435" t="s">
        <v>208</v>
      </c>
      <c r="L161" s="1293" t="s">
        <v>127</v>
      </c>
      <c r="M161" s="1293"/>
      <c r="N161" s="1294"/>
    </row>
    <row r="162" spans="1:14" ht="24" customHeight="1" x14ac:dyDescent="0.2">
      <c r="A162" s="1235"/>
      <c r="B162" s="1210"/>
      <c r="C162" s="324"/>
      <c r="D162" s="1715" t="s">
        <v>244</v>
      </c>
      <c r="E162" s="1236"/>
      <c r="F162" s="1441"/>
      <c r="G162" s="78"/>
      <c r="H162" s="108"/>
      <c r="I162" s="108"/>
      <c r="J162" s="78"/>
      <c r="K162" s="1837" t="s">
        <v>209</v>
      </c>
      <c r="L162" s="887">
        <v>19</v>
      </c>
      <c r="M162" s="887">
        <v>19</v>
      </c>
      <c r="N162" s="888">
        <v>19</v>
      </c>
    </row>
    <row r="163" spans="1:14" ht="15.75" customHeight="1" thickBot="1" x14ac:dyDescent="0.25">
      <c r="A163" s="86"/>
      <c r="B163" s="1403"/>
      <c r="C163" s="118"/>
      <c r="D163" s="1833"/>
      <c r="E163" s="1427"/>
      <c r="F163" s="118"/>
      <c r="G163" s="179" t="s">
        <v>8</v>
      </c>
      <c r="H163" s="179">
        <f>SUM(H146:H162)</f>
        <v>1572.7</v>
      </c>
      <c r="I163" s="179">
        <f>SUM(I146:I162)</f>
        <v>1115.0999999999999</v>
      </c>
      <c r="J163" s="179">
        <f>SUM(J146:J162)</f>
        <v>1115.0999999999999</v>
      </c>
      <c r="K163" s="1838"/>
      <c r="L163" s="1430"/>
      <c r="M163" s="1431"/>
      <c r="N163" s="1432"/>
    </row>
    <row r="164" spans="1:14" ht="15" customHeight="1" x14ac:dyDescent="0.2">
      <c r="A164" s="1811" t="s">
        <v>7</v>
      </c>
      <c r="B164" s="1813" t="s">
        <v>32</v>
      </c>
      <c r="C164" s="1868" t="s">
        <v>9</v>
      </c>
      <c r="D164" s="1820" t="s">
        <v>408</v>
      </c>
      <c r="E164" s="1822" t="s">
        <v>82</v>
      </c>
      <c r="F164" s="1827" t="s">
        <v>60</v>
      </c>
      <c r="G164" s="119" t="s">
        <v>29</v>
      </c>
      <c r="H164" s="321">
        <v>112.6</v>
      </c>
      <c r="I164" s="263">
        <v>112.6</v>
      </c>
      <c r="J164" s="321">
        <v>112.6</v>
      </c>
      <c r="K164" s="304" t="s">
        <v>73</v>
      </c>
      <c r="L164" s="407">
        <v>18</v>
      </c>
      <c r="M164" s="407">
        <v>18</v>
      </c>
      <c r="N164" s="266">
        <v>18</v>
      </c>
    </row>
    <row r="165" spans="1:14" ht="16.5" customHeight="1" x14ac:dyDescent="0.2">
      <c r="A165" s="1722"/>
      <c r="B165" s="1723"/>
      <c r="C165" s="1726"/>
      <c r="D165" s="1715"/>
      <c r="E165" s="1823"/>
      <c r="F165" s="1828"/>
      <c r="G165" s="91" t="s">
        <v>66</v>
      </c>
      <c r="H165" s="192">
        <v>93</v>
      </c>
      <c r="I165" s="72"/>
      <c r="J165" s="192"/>
      <c r="K165" s="1358" t="s">
        <v>93</v>
      </c>
      <c r="L165" s="413">
        <v>7</v>
      </c>
      <c r="M165" s="413">
        <v>7</v>
      </c>
      <c r="N165" s="218">
        <v>7</v>
      </c>
    </row>
    <row r="166" spans="1:14" ht="15" customHeight="1" thickBot="1" x14ac:dyDescent="0.25">
      <c r="A166" s="1812"/>
      <c r="B166" s="1814"/>
      <c r="C166" s="1869"/>
      <c r="D166" s="1821"/>
      <c r="E166" s="1824"/>
      <c r="F166" s="1829"/>
      <c r="G166" s="111" t="s">
        <v>8</v>
      </c>
      <c r="H166" s="195">
        <f>SUM(H164:H165)</f>
        <v>205.6</v>
      </c>
      <c r="I166" s="195">
        <f t="shared" ref="I166:J166" si="6">SUM(I164:I165)</f>
        <v>112.6</v>
      </c>
      <c r="J166" s="303">
        <f t="shared" si="6"/>
        <v>112.6</v>
      </c>
      <c r="K166" s="1266"/>
      <c r="L166" s="268"/>
      <c r="M166" s="268"/>
      <c r="N166" s="267"/>
    </row>
    <row r="167" spans="1:14" ht="11.25" customHeight="1" x14ac:dyDescent="0.2">
      <c r="A167" s="1416" t="s">
        <v>7</v>
      </c>
      <c r="B167" s="1476" t="s">
        <v>32</v>
      </c>
      <c r="C167" s="1414" t="s">
        <v>32</v>
      </c>
      <c r="D167" s="2114" t="s">
        <v>292</v>
      </c>
      <c r="E167" s="144" t="s">
        <v>51</v>
      </c>
      <c r="F167" s="1462">
        <v>5</v>
      </c>
      <c r="G167" s="263" t="s">
        <v>29</v>
      </c>
      <c r="H167" s="321">
        <v>197.1</v>
      </c>
      <c r="I167" s="263">
        <v>412.5</v>
      </c>
      <c r="J167" s="263">
        <v>155</v>
      </c>
      <c r="K167" s="1486"/>
      <c r="L167" s="334"/>
      <c r="M167" s="334"/>
      <c r="N167" s="77"/>
    </row>
    <row r="168" spans="1:14" ht="12" customHeight="1" x14ac:dyDescent="0.2">
      <c r="A168" s="1397"/>
      <c r="B168" s="1398"/>
      <c r="C168" s="1391"/>
      <c r="D168" s="1803"/>
      <c r="E168" s="968"/>
      <c r="F168" s="1407"/>
      <c r="G168" s="79" t="s">
        <v>113</v>
      </c>
      <c r="H168" s="105"/>
      <c r="I168" s="79"/>
      <c r="J168" s="79"/>
      <c r="K168" s="1486"/>
      <c r="L168" s="51"/>
      <c r="M168" s="334"/>
      <c r="N168" s="77"/>
    </row>
    <row r="169" spans="1:14" ht="12" customHeight="1" x14ac:dyDescent="0.2">
      <c r="A169" s="1397"/>
      <c r="B169" s="1398"/>
      <c r="C169" s="1391"/>
      <c r="D169" s="1803"/>
      <c r="E169" s="968"/>
      <c r="F169" s="1407"/>
      <c r="G169" s="79" t="s">
        <v>66</v>
      </c>
      <c r="H169" s="105">
        <v>150</v>
      </c>
      <c r="I169" s="79"/>
      <c r="J169" s="79"/>
      <c r="K169" s="1486"/>
      <c r="L169" s="51"/>
      <c r="M169" s="334"/>
      <c r="N169" s="77"/>
    </row>
    <row r="170" spans="1:14" ht="15" customHeight="1" x14ac:dyDescent="0.2">
      <c r="A170" s="1397"/>
      <c r="B170" s="1398"/>
      <c r="C170" s="1391"/>
      <c r="D170" s="1804"/>
      <c r="E170" s="960"/>
      <c r="F170" s="1441"/>
      <c r="G170" s="78" t="s">
        <v>48</v>
      </c>
      <c r="H170" s="108">
        <v>579.5</v>
      </c>
      <c r="I170" s="78">
        <v>634.1</v>
      </c>
      <c r="J170" s="78">
        <f>279+850</f>
        <v>1129</v>
      </c>
      <c r="K170" s="1487"/>
      <c r="L170" s="53"/>
      <c r="M170" s="54"/>
      <c r="N170" s="242"/>
    </row>
    <row r="171" spans="1:14" ht="24.75" customHeight="1" x14ac:dyDescent="0.2">
      <c r="A171" s="1769"/>
      <c r="B171" s="1770"/>
      <c r="C171" s="1726"/>
      <c r="D171" s="1805" t="s">
        <v>476</v>
      </c>
      <c r="E171" s="1730" t="s">
        <v>103</v>
      </c>
      <c r="F171" s="1400"/>
      <c r="G171" s="281"/>
      <c r="H171" s="109"/>
      <c r="I171" s="71"/>
      <c r="J171" s="71"/>
      <c r="K171" s="1488" t="s">
        <v>198</v>
      </c>
      <c r="L171" s="1295" t="s">
        <v>199</v>
      </c>
      <c r="M171" s="18">
        <v>100</v>
      </c>
      <c r="N171" s="316"/>
    </row>
    <row r="172" spans="1:14" ht="26.25" customHeight="1" x14ac:dyDescent="0.2">
      <c r="A172" s="1769"/>
      <c r="B172" s="1770"/>
      <c r="C172" s="1726"/>
      <c r="D172" s="1772"/>
      <c r="E172" s="1791"/>
      <c r="F172" s="1407"/>
      <c r="G172" s="79"/>
      <c r="H172" s="122"/>
      <c r="I172" s="79"/>
      <c r="J172" s="79"/>
      <c r="K172" s="1489" t="s">
        <v>475</v>
      </c>
      <c r="L172" s="232">
        <v>1</v>
      </c>
      <c r="M172" s="38"/>
      <c r="N172" s="775"/>
    </row>
    <row r="173" spans="1:14" ht="15.75" customHeight="1" x14ac:dyDescent="0.2">
      <c r="A173" s="1769"/>
      <c r="B173" s="1770"/>
      <c r="C173" s="1726"/>
      <c r="D173" s="1773"/>
      <c r="E173" s="1792"/>
      <c r="F173" s="1407"/>
      <c r="G173" s="79"/>
      <c r="H173" s="122"/>
      <c r="I173" s="79"/>
      <c r="J173" s="79"/>
      <c r="K173" s="1490" t="s">
        <v>182</v>
      </c>
      <c r="L173" s="1296" t="s">
        <v>356</v>
      </c>
      <c r="M173" s="1297">
        <v>2</v>
      </c>
      <c r="N173" s="1298"/>
    </row>
    <row r="174" spans="1:14" ht="15" customHeight="1" x14ac:dyDescent="0.2">
      <c r="A174" s="1769"/>
      <c r="B174" s="1770"/>
      <c r="C174" s="1726"/>
      <c r="D174" s="1793" t="s">
        <v>376</v>
      </c>
      <c r="E174" s="1731" t="s">
        <v>184</v>
      </c>
      <c r="F174" s="1400"/>
      <c r="G174" s="75"/>
      <c r="H174" s="105"/>
      <c r="I174" s="79"/>
      <c r="J174" s="79"/>
      <c r="K174" s="1489" t="s">
        <v>268</v>
      </c>
      <c r="L174" s="232">
        <v>1</v>
      </c>
      <c r="M174" s="232"/>
      <c r="N174" s="386"/>
    </row>
    <row r="175" spans="1:14" ht="29.25" customHeight="1" x14ac:dyDescent="0.2">
      <c r="A175" s="1769"/>
      <c r="B175" s="1770"/>
      <c r="C175" s="1726"/>
      <c r="D175" s="1789"/>
      <c r="E175" s="1784"/>
      <c r="F175" s="1407"/>
      <c r="G175" s="79"/>
      <c r="H175" s="105"/>
      <c r="I175" s="79"/>
      <c r="J175" s="79"/>
      <c r="K175" s="1489" t="s">
        <v>377</v>
      </c>
      <c r="L175" s="232"/>
      <c r="M175" s="232">
        <v>1</v>
      </c>
      <c r="N175" s="32"/>
    </row>
    <row r="176" spans="1:14" ht="14.25" customHeight="1" x14ac:dyDescent="0.2">
      <c r="A176" s="1722"/>
      <c r="B176" s="1723"/>
      <c r="C176" s="1726"/>
      <c r="D176" s="1788" t="s">
        <v>259</v>
      </c>
      <c r="E176" s="1731"/>
      <c r="F176" s="1799"/>
      <c r="G176" s="75"/>
      <c r="H176" s="105"/>
      <c r="I176" s="79"/>
      <c r="J176" s="79"/>
      <c r="K176" s="1491" t="s">
        <v>214</v>
      </c>
      <c r="L176" s="1230">
        <v>1</v>
      </c>
      <c r="M176" s="1224"/>
      <c r="N176" s="629"/>
    </row>
    <row r="177" spans="1:16" ht="15" customHeight="1" x14ac:dyDescent="0.2">
      <c r="A177" s="1722"/>
      <c r="B177" s="1723"/>
      <c r="C177" s="1726"/>
      <c r="D177" s="1790"/>
      <c r="E177" s="1792"/>
      <c r="F177" s="1799"/>
      <c r="G177" s="79"/>
      <c r="H177" s="105"/>
      <c r="I177" s="79"/>
      <c r="J177" s="79"/>
      <c r="K177" s="24" t="s">
        <v>378</v>
      </c>
      <c r="L177" s="58">
        <v>6</v>
      </c>
      <c r="M177" s="213"/>
      <c r="N177" s="26"/>
    </row>
    <row r="178" spans="1:16" ht="26.25" customHeight="1" x14ac:dyDescent="0.2">
      <c r="A178" s="1769"/>
      <c r="B178" s="1770"/>
      <c r="C178" s="1726"/>
      <c r="D178" s="1793" t="s">
        <v>458</v>
      </c>
      <c r="E178" s="1775"/>
      <c r="F178" s="1556"/>
      <c r="G178" s="79"/>
      <c r="H178" s="105"/>
      <c r="I178" s="79"/>
      <c r="J178" s="79"/>
      <c r="K178" s="1557" t="s">
        <v>460</v>
      </c>
      <c r="L178" s="1558">
        <v>1</v>
      </c>
      <c r="M178" s="1559"/>
      <c r="N178" s="1561"/>
      <c r="P178" s="1576"/>
    </row>
    <row r="179" spans="1:16" ht="15.75" customHeight="1" x14ac:dyDescent="0.2">
      <c r="A179" s="1769"/>
      <c r="B179" s="1770"/>
      <c r="C179" s="1726"/>
      <c r="D179" s="1793"/>
      <c r="E179" s="1775"/>
      <c r="F179" s="1556"/>
      <c r="G179" s="79"/>
      <c r="H179" s="122"/>
      <c r="I179" s="79"/>
      <c r="J179" s="79"/>
      <c r="K179" s="318" t="s">
        <v>105</v>
      </c>
      <c r="L179" s="31"/>
      <c r="M179" s="232">
        <v>1</v>
      </c>
      <c r="N179" s="32"/>
      <c r="P179" s="1576"/>
    </row>
    <row r="180" spans="1:16" ht="16.5" customHeight="1" x14ac:dyDescent="0.2">
      <c r="A180" s="1769"/>
      <c r="B180" s="1770"/>
      <c r="C180" s="1726"/>
      <c r="D180" s="1789"/>
      <c r="E180" s="1775"/>
      <c r="F180" s="1556"/>
      <c r="G180" s="79"/>
      <c r="H180" s="122"/>
      <c r="I180" s="79"/>
      <c r="J180" s="79"/>
      <c r="K180" s="1557" t="s">
        <v>459</v>
      </c>
      <c r="L180" s="1560"/>
      <c r="M180" s="552"/>
      <c r="N180" s="29">
        <v>30</v>
      </c>
    </row>
    <row r="181" spans="1:16" ht="30" customHeight="1" x14ac:dyDescent="0.2">
      <c r="A181" s="1510"/>
      <c r="B181" s="1511"/>
      <c r="C181" s="1509"/>
      <c r="D181" s="1529" t="s">
        <v>477</v>
      </c>
      <c r="E181" s="1530" t="s">
        <v>280</v>
      </c>
      <c r="F181" s="1531" t="s">
        <v>41</v>
      </c>
      <c r="G181" s="71" t="s">
        <v>81</v>
      </c>
      <c r="H181" s="109">
        <f>24.2+4</f>
        <v>28.2</v>
      </c>
      <c r="I181" s="71"/>
      <c r="J181" s="71"/>
      <c r="K181" s="1532" t="s">
        <v>94</v>
      </c>
      <c r="L181" s="30">
        <v>1</v>
      </c>
      <c r="M181" s="30"/>
      <c r="N181" s="227"/>
    </row>
    <row r="182" spans="1:16" ht="27.75" customHeight="1" x14ac:dyDescent="0.2">
      <c r="A182" s="1523"/>
      <c r="B182" s="1521"/>
      <c r="C182" s="110"/>
      <c r="D182" s="1520" t="s">
        <v>456</v>
      </c>
      <c r="E182" s="1528"/>
      <c r="F182" s="1522"/>
      <c r="G182" s="78"/>
      <c r="H182" s="108"/>
      <c r="I182" s="108"/>
      <c r="J182" s="78"/>
      <c r="K182" s="1264" t="s">
        <v>457</v>
      </c>
      <c r="L182" s="385">
        <v>5</v>
      </c>
      <c r="M182" s="385"/>
      <c r="N182" s="226"/>
    </row>
    <row r="183" spans="1:16" ht="14.25" customHeight="1" thickBot="1" x14ac:dyDescent="0.25">
      <c r="A183" s="86"/>
      <c r="B183" s="1403"/>
      <c r="C183" s="66"/>
      <c r="D183" s="1265"/>
      <c r="E183" s="1300"/>
      <c r="F183" s="1485"/>
      <c r="G183" s="179" t="s">
        <v>8</v>
      </c>
      <c r="H183" s="303">
        <f>SUM(H167:H181)</f>
        <v>954.8</v>
      </c>
      <c r="I183" s="303">
        <f>SUM(I167:I181)</f>
        <v>1046.5999999999999</v>
      </c>
      <c r="J183" s="179">
        <f>SUM(J167:J181)</f>
        <v>1284</v>
      </c>
      <c r="K183" s="1459"/>
      <c r="L183" s="268"/>
      <c r="M183" s="268"/>
      <c r="N183" s="1301"/>
    </row>
    <row r="184" spans="1:16" ht="14.25" customHeight="1" thickBot="1" x14ac:dyDescent="0.25">
      <c r="A184" s="112" t="s">
        <v>7</v>
      </c>
      <c r="B184" s="98" t="s">
        <v>32</v>
      </c>
      <c r="C184" s="1690" t="s">
        <v>10</v>
      </c>
      <c r="D184" s="1690"/>
      <c r="E184" s="1690"/>
      <c r="F184" s="1690"/>
      <c r="G184" s="1691"/>
      <c r="H184" s="310">
        <f>H183+H166+H163</f>
        <v>2733.1</v>
      </c>
      <c r="I184" s="310">
        <f>I183+I166+I163</f>
        <v>2274.3000000000002</v>
      </c>
      <c r="J184" s="310">
        <f>J183+J166+J163</f>
        <v>2511.6999999999998</v>
      </c>
      <c r="K184" s="1692"/>
      <c r="L184" s="1692"/>
      <c r="M184" s="1692"/>
      <c r="N184" s="1693"/>
    </row>
    <row r="185" spans="1:16" ht="14.25" customHeight="1" thickBot="1" x14ac:dyDescent="0.25">
      <c r="A185" s="97" t="s">
        <v>7</v>
      </c>
      <c r="B185" s="98" t="s">
        <v>37</v>
      </c>
      <c r="C185" s="1753" t="s">
        <v>291</v>
      </c>
      <c r="D185" s="1754"/>
      <c r="E185" s="1754"/>
      <c r="F185" s="1754"/>
      <c r="G185" s="1754"/>
      <c r="H185" s="1754"/>
      <c r="I185" s="1754"/>
      <c r="J185" s="1754"/>
      <c r="K185" s="1754"/>
      <c r="L185" s="1754"/>
      <c r="M185" s="1754"/>
      <c r="N185" s="1755"/>
    </row>
    <row r="186" spans="1:16" ht="12" customHeight="1" x14ac:dyDescent="0.2">
      <c r="A186" s="1257" t="s">
        <v>7</v>
      </c>
      <c r="B186" s="1259" t="s">
        <v>37</v>
      </c>
      <c r="C186" s="371" t="s">
        <v>7</v>
      </c>
      <c r="D186" s="325" t="s">
        <v>122</v>
      </c>
      <c r="E186" s="553"/>
      <c r="F186" s="1462">
        <v>6</v>
      </c>
      <c r="G186" s="79" t="s">
        <v>29</v>
      </c>
      <c r="H186" s="321">
        <v>4300.5</v>
      </c>
      <c r="I186" s="263">
        <v>3279.6</v>
      </c>
      <c r="J186" s="263">
        <v>3388</v>
      </c>
      <c r="K186" s="121"/>
      <c r="L186" s="6"/>
      <c r="M186" s="6"/>
      <c r="N186" s="289"/>
    </row>
    <row r="187" spans="1:16" ht="12" customHeight="1" x14ac:dyDescent="0.2">
      <c r="A187" s="1208"/>
      <c r="B187" s="1234"/>
      <c r="C187" s="324"/>
      <c r="D187" s="554"/>
      <c r="E187" s="1254"/>
      <c r="F187" s="1226"/>
      <c r="G187" s="79" t="s">
        <v>81</v>
      </c>
      <c r="H187" s="105">
        <v>300</v>
      </c>
      <c r="I187" s="79"/>
      <c r="J187" s="79"/>
      <c r="K187" s="1264"/>
      <c r="L187" s="334"/>
      <c r="M187" s="334"/>
      <c r="N187" s="77"/>
    </row>
    <row r="188" spans="1:16" ht="12.75" customHeight="1" x14ac:dyDescent="0.2">
      <c r="A188" s="1208"/>
      <c r="B188" s="1234"/>
      <c r="C188" s="324"/>
      <c r="D188" s="554"/>
      <c r="E188" s="1254"/>
      <c r="F188" s="1226"/>
      <c r="G188" s="79" t="s">
        <v>113</v>
      </c>
      <c r="H188" s="105">
        <f>1271.8+0.2</f>
        <v>1272</v>
      </c>
      <c r="I188" s="79">
        <v>1272</v>
      </c>
      <c r="J188" s="79">
        <v>1272</v>
      </c>
      <c r="K188" s="1264"/>
      <c r="L188" s="334"/>
      <c r="M188" s="334"/>
      <c r="N188" s="77"/>
    </row>
    <row r="189" spans="1:16" ht="13.5" customHeight="1" x14ac:dyDescent="0.2">
      <c r="A189" s="1208"/>
      <c r="B189" s="1234"/>
      <c r="C189" s="324"/>
      <c r="D189" s="555"/>
      <c r="E189" s="1456"/>
      <c r="F189" s="1450"/>
      <c r="G189" s="78" t="s">
        <v>66</v>
      </c>
      <c r="H189" s="108">
        <v>73</v>
      </c>
      <c r="I189" s="78"/>
      <c r="J189" s="78"/>
      <c r="K189" s="1302"/>
      <c r="L189" s="1285"/>
      <c r="M189" s="1285"/>
      <c r="N189" s="1303"/>
    </row>
    <row r="190" spans="1:16" ht="15.75" customHeight="1" x14ac:dyDescent="0.2">
      <c r="A190" s="1208"/>
      <c r="B190" s="1234"/>
      <c r="C190" s="116"/>
      <c r="D190" s="1218" t="s">
        <v>116</v>
      </c>
      <c r="E190" s="1456"/>
      <c r="F190" s="1454"/>
      <c r="G190" s="79"/>
      <c r="H190" s="105"/>
      <c r="I190" s="79"/>
      <c r="J190" s="79"/>
      <c r="K190" s="1222" t="s">
        <v>72</v>
      </c>
      <c r="L190" s="40">
        <v>11</v>
      </c>
      <c r="M190" s="334"/>
      <c r="N190" s="77"/>
    </row>
    <row r="191" spans="1:16" ht="26.25" customHeight="1" x14ac:dyDescent="0.2">
      <c r="A191" s="1208"/>
      <c r="B191" s="1234"/>
      <c r="C191" s="2108" t="s">
        <v>318</v>
      </c>
      <c r="D191" s="748" t="s">
        <v>319</v>
      </c>
      <c r="E191" s="1456"/>
      <c r="F191" s="1450"/>
      <c r="G191" s="79"/>
      <c r="H191" s="105"/>
      <c r="I191" s="79"/>
      <c r="J191" s="79"/>
      <c r="K191" s="1222"/>
      <c r="L191" s="334"/>
      <c r="M191" s="334"/>
      <c r="N191" s="77"/>
    </row>
    <row r="192" spans="1:16" ht="27.75" customHeight="1" x14ac:dyDescent="0.2">
      <c r="A192" s="1208"/>
      <c r="B192" s="1234"/>
      <c r="C192" s="2108"/>
      <c r="D192" s="344" t="s">
        <v>478</v>
      </c>
      <c r="E192" s="1456"/>
      <c r="F192" s="1450"/>
      <c r="G192" s="79"/>
      <c r="H192" s="105"/>
      <c r="I192" s="79"/>
      <c r="J192" s="79"/>
      <c r="K192" s="1222"/>
      <c r="L192" s="334"/>
      <c r="M192" s="334"/>
      <c r="N192" s="77"/>
    </row>
    <row r="193" spans="1:14" ht="24.75" customHeight="1" x14ac:dyDescent="0.2">
      <c r="A193" s="1208"/>
      <c r="B193" s="1234"/>
      <c r="C193" s="2108"/>
      <c r="D193" s="344" t="s">
        <v>479</v>
      </c>
      <c r="E193" s="1456"/>
      <c r="F193" s="1450"/>
      <c r="G193" s="79"/>
      <c r="H193" s="105"/>
      <c r="I193" s="79"/>
      <c r="J193" s="79"/>
      <c r="K193" s="1222"/>
      <c r="L193" s="334"/>
      <c r="M193" s="334"/>
      <c r="N193" s="77"/>
    </row>
    <row r="194" spans="1:14" ht="12.75" customHeight="1" x14ac:dyDescent="0.2">
      <c r="A194" s="1208"/>
      <c r="B194" s="1234"/>
      <c r="C194" s="2108"/>
      <c r="D194" s="344" t="s">
        <v>323</v>
      </c>
      <c r="E194" s="1456"/>
      <c r="F194" s="1450"/>
      <c r="G194" s="79"/>
      <c r="H194" s="105"/>
      <c r="I194" s="79"/>
      <c r="J194" s="79"/>
      <c r="K194" s="1222"/>
      <c r="L194" s="334"/>
      <c r="M194" s="334"/>
      <c r="N194" s="77"/>
    </row>
    <row r="195" spans="1:14" ht="13.5" customHeight="1" x14ac:dyDescent="0.2">
      <c r="A195" s="1208"/>
      <c r="B195" s="1234"/>
      <c r="C195" s="2108"/>
      <c r="D195" s="344" t="s">
        <v>480</v>
      </c>
      <c r="E195" s="1456"/>
      <c r="F195" s="1450"/>
      <c r="G195" s="79"/>
      <c r="H195" s="105"/>
      <c r="I195" s="79"/>
      <c r="J195" s="79"/>
      <c r="K195" s="1222"/>
      <c r="L195" s="334"/>
      <c r="M195" s="334"/>
      <c r="N195" s="77"/>
    </row>
    <row r="196" spans="1:14" ht="13.5" customHeight="1" x14ac:dyDescent="0.2">
      <c r="A196" s="1208"/>
      <c r="B196" s="1234"/>
      <c r="C196" s="2108"/>
      <c r="D196" s="344" t="s">
        <v>328</v>
      </c>
      <c r="E196" s="1456"/>
      <c r="F196" s="1450"/>
      <c r="G196" s="79"/>
      <c r="H196" s="105"/>
      <c r="I196" s="79"/>
      <c r="J196" s="79"/>
      <c r="K196" s="1222"/>
      <c r="L196" s="334"/>
      <c r="M196" s="334"/>
      <c r="N196" s="77"/>
    </row>
    <row r="197" spans="1:14" ht="25.5" customHeight="1" x14ac:dyDescent="0.2">
      <c r="A197" s="1208"/>
      <c r="B197" s="1234"/>
      <c r="C197" s="2108"/>
      <c r="D197" s="747" t="s">
        <v>329</v>
      </c>
      <c r="E197" s="1456"/>
      <c r="F197" s="1450"/>
      <c r="G197" s="79"/>
      <c r="H197" s="105"/>
      <c r="I197" s="79"/>
      <c r="J197" s="79"/>
      <c r="K197" s="1222"/>
      <c r="L197" s="334"/>
      <c r="M197" s="334"/>
      <c r="N197" s="77"/>
    </row>
    <row r="198" spans="1:14" ht="25.5" customHeight="1" x14ac:dyDescent="0.2">
      <c r="A198" s="1208"/>
      <c r="B198" s="1234"/>
      <c r="C198" s="2109"/>
      <c r="D198" s="745" t="s">
        <v>481</v>
      </c>
      <c r="E198" s="1456"/>
      <c r="F198" s="1448"/>
      <c r="G198" s="79"/>
      <c r="H198" s="105"/>
      <c r="I198" s="79"/>
      <c r="J198" s="79"/>
      <c r="K198" s="1268"/>
      <c r="L198" s="54"/>
      <c r="M198" s="54"/>
      <c r="N198" s="242"/>
    </row>
    <row r="199" spans="1:14" ht="27.75" customHeight="1" x14ac:dyDescent="0.2">
      <c r="A199" s="1208"/>
      <c r="B199" s="1234"/>
      <c r="C199" s="2110" t="s">
        <v>324</v>
      </c>
      <c r="D199" s="1453" t="s">
        <v>482</v>
      </c>
      <c r="E199" s="1456"/>
      <c r="F199" s="1450"/>
      <c r="G199" s="79"/>
      <c r="H199" s="105"/>
      <c r="I199" s="79"/>
      <c r="J199" s="79"/>
      <c r="K199" s="1232" t="s">
        <v>72</v>
      </c>
      <c r="L199" s="334"/>
      <c r="M199" s="334">
        <v>5.7</v>
      </c>
      <c r="N199" s="77"/>
    </row>
    <row r="200" spans="1:14" ht="13.5" customHeight="1" x14ac:dyDescent="0.2">
      <c r="A200" s="1208"/>
      <c r="B200" s="1234"/>
      <c r="C200" s="2108"/>
      <c r="D200" s="344" t="s">
        <v>332</v>
      </c>
      <c r="E200" s="1456"/>
      <c r="F200" s="1450"/>
      <c r="G200" s="79"/>
      <c r="H200" s="105"/>
      <c r="I200" s="79"/>
      <c r="J200" s="79"/>
      <c r="K200" s="1222"/>
      <c r="L200" s="334"/>
      <c r="M200" s="334"/>
      <c r="N200" s="77"/>
    </row>
    <row r="201" spans="1:14" ht="27.75" customHeight="1" x14ac:dyDescent="0.2">
      <c r="A201" s="1208"/>
      <c r="B201" s="1234"/>
      <c r="C201" s="2108"/>
      <c r="D201" s="344" t="s">
        <v>483</v>
      </c>
      <c r="E201" s="1456"/>
      <c r="F201" s="1450"/>
      <c r="G201" s="79"/>
      <c r="H201" s="105"/>
      <c r="I201" s="79"/>
      <c r="J201" s="79"/>
      <c r="K201" s="1222"/>
      <c r="L201" s="334"/>
      <c r="M201" s="334"/>
      <c r="N201" s="77"/>
    </row>
    <row r="202" spans="1:14" ht="15.75" customHeight="1" x14ac:dyDescent="0.2">
      <c r="A202" s="1208"/>
      <c r="B202" s="1234"/>
      <c r="C202" s="2108"/>
      <c r="D202" s="749" t="s">
        <v>334</v>
      </c>
      <c r="E202" s="1456"/>
      <c r="F202" s="1450"/>
      <c r="G202" s="79"/>
      <c r="H202" s="105"/>
      <c r="I202" s="79"/>
      <c r="J202" s="79"/>
      <c r="K202" s="1222"/>
      <c r="L202" s="334"/>
      <c r="M202" s="334"/>
      <c r="N202" s="77"/>
    </row>
    <row r="203" spans="1:14" ht="15" customHeight="1" x14ac:dyDescent="0.2">
      <c r="A203" s="1208"/>
      <c r="B203" s="1234"/>
      <c r="C203" s="2108"/>
      <c r="D203" s="749" t="s">
        <v>335</v>
      </c>
      <c r="E203" s="1456"/>
      <c r="F203" s="1450"/>
      <c r="G203" s="79"/>
      <c r="H203" s="105"/>
      <c r="I203" s="79"/>
      <c r="J203" s="79"/>
      <c r="K203" s="1222"/>
      <c r="L203" s="334"/>
      <c r="M203" s="334"/>
      <c r="N203" s="77"/>
    </row>
    <row r="204" spans="1:14" ht="14.25" customHeight="1" x14ac:dyDescent="0.2">
      <c r="A204" s="1208"/>
      <c r="B204" s="1234"/>
      <c r="C204" s="2108"/>
      <c r="D204" s="749" t="s">
        <v>336</v>
      </c>
      <c r="E204" s="1456"/>
      <c r="F204" s="1450"/>
      <c r="G204" s="79"/>
      <c r="H204" s="105"/>
      <c r="I204" s="79"/>
      <c r="J204" s="79"/>
      <c r="K204" s="1222"/>
      <c r="L204" s="334"/>
      <c r="M204" s="334"/>
      <c r="N204" s="77"/>
    </row>
    <row r="205" spans="1:14" ht="12.75" customHeight="1" x14ac:dyDescent="0.2">
      <c r="A205" s="1368"/>
      <c r="B205" s="1369"/>
      <c r="C205" s="2108"/>
      <c r="D205" s="1453" t="s">
        <v>320</v>
      </c>
      <c r="E205" s="1456"/>
      <c r="F205" s="1450"/>
      <c r="G205" s="79"/>
      <c r="H205" s="105"/>
      <c r="I205" s="79"/>
      <c r="J205" s="79"/>
      <c r="K205" s="1367"/>
      <c r="L205" s="334"/>
      <c r="M205" s="334"/>
      <c r="N205" s="77"/>
    </row>
    <row r="206" spans="1:14" ht="15.75" customHeight="1" x14ac:dyDescent="0.2">
      <c r="A206" s="1208"/>
      <c r="B206" s="1234"/>
      <c r="C206" s="2109"/>
      <c r="D206" s="1452" t="s">
        <v>337</v>
      </c>
      <c r="E206" s="1456"/>
      <c r="F206" s="1450"/>
      <c r="G206" s="79"/>
      <c r="H206" s="105"/>
      <c r="I206" s="79"/>
      <c r="J206" s="79"/>
      <c r="K206" s="1268"/>
      <c r="L206" s="54"/>
      <c r="M206" s="54"/>
      <c r="N206" s="242"/>
    </row>
    <row r="207" spans="1:14" ht="27.75" customHeight="1" x14ac:dyDescent="0.2">
      <c r="A207" s="1208"/>
      <c r="B207" s="1234"/>
      <c r="C207" s="2110" t="s">
        <v>325</v>
      </c>
      <c r="D207" s="1451" t="s">
        <v>484</v>
      </c>
      <c r="E207" s="1456"/>
      <c r="F207" s="1450"/>
      <c r="G207" s="79"/>
      <c r="H207" s="105"/>
      <c r="I207" s="79"/>
      <c r="J207" s="79"/>
      <c r="K207" s="1232" t="s">
        <v>72</v>
      </c>
      <c r="L207" s="63"/>
      <c r="M207" s="63"/>
      <c r="N207" s="285">
        <v>6.5</v>
      </c>
    </row>
    <row r="208" spans="1:14" ht="29.25" customHeight="1" x14ac:dyDescent="0.2">
      <c r="A208" s="1208"/>
      <c r="B208" s="1234"/>
      <c r="C208" s="2108"/>
      <c r="D208" s="344" t="s">
        <v>485</v>
      </c>
      <c r="E208" s="1456"/>
      <c r="F208" s="1450"/>
      <c r="G208" s="79"/>
      <c r="H208" s="105"/>
      <c r="I208" s="79"/>
      <c r="J208" s="79"/>
      <c r="K208" s="1222"/>
      <c r="L208" s="334"/>
      <c r="M208" s="334"/>
      <c r="N208" s="77"/>
    </row>
    <row r="209" spans="1:14" ht="15.75" customHeight="1" x14ac:dyDescent="0.2">
      <c r="A209" s="1208"/>
      <c r="B209" s="1234"/>
      <c r="C209" s="2108"/>
      <c r="D209" s="344" t="s">
        <v>340</v>
      </c>
      <c r="E209" s="1456"/>
      <c r="F209" s="1450"/>
      <c r="G209" s="79"/>
      <c r="H209" s="105"/>
      <c r="I209" s="79"/>
      <c r="J209" s="79"/>
      <c r="K209" s="1222"/>
      <c r="L209" s="334"/>
      <c r="M209" s="334"/>
      <c r="N209" s="77"/>
    </row>
    <row r="210" spans="1:14" ht="16.5" customHeight="1" x14ac:dyDescent="0.2">
      <c r="A210" s="1208"/>
      <c r="B210" s="1234"/>
      <c r="C210" s="2109"/>
      <c r="D210" s="1452" t="s">
        <v>486</v>
      </c>
      <c r="E210" s="1456"/>
      <c r="F210" s="1450"/>
      <c r="G210" s="79"/>
      <c r="H210" s="105"/>
      <c r="I210" s="79"/>
      <c r="J210" s="79"/>
      <c r="K210" s="1268"/>
      <c r="L210" s="54"/>
      <c r="M210" s="54"/>
      <c r="N210" s="242"/>
    </row>
    <row r="211" spans="1:14" ht="29.25" customHeight="1" x14ac:dyDescent="0.2">
      <c r="A211" s="1208"/>
      <c r="B211" s="1234"/>
      <c r="C211" s="324"/>
      <c r="D211" s="1742" t="s">
        <v>121</v>
      </c>
      <c r="E211" s="1456"/>
      <c r="F211" s="1450"/>
      <c r="G211" s="79"/>
      <c r="H211" s="105"/>
      <c r="I211" s="79"/>
      <c r="J211" s="79"/>
      <c r="K211" s="1220" t="s">
        <v>267</v>
      </c>
      <c r="L211" s="505">
        <v>0.2</v>
      </c>
      <c r="M211" s="505">
        <v>0.2</v>
      </c>
      <c r="N211" s="510">
        <v>0.2</v>
      </c>
    </row>
    <row r="212" spans="1:14" ht="26.25" customHeight="1" x14ac:dyDescent="0.2">
      <c r="A212" s="1208"/>
      <c r="B212" s="1234"/>
      <c r="C212" s="324"/>
      <c r="D212" s="1743"/>
      <c r="E212" s="1456"/>
      <c r="F212" s="1450"/>
      <c r="G212" s="79"/>
      <c r="H212" s="105"/>
      <c r="I212" s="79"/>
      <c r="J212" s="79"/>
      <c r="K212" s="428" t="s">
        <v>44</v>
      </c>
      <c r="L212" s="430">
        <v>4</v>
      </c>
      <c r="M212" s="430">
        <v>4</v>
      </c>
      <c r="N212" s="431">
        <v>4</v>
      </c>
    </row>
    <row r="213" spans="1:14" ht="17.25" customHeight="1" x14ac:dyDescent="0.2">
      <c r="A213" s="1208"/>
      <c r="B213" s="1234"/>
      <c r="C213" s="324"/>
      <c r="D213" s="1744"/>
      <c r="E213" s="1456"/>
      <c r="F213" s="1450"/>
      <c r="G213" s="347"/>
      <c r="H213" s="1498"/>
      <c r="I213" s="347"/>
      <c r="J213" s="347"/>
      <c r="K213" s="1221" t="s">
        <v>71</v>
      </c>
      <c r="L213" s="372">
        <v>54.6</v>
      </c>
      <c r="M213" s="372">
        <v>54.6</v>
      </c>
      <c r="N213" s="556">
        <v>54.6</v>
      </c>
    </row>
    <row r="214" spans="1:14" ht="15.75" customHeight="1" x14ac:dyDescent="0.2">
      <c r="A214" s="1722"/>
      <c r="B214" s="1723"/>
      <c r="C214" s="1701"/>
      <c r="D214" s="1747" t="s">
        <v>57</v>
      </c>
      <c r="E214" s="1456"/>
      <c r="F214" s="1450"/>
      <c r="G214" s="79"/>
      <c r="H214" s="105"/>
      <c r="I214" s="79"/>
      <c r="J214" s="79"/>
      <c r="K214" s="1720" t="s">
        <v>252</v>
      </c>
      <c r="L214" s="46" t="s">
        <v>196</v>
      </c>
      <c r="M214" s="46" t="s">
        <v>196</v>
      </c>
      <c r="N214" s="290" t="s">
        <v>197</v>
      </c>
    </row>
    <row r="215" spans="1:14" ht="21" customHeight="1" x14ac:dyDescent="0.2">
      <c r="A215" s="1722"/>
      <c r="B215" s="1723"/>
      <c r="C215" s="1701"/>
      <c r="D215" s="1748"/>
      <c r="E215" s="1456"/>
      <c r="F215" s="1450"/>
      <c r="G215" s="79"/>
      <c r="H215" s="105"/>
      <c r="I215" s="79"/>
      <c r="J215" s="79"/>
      <c r="K215" s="1721"/>
      <c r="L215" s="54"/>
      <c r="M215" s="54"/>
      <c r="N215" s="242"/>
    </row>
    <row r="216" spans="1:14" ht="39.75" customHeight="1" x14ac:dyDescent="0.2">
      <c r="A216" s="1722"/>
      <c r="B216" s="1723"/>
      <c r="C216" s="1701"/>
      <c r="D216" s="1455" t="s">
        <v>342</v>
      </c>
      <c r="E216" s="1731"/>
      <c r="F216" s="1701"/>
      <c r="G216" s="79"/>
      <c r="H216" s="105"/>
      <c r="I216" s="79"/>
      <c r="J216" s="79"/>
      <c r="K216" s="349" t="s">
        <v>352</v>
      </c>
      <c r="L216" s="495">
        <v>44.6</v>
      </c>
      <c r="M216" s="495">
        <v>44.6</v>
      </c>
      <c r="N216" s="1499">
        <v>44.6</v>
      </c>
    </row>
    <row r="217" spans="1:14" ht="21.75" customHeight="1" x14ac:dyDescent="0.2">
      <c r="A217" s="1722"/>
      <c r="B217" s="1723"/>
      <c r="C217" s="1701"/>
      <c r="D217" s="676"/>
      <c r="E217" s="1731"/>
      <c r="F217" s="1701"/>
      <c r="G217" s="79"/>
      <c r="H217" s="105"/>
      <c r="I217" s="79"/>
      <c r="J217" s="79"/>
      <c r="K217" s="2113" t="s">
        <v>258</v>
      </c>
      <c r="L217" s="2111">
        <v>100</v>
      </c>
      <c r="M217" s="2112"/>
      <c r="N217" s="2115"/>
    </row>
    <row r="218" spans="1:14" ht="19.5" customHeight="1" x14ac:dyDescent="0.2">
      <c r="A218" s="1722"/>
      <c r="B218" s="1723"/>
      <c r="C218" s="1701"/>
      <c r="D218" s="559"/>
      <c r="E218" s="1731"/>
      <c r="F218" s="1701"/>
      <c r="G218" s="79"/>
      <c r="H218" s="105"/>
      <c r="I218" s="79"/>
      <c r="J218" s="79"/>
      <c r="K218" s="1737"/>
      <c r="L218" s="1711"/>
      <c r="M218" s="1711"/>
      <c r="N218" s="1714"/>
    </row>
    <row r="219" spans="1:14" ht="18.75" customHeight="1" x14ac:dyDescent="0.2">
      <c r="A219" s="1208"/>
      <c r="B219" s="1234"/>
      <c r="C219" s="1215"/>
      <c r="D219" s="1715" t="s">
        <v>117</v>
      </c>
      <c r="E219" s="1456"/>
      <c r="F219" s="1450"/>
      <c r="G219" s="79"/>
      <c r="H219" s="105"/>
      <c r="I219" s="79"/>
      <c r="J219" s="79"/>
      <c r="K219" s="1718" t="s">
        <v>236</v>
      </c>
      <c r="L219" s="508">
        <v>19</v>
      </c>
      <c r="M219" s="413">
        <v>15</v>
      </c>
      <c r="N219" s="218">
        <v>15</v>
      </c>
    </row>
    <row r="220" spans="1:14" ht="14.25" customHeight="1" x14ac:dyDescent="0.2">
      <c r="A220" s="1208"/>
      <c r="B220" s="1234"/>
      <c r="C220" s="1215"/>
      <c r="D220" s="1716"/>
      <c r="E220" s="1456"/>
      <c r="F220" s="1450"/>
      <c r="G220" s="79"/>
      <c r="H220" s="105"/>
      <c r="I220" s="79"/>
      <c r="J220" s="79"/>
      <c r="K220" s="1719"/>
      <c r="L220" s="25"/>
      <c r="M220" s="25"/>
      <c r="N220" s="217"/>
    </row>
    <row r="221" spans="1:14" ht="21.75" customHeight="1" x14ac:dyDescent="0.2">
      <c r="A221" s="1235"/>
      <c r="B221" s="1234"/>
      <c r="C221" s="1226"/>
      <c r="D221" s="1449" t="s">
        <v>43</v>
      </c>
      <c r="E221" s="1254"/>
      <c r="F221" s="1226"/>
      <c r="G221" s="73"/>
      <c r="H221" s="108"/>
      <c r="I221" s="78"/>
      <c r="J221" s="78"/>
      <c r="K221" s="1232" t="s">
        <v>59</v>
      </c>
      <c r="L221" s="1216">
        <v>15</v>
      </c>
      <c r="M221" s="1216">
        <v>15</v>
      </c>
      <c r="N221" s="1228">
        <v>15</v>
      </c>
    </row>
    <row r="222" spans="1:14" ht="14.25" customHeight="1" thickBot="1" x14ac:dyDescent="0.25">
      <c r="A222" s="86"/>
      <c r="B222" s="1260"/>
      <c r="C222" s="118"/>
      <c r="D222" s="1265"/>
      <c r="E222" s="1300"/>
      <c r="F222" s="66"/>
      <c r="G222" s="179" t="s">
        <v>8</v>
      </c>
      <c r="H222" s="303">
        <f>SUM(H186:H221)</f>
        <v>5945.5</v>
      </c>
      <c r="I222" s="303">
        <f>SUM(I186:I221)</f>
        <v>4551.6000000000004</v>
      </c>
      <c r="J222" s="303">
        <f>SUM(J186:J221)</f>
        <v>4660</v>
      </c>
      <c r="K222" s="1299"/>
      <c r="L222" s="268"/>
      <c r="M222" s="268"/>
      <c r="N222" s="1301"/>
    </row>
    <row r="223" spans="1:14" ht="28.5" customHeight="1" x14ac:dyDescent="0.2">
      <c r="A223" s="1235" t="s">
        <v>7</v>
      </c>
      <c r="B223" s="1234" t="s">
        <v>37</v>
      </c>
      <c r="C223" s="324" t="s">
        <v>9</v>
      </c>
      <c r="D223" s="1702" t="s">
        <v>210</v>
      </c>
      <c r="E223" s="1704"/>
      <c r="F223" s="1681" t="s">
        <v>47</v>
      </c>
      <c r="G223" s="79" t="s">
        <v>29</v>
      </c>
      <c r="H223" s="105">
        <f>100-30-34</f>
        <v>36</v>
      </c>
      <c r="I223" s="79">
        <v>194.1</v>
      </c>
      <c r="J223" s="79"/>
      <c r="K223" s="1012" t="s">
        <v>222</v>
      </c>
      <c r="L223" s="293">
        <v>1</v>
      </c>
      <c r="M223" s="293"/>
      <c r="N223" s="294"/>
    </row>
    <row r="224" spans="1:14" ht="27" customHeight="1" x14ac:dyDescent="0.2">
      <c r="A224" s="1235"/>
      <c r="B224" s="1234"/>
      <c r="C224" s="324"/>
      <c r="D224" s="1699"/>
      <c r="E224" s="1704"/>
      <c r="F224" s="1681"/>
      <c r="G224" s="79" t="s">
        <v>66</v>
      </c>
      <c r="H224" s="105">
        <v>64</v>
      </c>
      <c r="I224" s="79"/>
      <c r="J224" s="79"/>
      <c r="K224" s="107" t="s">
        <v>455</v>
      </c>
      <c r="L224" s="31">
        <v>100</v>
      </c>
      <c r="M224" s="31"/>
      <c r="N224" s="314"/>
    </row>
    <row r="225" spans="1:14" ht="15.75" customHeight="1" x14ac:dyDescent="0.2">
      <c r="A225" s="1235"/>
      <c r="B225" s="1234"/>
      <c r="C225" s="324"/>
      <c r="D225" s="1699"/>
      <c r="E225" s="1704"/>
      <c r="F225" s="1682"/>
      <c r="G225" s="78"/>
      <c r="H225" s="108"/>
      <c r="I225" s="78"/>
      <c r="J225" s="78"/>
      <c r="K225" s="1687" t="s">
        <v>215</v>
      </c>
      <c r="L225" s="46"/>
      <c r="M225" s="46" t="s">
        <v>127</v>
      </c>
      <c r="N225" s="290"/>
    </row>
    <row r="226" spans="1:14" ht="17.25" customHeight="1" thickBot="1" x14ac:dyDescent="0.25">
      <c r="A226" s="86"/>
      <c r="B226" s="1260"/>
      <c r="C226" s="118"/>
      <c r="D226" s="1703"/>
      <c r="E226" s="1705"/>
      <c r="F226" s="1683"/>
      <c r="G226" s="179" t="s">
        <v>8</v>
      </c>
      <c r="H226" s="303">
        <f>SUM(H223:H225)</f>
        <v>100</v>
      </c>
      <c r="I226" s="179">
        <f>SUM(I223:I225)</f>
        <v>194.1</v>
      </c>
      <c r="J226" s="179">
        <f t="shared" ref="J226" si="7">SUM(J223:J225)</f>
        <v>0</v>
      </c>
      <c r="K226" s="1688"/>
      <c r="L226" s="292"/>
      <c r="M226" s="292"/>
      <c r="N226" s="291"/>
    </row>
    <row r="227" spans="1:14" ht="14.25" customHeight="1" thickBot="1" x14ac:dyDescent="0.25">
      <c r="A227" s="86" t="s">
        <v>7</v>
      </c>
      <c r="B227" s="1260" t="s">
        <v>37</v>
      </c>
      <c r="C227" s="1689" t="s">
        <v>10</v>
      </c>
      <c r="D227" s="1689"/>
      <c r="E227" s="1689"/>
      <c r="F227" s="1689"/>
      <c r="G227" s="1691"/>
      <c r="H227" s="542">
        <f t="shared" ref="H227:J227" si="8">H226+H222</f>
        <v>6045.5</v>
      </c>
      <c r="I227" s="184">
        <f t="shared" si="8"/>
        <v>4745.7</v>
      </c>
      <c r="J227" s="184">
        <f t="shared" si="8"/>
        <v>4660</v>
      </c>
      <c r="K227" s="1692"/>
      <c r="L227" s="1692"/>
      <c r="M227" s="1692"/>
      <c r="N227" s="1693"/>
    </row>
    <row r="228" spans="1:14" ht="14.25" customHeight="1" thickBot="1" x14ac:dyDescent="0.25">
      <c r="A228" s="112" t="s">
        <v>7</v>
      </c>
      <c r="B228" s="1694" t="s">
        <v>11</v>
      </c>
      <c r="C228" s="1695"/>
      <c r="D228" s="1695"/>
      <c r="E228" s="1695"/>
      <c r="F228" s="1695"/>
      <c r="G228" s="1696"/>
      <c r="H228" s="185">
        <f>H227+H184+H144+H108</f>
        <v>28111</v>
      </c>
      <c r="I228" s="185">
        <f>I227+I184+I144+I108</f>
        <v>34426.300000000003</v>
      </c>
      <c r="J228" s="185">
        <f>J227+J184+J144+J108</f>
        <v>32440</v>
      </c>
      <c r="K228" s="1697"/>
      <c r="L228" s="1697"/>
      <c r="M228" s="1697"/>
      <c r="N228" s="1698"/>
    </row>
    <row r="229" spans="1:14" ht="14.25" customHeight="1" thickBot="1" x14ac:dyDescent="0.25">
      <c r="A229" s="124" t="s">
        <v>39</v>
      </c>
      <c r="B229" s="1665" t="s">
        <v>62</v>
      </c>
      <c r="C229" s="1666"/>
      <c r="D229" s="1666"/>
      <c r="E229" s="1666"/>
      <c r="F229" s="1666"/>
      <c r="G229" s="1667"/>
      <c r="H229" s="186">
        <f t="shared" ref="H229:J229" si="9">SUM(H228)</f>
        <v>28111</v>
      </c>
      <c r="I229" s="186">
        <f>SUM(I228)</f>
        <v>34426.300000000003</v>
      </c>
      <c r="J229" s="186">
        <f t="shared" si="9"/>
        <v>32440</v>
      </c>
      <c r="K229" s="1668"/>
      <c r="L229" s="1668"/>
      <c r="M229" s="1668"/>
      <c r="N229" s="1669"/>
    </row>
    <row r="230" spans="1:14" s="5" customFormat="1" ht="15" customHeight="1" x14ac:dyDescent="0.2">
      <c r="A230" s="1322"/>
      <c r="B230" s="1319"/>
      <c r="C230" s="1319"/>
      <c r="D230" s="1319"/>
      <c r="E230" s="1319"/>
      <c r="F230" s="1319"/>
      <c r="G230" s="1319"/>
      <c r="H230" s="1319"/>
      <c r="I230" s="1319"/>
      <c r="J230" s="1319"/>
      <c r="K230" s="1319"/>
      <c r="L230" s="1319"/>
      <c r="M230" s="1319"/>
      <c r="N230" s="1319"/>
    </row>
    <row r="231" spans="1:14" s="4" customFormat="1" ht="17.25" customHeight="1" x14ac:dyDescent="0.2">
      <c r="A231" s="1320"/>
      <c r="B231" s="1321"/>
      <c r="C231" s="1321"/>
      <c r="D231" s="1321"/>
      <c r="E231" s="1321"/>
      <c r="F231" s="1321"/>
      <c r="G231" s="1321"/>
      <c r="H231" s="1321"/>
      <c r="I231" s="1321"/>
      <c r="J231" s="1321"/>
      <c r="K231" s="1321"/>
      <c r="L231" s="1320"/>
      <c r="M231" s="1320"/>
      <c r="N231" s="1320"/>
    </row>
    <row r="232" spans="1:14" s="5" customFormat="1" ht="15" customHeight="1" thickBot="1" x14ac:dyDescent="0.25">
      <c r="A232" s="1674" t="s">
        <v>16</v>
      </c>
      <c r="B232" s="1674"/>
      <c r="C232" s="1674"/>
      <c r="D232" s="1674"/>
      <c r="E232" s="1674"/>
      <c r="F232" s="1674"/>
      <c r="G232" s="1674"/>
      <c r="H232" s="197"/>
      <c r="I232" s="197"/>
      <c r="J232" s="197"/>
      <c r="K232" s="125"/>
      <c r="L232" s="125"/>
      <c r="M232" s="125"/>
      <c r="N232" s="125"/>
    </row>
    <row r="233" spans="1:14" ht="62.25" customHeight="1" thickBot="1" x14ac:dyDescent="0.25">
      <c r="A233" s="1675" t="s">
        <v>12</v>
      </c>
      <c r="B233" s="1676"/>
      <c r="C233" s="1676"/>
      <c r="D233" s="1676"/>
      <c r="E233" s="1676"/>
      <c r="F233" s="1676"/>
      <c r="G233" s="1677"/>
      <c r="H233" s="1244" t="s">
        <v>487</v>
      </c>
      <c r="I233" s="69" t="s">
        <v>488</v>
      </c>
      <c r="J233" s="69" t="s">
        <v>276</v>
      </c>
      <c r="K233" s="17"/>
      <c r="L233" s="17"/>
      <c r="M233" s="17"/>
      <c r="N233" s="17"/>
    </row>
    <row r="234" spans="1:14" ht="14.25" customHeight="1" x14ac:dyDescent="0.2">
      <c r="A234" s="1650" t="s">
        <v>17</v>
      </c>
      <c r="B234" s="1651"/>
      <c r="C234" s="1651"/>
      <c r="D234" s="1651"/>
      <c r="E234" s="1651"/>
      <c r="F234" s="1651"/>
      <c r="G234" s="1652"/>
      <c r="H234" s="1245">
        <f>H235+H241+H242+H243</f>
        <v>24209.1</v>
      </c>
      <c r="I234" s="422">
        <f>I235+I241+I242+I243</f>
        <v>27776.9</v>
      </c>
      <c r="J234" s="422">
        <f>J235+J241+J242+J243</f>
        <v>29688.1</v>
      </c>
      <c r="K234" s="17"/>
      <c r="L234" s="17"/>
      <c r="M234" s="17"/>
      <c r="N234" s="17"/>
    </row>
    <row r="235" spans="1:14" ht="14.25" customHeight="1" x14ac:dyDescent="0.2">
      <c r="A235" s="1656" t="s">
        <v>104</v>
      </c>
      <c r="B235" s="1657"/>
      <c r="C235" s="1657"/>
      <c r="D235" s="1657"/>
      <c r="E235" s="1657"/>
      <c r="F235" s="1657"/>
      <c r="G235" s="1658"/>
      <c r="H235" s="1246">
        <f>SUM(H236:H240)</f>
        <v>18447</v>
      </c>
      <c r="I235" s="311">
        <f>SUM(I236:I240)</f>
        <v>27776.9</v>
      </c>
      <c r="J235" s="311">
        <f>SUM(J236:J240)</f>
        <v>29688.1</v>
      </c>
      <c r="K235" s="17"/>
      <c r="L235" s="17"/>
      <c r="M235" s="17"/>
      <c r="N235" s="17"/>
    </row>
    <row r="236" spans="1:14" ht="14.25" customHeight="1" x14ac:dyDescent="0.2">
      <c r="A236" s="1662" t="s">
        <v>23</v>
      </c>
      <c r="B236" s="1663"/>
      <c r="C236" s="1663"/>
      <c r="D236" s="1663"/>
      <c r="E236" s="1663"/>
      <c r="F236" s="1663"/>
      <c r="G236" s="1664"/>
      <c r="H236" s="1247">
        <f>SUMIF(G12:G229,"SB",H12:H229)</f>
        <v>11855.6</v>
      </c>
      <c r="I236" s="78">
        <f>SUMIF(G12:G229,"SB",I12:I229)</f>
        <v>18711.5</v>
      </c>
      <c r="J236" s="78">
        <f>SUMIF(G12:G229,"SB",J12:J229)</f>
        <v>22050.799999999999</v>
      </c>
      <c r="K236" s="17"/>
      <c r="L236" s="17"/>
      <c r="M236" s="17"/>
      <c r="N236" s="17"/>
    </row>
    <row r="237" spans="1:14" ht="14.25" customHeight="1" x14ac:dyDescent="0.2">
      <c r="A237" s="1619" t="s">
        <v>24</v>
      </c>
      <c r="B237" s="1620"/>
      <c r="C237" s="1620"/>
      <c r="D237" s="1620"/>
      <c r="E237" s="1620"/>
      <c r="F237" s="1620"/>
      <c r="G237" s="1621"/>
      <c r="H237" s="1248">
        <f>SUMIF(G18:G229,"SB(P)",H18:H229)</f>
        <v>0</v>
      </c>
      <c r="I237" s="72">
        <f>SUMIF(G18:G229,"SB(P)",I18:I229)</f>
        <v>0</v>
      </c>
      <c r="J237" s="72">
        <f>SUMIF(G18:G229,"SB(P)",J18:J229)</f>
        <v>0</v>
      </c>
      <c r="K237" s="17"/>
      <c r="L237" s="17"/>
      <c r="M237" s="17"/>
      <c r="N237" s="17"/>
    </row>
    <row r="238" spans="1:14" ht="14.25" customHeight="1" x14ac:dyDescent="0.2">
      <c r="A238" s="1619" t="s">
        <v>75</v>
      </c>
      <c r="B238" s="1620"/>
      <c r="C238" s="1620"/>
      <c r="D238" s="1620"/>
      <c r="E238" s="1620"/>
      <c r="F238" s="1620"/>
      <c r="G238" s="1621"/>
      <c r="H238" s="1247">
        <f>SUMIF(G18:G229,"SB(VR)",H18:H229)</f>
        <v>1506.4</v>
      </c>
      <c r="I238" s="78">
        <f>SUMIF(G18:G229,"SB(VR)",I18:I229)</f>
        <v>1160.4000000000001</v>
      </c>
      <c r="J238" s="78">
        <f>SUMIF(G18:G229,"SB(VR)",J18:J229)</f>
        <v>1312.3</v>
      </c>
      <c r="K238" s="17"/>
      <c r="L238" s="17"/>
      <c r="M238" s="17"/>
      <c r="N238" s="17"/>
    </row>
    <row r="239" spans="1:14" ht="14.25" customHeight="1" x14ac:dyDescent="0.2">
      <c r="A239" s="1647" t="s">
        <v>111</v>
      </c>
      <c r="B239" s="1648"/>
      <c r="C239" s="1648"/>
      <c r="D239" s="1648"/>
      <c r="E239" s="1648"/>
      <c r="F239" s="1648"/>
      <c r="G239" s="1649"/>
      <c r="H239" s="1247">
        <f>SUMIF(G18:G228,"SB(KPP)",H18:H228)</f>
        <v>5085</v>
      </c>
      <c r="I239" s="72">
        <f>SUMIF(G18:G228,"SB(KPP)",I18:I228)</f>
        <v>7905</v>
      </c>
      <c r="J239" s="72">
        <f>SUMIF(G18:G228,"SB(KPP)",J18:J228)</f>
        <v>6325</v>
      </c>
      <c r="K239" s="17"/>
      <c r="L239" s="17"/>
      <c r="M239" s="17"/>
      <c r="N239" s="17"/>
    </row>
    <row r="240" spans="1:14" ht="14.25" customHeight="1" x14ac:dyDescent="0.2">
      <c r="A240" s="1637" t="s">
        <v>489</v>
      </c>
      <c r="B240" s="1638"/>
      <c r="C240" s="1638"/>
      <c r="D240" s="1638"/>
      <c r="E240" s="1638"/>
      <c r="F240" s="1638"/>
      <c r="G240" s="1639"/>
      <c r="H240" s="1248">
        <f>SUMIF(G15:G223,"SB(ES)",H15:H223)</f>
        <v>0</v>
      </c>
      <c r="I240" s="72">
        <f>SUMIF(G15:G223,"SB(ES)",I15:I223)</f>
        <v>0</v>
      </c>
      <c r="J240" s="72">
        <f>SUMIF(G15:G223,"SB(ES)",J15:J223)</f>
        <v>0</v>
      </c>
      <c r="K240" s="17"/>
      <c r="L240" s="17"/>
      <c r="M240" s="17"/>
      <c r="N240" s="17"/>
    </row>
    <row r="241" spans="1:14" ht="14.25" customHeight="1" x14ac:dyDescent="0.2">
      <c r="A241" s="1640" t="s">
        <v>109</v>
      </c>
      <c r="B241" s="1641"/>
      <c r="C241" s="1641"/>
      <c r="D241" s="1641"/>
      <c r="E241" s="1641"/>
      <c r="F241" s="1641"/>
      <c r="G241" s="1642"/>
      <c r="H241" s="1249">
        <f>SUMIF(G18:G228,"SB(VRL)",H18:H228)</f>
        <v>552.9</v>
      </c>
      <c r="I241" s="423">
        <f>SUMIF(G21:G228,"SB(VRL)",I21:I228)</f>
        <v>0</v>
      </c>
      <c r="J241" s="423">
        <f>SUMIF(G18:G228,"SB(VRL)",J18:J228)</f>
        <v>0</v>
      </c>
      <c r="K241" s="17"/>
      <c r="L241" s="17"/>
      <c r="M241" s="17"/>
      <c r="N241" s="17"/>
    </row>
    <row r="242" spans="1:14" ht="14.25" customHeight="1" x14ac:dyDescent="0.2">
      <c r="A242" s="1643" t="s">
        <v>110</v>
      </c>
      <c r="B242" s="1641"/>
      <c r="C242" s="1641"/>
      <c r="D242" s="1641"/>
      <c r="E242" s="1641"/>
      <c r="F242" s="1641"/>
      <c r="G242" s="1642"/>
      <c r="H242" s="1249">
        <f>SUMIF(G15:G229,"SB(ŽPL)",H15:H229)</f>
        <v>1122.7</v>
      </c>
      <c r="I242" s="423">
        <f>SUMIF(G10:G229,"SB(ŽPL)",I10:I229)</f>
        <v>0</v>
      </c>
      <c r="J242" s="423">
        <f>SUMIF(G18:G229,"SB(ŽPL)",J18:J229)</f>
        <v>0</v>
      </c>
      <c r="K242" s="17"/>
      <c r="L242" s="17"/>
      <c r="M242" s="17"/>
      <c r="N242" s="17"/>
    </row>
    <row r="243" spans="1:14" ht="14.25" customHeight="1" x14ac:dyDescent="0.2">
      <c r="A243" s="1625" t="s">
        <v>290</v>
      </c>
      <c r="B243" s="1626"/>
      <c r="C243" s="1626"/>
      <c r="D243" s="1626"/>
      <c r="E243" s="1626"/>
      <c r="F243" s="1626"/>
      <c r="G243" s="1627"/>
      <c r="H243" s="1249">
        <f>SUMIF(G18:G229,"SB(L)",H18:H229)</f>
        <v>4086.5</v>
      </c>
      <c r="I243" s="423">
        <f>SUMIF(G21:G229,"SB(L)",I21:I229)</f>
        <v>0</v>
      </c>
      <c r="J243" s="423">
        <f>SUMIF(G18:G227,"SB(L)",J18:J229)</f>
        <v>0</v>
      </c>
      <c r="K243" s="17"/>
      <c r="L243" s="17"/>
      <c r="M243" s="17"/>
      <c r="N243" s="17"/>
    </row>
    <row r="244" spans="1:14" ht="14.25" customHeight="1" x14ac:dyDescent="0.2">
      <c r="A244" s="1631" t="s">
        <v>18</v>
      </c>
      <c r="B244" s="1632"/>
      <c r="C244" s="1632"/>
      <c r="D244" s="1632"/>
      <c r="E244" s="1632"/>
      <c r="F244" s="1632"/>
      <c r="G244" s="1633"/>
      <c r="H244" s="1250">
        <f>SUM(H245:H248)</f>
        <v>3901.9</v>
      </c>
      <c r="I244" s="424">
        <f>I246+I247+I248+I245</f>
        <v>6649.4</v>
      </c>
      <c r="J244" s="424">
        <f>J246+J247+J248+J245</f>
        <v>2751.9</v>
      </c>
      <c r="K244" s="17"/>
      <c r="L244" s="17"/>
      <c r="M244" s="17"/>
      <c r="N244" s="17"/>
    </row>
    <row r="245" spans="1:14" ht="14.25" customHeight="1" x14ac:dyDescent="0.2">
      <c r="A245" s="1637" t="s">
        <v>25</v>
      </c>
      <c r="B245" s="1638"/>
      <c r="C245" s="1638"/>
      <c r="D245" s="1638"/>
      <c r="E245" s="1638"/>
      <c r="F245" s="1638"/>
      <c r="G245" s="1639"/>
      <c r="H245" s="1248">
        <f>SUMIF(G15:G229,"ES",H15:H229)</f>
        <v>2204</v>
      </c>
      <c r="I245" s="72">
        <f>SUMIF(G15:G229,"ES",I15:I229)</f>
        <v>5104.8</v>
      </c>
      <c r="J245" s="72">
        <f>SUMIF(G15:G229,"ES",J15:J229)</f>
        <v>1278.9000000000001</v>
      </c>
      <c r="K245" s="17"/>
      <c r="L245" s="17"/>
      <c r="M245" s="17"/>
      <c r="N245" s="17"/>
    </row>
    <row r="246" spans="1:14" ht="14.25" customHeight="1" x14ac:dyDescent="0.2">
      <c r="A246" s="1613" t="s">
        <v>26</v>
      </c>
      <c r="B246" s="1614"/>
      <c r="C246" s="1614"/>
      <c r="D246" s="1614"/>
      <c r="E246" s="1614"/>
      <c r="F246" s="1614"/>
      <c r="G246" s="1615"/>
      <c r="H246" s="1248">
        <f>SUMIF(G18:G229,"KVJUD",H18:H229)</f>
        <v>1593.4</v>
      </c>
      <c r="I246" s="72">
        <f>SUMIF(G18:G229,"KVJUD",I18:I229)</f>
        <v>1322.1</v>
      </c>
      <c r="J246" s="72">
        <f>SUMIF(G18:G229,"KVJUD",J18:J229)</f>
        <v>1378</v>
      </c>
      <c r="K246" s="64"/>
      <c r="L246" s="64"/>
      <c r="M246" s="64"/>
      <c r="N246" s="64"/>
    </row>
    <row r="247" spans="1:14" ht="14.25" customHeight="1" x14ac:dyDescent="0.2">
      <c r="A247" s="1619" t="s">
        <v>27</v>
      </c>
      <c r="B247" s="1620"/>
      <c r="C247" s="1620"/>
      <c r="D247" s="1620"/>
      <c r="E247" s="1620"/>
      <c r="F247" s="1620"/>
      <c r="G247" s="1621"/>
      <c r="H247" s="1248">
        <f>SUMIF(G18:G229,"LRVB",H18:H229)</f>
        <v>0</v>
      </c>
      <c r="I247" s="72">
        <f>SUMIF(G18:G229,"LRVB",I18:I229)</f>
        <v>0</v>
      </c>
      <c r="J247" s="72">
        <f>SUMIF(G18:G229,"LRVB",J18:J229)</f>
        <v>0</v>
      </c>
      <c r="K247" s="64"/>
      <c r="L247" s="64"/>
      <c r="M247" s="64"/>
      <c r="N247" s="64"/>
    </row>
    <row r="248" spans="1:14" ht="14.25" customHeight="1" x14ac:dyDescent="0.2">
      <c r="A248" s="1622" t="s">
        <v>28</v>
      </c>
      <c r="B248" s="1623"/>
      <c r="C248" s="1623"/>
      <c r="D248" s="1623"/>
      <c r="E248" s="1623"/>
      <c r="F248" s="1623"/>
      <c r="G248" s="1624"/>
      <c r="H248" s="1248">
        <f>SUMIF(G18:G229,"Kt",H18:H229)</f>
        <v>104.5</v>
      </c>
      <c r="I248" s="72">
        <f>SUMIF(G18:G229,"Kt",I18:I229)</f>
        <v>222.5</v>
      </c>
      <c r="J248" s="72">
        <f>SUMIF(G18:G229,"Kt",J18:J229)</f>
        <v>95</v>
      </c>
      <c r="K248" s="64"/>
      <c r="L248" s="64"/>
      <c r="M248" s="64"/>
      <c r="N248" s="64"/>
    </row>
    <row r="249" spans="1:14" ht="14.25" customHeight="1" thickBot="1" x14ac:dyDescent="0.25">
      <c r="A249" s="1607" t="s">
        <v>19</v>
      </c>
      <c r="B249" s="1608"/>
      <c r="C249" s="1608"/>
      <c r="D249" s="1608"/>
      <c r="E249" s="1608"/>
      <c r="F249" s="1608"/>
      <c r="G249" s="1609"/>
      <c r="H249" s="1243">
        <f>SUM(H234,H244)</f>
        <v>28111</v>
      </c>
      <c r="I249" s="425">
        <f>SUM(I234,I244)</f>
        <v>34426.300000000003</v>
      </c>
      <c r="J249" s="425">
        <f>SUM(J234,J244)</f>
        <v>32440</v>
      </c>
      <c r="K249" s="64"/>
      <c r="L249" s="64"/>
      <c r="M249" s="64"/>
      <c r="N249" s="64"/>
    </row>
    <row r="250" spans="1:14" x14ac:dyDescent="0.2">
      <c r="H250" s="369"/>
      <c r="I250" s="369"/>
      <c r="J250" s="369"/>
    </row>
    <row r="251" spans="1:14" x14ac:dyDescent="0.2">
      <c r="F251" s="2146" t="s">
        <v>490</v>
      </c>
      <c r="G251" s="2146"/>
      <c r="H251" s="2146"/>
      <c r="I251" s="2146"/>
    </row>
    <row r="252" spans="1:14" x14ac:dyDescent="0.2">
      <c r="H252" s="17"/>
      <c r="I252" s="17"/>
      <c r="J252" s="17"/>
    </row>
    <row r="253" spans="1:14" x14ac:dyDescent="0.2">
      <c r="A253" s="1"/>
      <c r="B253" s="1"/>
      <c r="C253" s="544"/>
      <c r="D253" s="1"/>
      <c r="E253" s="1"/>
      <c r="F253" s="1"/>
      <c r="G253" s="1"/>
      <c r="H253" s="64"/>
      <c r="I253" s="64"/>
      <c r="J253" s="64"/>
      <c r="K253" s="1"/>
      <c r="L253" s="1"/>
      <c r="M253" s="1"/>
      <c r="N253" s="1"/>
    </row>
    <row r="254" spans="1:14" x14ac:dyDescent="0.2">
      <c r="A254" s="1"/>
      <c r="B254" s="1"/>
      <c r="C254" s="544"/>
      <c r="D254" s="1"/>
      <c r="E254" s="1"/>
      <c r="F254" s="1"/>
      <c r="G254" s="1"/>
      <c r="H254" s="64"/>
      <c r="I254" s="64"/>
      <c r="J254" s="64"/>
      <c r="K254" s="1"/>
      <c r="L254" s="1"/>
      <c r="M254" s="1"/>
      <c r="N254" s="1"/>
    </row>
  </sheetData>
  <mergeCells count="249">
    <mergeCell ref="F251:I251"/>
    <mergeCell ref="D146:D148"/>
    <mergeCell ref="D158:D159"/>
    <mergeCell ref="K158:K159"/>
    <mergeCell ref="L158:L159"/>
    <mergeCell ref="M158:M159"/>
    <mergeCell ref="N158:N159"/>
    <mergeCell ref="K1:N1"/>
    <mergeCell ref="A4:N4"/>
    <mergeCell ref="A5:N5"/>
    <mergeCell ref="A6:N6"/>
    <mergeCell ref="K7:N7"/>
    <mergeCell ref="A8:A10"/>
    <mergeCell ref="B8:B10"/>
    <mergeCell ref="C8:C10"/>
    <mergeCell ref="D8:D10"/>
    <mergeCell ref="A11:N11"/>
    <mergeCell ref="A12:N12"/>
    <mergeCell ref="B13:N13"/>
    <mergeCell ref="C14:N14"/>
    <mergeCell ref="A18:A20"/>
    <mergeCell ref="B18:B20"/>
    <mergeCell ref="C18:C20"/>
    <mergeCell ref="D18:D20"/>
    <mergeCell ref="I8:I10"/>
    <mergeCell ref="J8:J10"/>
    <mergeCell ref="K8:N8"/>
    <mergeCell ref="K9:K10"/>
    <mergeCell ref="L9:N9"/>
    <mergeCell ref="E8:E10"/>
    <mergeCell ref="F8:F10"/>
    <mergeCell ref="G8:G10"/>
    <mergeCell ref="F21:F22"/>
    <mergeCell ref="D23:D26"/>
    <mergeCell ref="K23:K24"/>
    <mergeCell ref="E24:E26"/>
    <mergeCell ref="F18:F20"/>
    <mergeCell ref="E19:E20"/>
    <mergeCell ref="K19:K20"/>
    <mergeCell ref="A21:A22"/>
    <mergeCell ref="B21:B22"/>
    <mergeCell ref="C21:C22"/>
    <mergeCell ref="D21:D22"/>
    <mergeCell ref="A42:A45"/>
    <mergeCell ref="B42:B45"/>
    <mergeCell ref="C42:C45"/>
    <mergeCell ref="D42:D45"/>
    <mergeCell ref="F42:F45"/>
    <mergeCell ref="D34:D35"/>
    <mergeCell ref="F34:F35"/>
    <mergeCell ref="D36:D37"/>
    <mergeCell ref="F27:F28"/>
    <mergeCell ref="D29:D31"/>
    <mergeCell ref="E29:E31"/>
    <mergeCell ref="D32:D33"/>
    <mergeCell ref="A27:A28"/>
    <mergeCell ref="B27:B28"/>
    <mergeCell ref="C27:C28"/>
    <mergeCell ref="D27:D28"/>
    <mergeCell ref="D48:D49"/>
    <mergeCell ref="E48:E49"/>
    <mergeCell ref="F48:F49"/>
    <mergeCell ref="A46:A47"/>
    <mergeCell ref="B46:B47"/>
    <mergeCell ref="C46:C47"/>
    <mergeCell ref="D46:D47"/>
    <mergeCell ref="F46:F47"/>
    <mergeCell ref="A59:A63"/>
    <mergeCell ref="B59:B63"/>
    <mergeCell ref="C59:C63"/>
    <mergeCell ref="D59:D60"/>
    <mergeCell ref="E59:E63"/>
    <mergeCell ref="F59:F63"/>
    <mergeCell ref="D50:D51"/>
    <mergeCell ref="D52:D53"/>
    <mergeCell ref="E52:E53"/>
    <mergeCell ref="F52:F53"/>
    <mergeCell ref="D55:D58"/>
    <mergeCell ref="E55:E58"/>
    <mergeCell ref="D69:D70"/>
    <mergeCell ref="F69:F70"/>
    <mergeCell ref="D67:D68"/>
    <mergeCell ref="E67:E68"/>
    <mergeCell ref="F67:F68"/>
    <mergeCell ref="K59:K60"/>
    <mergeCell ref="D64:D66"/>
    <mergeCell ref="E64:E66"/>
    <mergeCell ref="F64:F66"/>
    <mergeCell ref="K65:K66"/>
    <mergeCell ref="K73:K74"/>
    <mergeCell ref="K75:K76"/>
    <mergeCell ref="A77:A78"/>
    <mergeCell ref="B77:B78"/>
    <mergeCell ref="C77:C78"/>
    <mergeCell ref="D77:D78"/>
    <mergeCell ref="E77:E78"/>
    <mergeCell ref="F77:F78"/>
    <mergeCell ref="D73:D76"/>
    <mergeCell ref="E73:E76"/>
    <mergeCell ref="F73:F76"/>
    <mergeCell ref="K77:K78"/>
    <mergeCell ref="K80:K81"/>
    <mergeCell ref="D83:D85"/>
    <mergeCell ref="A79:A81"/>
    <mergeCell ref="B79:B81"/>
    <mergeCell ref="C79:C81"/>
    <mergeCell ref="D79:D81"/>
    <mergeCell ref="E79:E81"/>
    <mergeCell ref="F79:F81"/>
    <mergeCell ref="E83:E86"/>
    <mergeCell ref="K104:K106"/>
    <mergeCell ref="C108:G108"/>
    <mergeCell ref="C109:N109"/>
    <mergeCell ref="D115:D116"/>
    <mergeCell ref="E110:E112"/>
    <mergeCell ref="D96:D97"/>
    <mergeCell ref="D98:D100"/>
    <mergeCell ref="D87:D89"/>
    <mergeCell ref="K87:K88"/>
    <mergeCell ref="D90:D91"/>
    <mergeCell ref="D102:D103"/>
    <mergeCell ref="D92:D93"/>
    <mergeCell ref="D134:D135"/>
    <mergeCell ref="A130:A131"/>
    <mergeCell ref="B130:B131"/>
    <mergeCell ref="C130:C131"/>
    <mergeCell ref="D130:D131"/>
    <mergeCell ref="E130:E131"/>
    <mergeCell ref="A141:A143"/>
    <mergeCell ref="B141:B143"/>
    <mergeCell ref="C141:C143"/>
    <mergeCell ref="D141:D143"/>
    <mergeCell ref="E141:E143"/>
    <mergeCell ref="D123:D124"/>
    <mergeCell ref="K123:K124"/>
    <mergeCell ref="A125:A126"/>
    <mergeCell ref="B125:B126"/>
    <mergeCell ref="C125:C126"/>
    <mergeCell ref="D125:D126"/>
    <mergeCell ref="E125:E126"/>
    <mergeCell ref="F125:F126"/>
    <mergeCell ref="E127:E129"/>
    <mergeCell ref="F127:F129"/>
    <mergeCell ref="K125:K126"/>
    <mergeCell ref="L125:L126"/>
    <mergeCell ref="M125:M126"/>
    <mergeCell ref="C145:N145"/>
    <mergeCell ref="A164:A166"/>
    <mergeCell ref="B164:B166"/>
    <mergeCell ref="C164:C166"/>
    <mergeCell ref="D164:D166"/>
    <mergeCell ref="E164:E166"/>
    <mergeCell ref="F164:F166"/>
    <mergeCell ref="D162:D163"/>
    <mergeCell ref="K162:K163"/>
    <mergeCell ref="D160:D161"/>
    <mergeCell ref="D151:D156"/>
    <mergeCell ref="E151:E153"/>
    <mergeCell ref="C144:G144"/>
    <mergeCell ref="K144:N144"/>
    <mergeCell ref="N125:N126"/>
    <mergeCell ref="A127:A129"/>
    <mergeCell ref="B127:B129"/>
    <mergeCell ref="C127:C129"/>
    <mergeCell ref="D127:D129"/>
    <mergeCell ref="F130:F131"/>
    <mergeCell ref="D132:D133"/>
    <mergeCell ref="F141:F143"/>
    <mergeCell ref="K229:N229"/>
    <mergeCell ref="A232:G232"/>
    <mergeCell ref="F176:F177"/>
    <mergeCell ref="A174:A175"/>
    <mergeCell ref="B174:B175"/>
    <mergeCell ref="C174:C175"/>
    <mergeCell ref="D174:D175"/>
    <mergeCell ref="E174:E175"/>
    <mergeCell ref="D167:D170"/>
    <mergeCell ref="A171:A173"/>
    <mergeCell ref="B171:B173"/>
    <mergeCell ref="C171:C173"/>
    <mergeCell ref="D171:D173"/>
    <mergeCell ref="E171:E173"/>
    <mergeCell ref="A176:A177"/>
    <mergeCell ref="B176:B177"/>
    <mergeCell ref="C176:C177"/>
    <mergeCell ref="D176:D177"/>
    <mergeCell ref="E176:E177"/>
    <mergeCell ref="N217:N218"/>
    <mergeCell ref="D219:D220"/>
    <mergeCell ref="K219:K220"/>
    <mergeCell ref="K214:K215"/>
    <mergeCell ref="A216:A218"/>
    <mergeCell ref="B216:B218"/>
    <mergeCell ref="C216:C218"/>
    <mergeCell ref="E216:E218"/>
    <mergeCell ref="F216:F218"/>
    <mergeCell ref="K217:K218"/>
    <mergeCell ref="A214:A215"/>
    <mergeCell ref="B214:B215"/>
    <mergeCell ref="C214:C215"/>
    <mergeCell ref="D214:D215"/>
    <mergeCell ref="A239:G239"/>
    <mergeCell ref="A234:G234"/>
    <mergeCell ref="A235:G235"/>
    <mergeCell ref="A236:G236"/>
    <mergeCell ref="B229:G229"/>
    <mergeCell ref="D211:D213"/>
    <mergeCell ref="C184:G184"/>
    <mergeCell ref="K184:N184"/>
    <mergeCell ref="C185:N185"/>
    <mergeCell ref="C191:C198"/>
    <mergeCell ref="C199:C206"/>
    <mergeCell ref="C207:C210"/>
    <mergeCell ref="A233:G233"/>
    <mergeCell ref="F223:F226"/>
    <mergeCell ref="K225:K226"/>
    <mergeCell ref="C227:G227"/>
    <mergeCell ref="K227:N227"/>
    <mergeCell ref="B228:G228"/>
    <mergeCell ref="K228:N228"/>
    <mergeCell ref="D223:D226"/>
    <mergeCell ref="E223:E226"/>
    <mergeCell ref="A238:G238"/>
    <mergeCell ref="L217:L218"/>
    <mergeCell ref="M217:M218"/>
    <mergeCell ref="A178:A180"/>
    <mergeCell ref="B178:B180"/>
    <mergeCell ref="C178:C180"/>
    <mergeCell ref="D178:D180"/>
    <mergeCell ref="E178:E180"/>
    <mergeCell ref="D119:D120"/>
    <mergeCell ref="K119:K120"/>
    <mergeCell ref="A249:G249"/>
    <mergeCell ref="H8:H10"/>
    <mergeCell ref="K36:K37"/>
    <mergeCell ref="D15:D16"/>
    <mergeCell ref="E15:E17"/>
    <mergeCell ref="D39:D40"/>
    <mergeCell ref="E39:E41"/>
    <mergeCell ref="A246:G246"/>
    <mergeCell ref="A247:G247"/>
    <mergeCell ref="A248:G248"/>
    <mergeCell ref="A243:G243"/>
    <mergeCell ref="A244:G244"/>
    <mergeCell ref="A245:G245"/>
    <mergeCell ref="A240:G240"/>
    <mergeCell ref="A241:G241"/>
    <mergeCell ref="A242:G242"/>
    <mergeCell ref="A237:G237"/>
  </mergeCells>
  <printOptions horizontalCentered="1"/>
  <pageMargins left="0.59055118110236227" right="0" top="0.39370078740157483" bottom="0" header="0" footer="0"/>
  <pageSetup paperSize="9" scale="70" orientation="portrait" r:id="rId1"/>
  <headerFooter alignWithMargins="0"/>
  <rowBreaks count="2" manualBreakCount="2">
    <brk id="58" max="13" man="1"/>
    <brk id="163"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06"/>
  <sheetViews>
    <sheetView tabSelected="1" topLeftCell="A226" zoomScaleNormal="100" zoomScaleSheetLayoutView="100" workbookViewId="0">
      <selection activeCell="AA100" sqref="AA100"/>
    </sheetView>
  </sheetViews>
  <sheetFormatPr defaultRowHeight="12.75" x14ac:dyDescent="0.2"/>
  <cols>
    <col min="1" max="3" width="2.7109375" style="2" customWidth="1"/>
    <col min="4" max="4" width="3.140625" style="2" customWidth="1"/>
    <col min="5" max="5" width="36.28515625" style="2" customWidth="1"/>
    <col min="6" max="6" width="2.85546875" style="8" customWidth="1"/>
    <col min="7" max="7" width="0.140625" style="8" hidden="1" customWidth="1"/>
    <col min="8" max="8" width="3" style="12" customWidth="1"/>
    <col min="9" max="9" width="12.28515625" style="12" customWidth="1"/>
    <col min="10" max="10" width="7.85546875" style="3" customWidth="1"/>
    <col min="11" max="11" width="8.42578125" style="2" customWidth="1"/>
    <col min="12" max="12" width="9.28515625" style="2" customWidth="1"/>
    <col min="13" max="14" width="8.28515625" style="2" customWidth="1"/>
    <col min="15" max="15" width="6.28515625" style="2" customWidth="1"/>
    <col min="16" max="16" width="8.28515625" style="2" customWidth="1"/>
    <col min="17" max="17" width="8.85546875" style="2" customWidth="1"/>
    <col min="18" max="18" width="9" style="2" customWidth="1"/>
    <col min="19" max="19" width="38.7109375" style="2" customWidth="1"/>
    <col min="20" max="20" width="4.7109375" style="2" customWidth="1"/>
    <col min="21" max="21" width="4" style="2" customWidth="1"/>
    <col min="22" max="23" width="3.85546875" style="2" customWidth="1"/>
    <col min="24" max="24" width="10.5703125" style="1" customWidth="1"/>
    <col min="25" max="16384" width="9.140625" style="1"/>
  </cols>
  <sheetData>
    <row r="1" spans="1:23" s="199" customFormat="1" ht="15.75" customHeight="1" x14ac:dyDescent="0.25">
      <c r="S1" s="2059" t="s">
        <v>172</v>
      </c>
      <c r="T1" s="2060"/>
      <c r="U1" s="2060"/>
      <c r="V1" s="2060"/>
      <c r="W1" s="2060"/>
    </row>
    <row r="2" spans="1:23" s="49" customFormat="1" ht="15" x14ac:dyDescent="0.2">
      <c r="A2" s="2061" t="s">
        <v>494</v>
      </c>
      <c r="B2" s="2061"/>
      <c r="C2" s="2061"/>
      <c r="D2" s="2061"/>
      <c r="E2" s="2061"/>
      <c r="F2" s="2061"/>
      <c r="G2" s="2061"/>
      <c r="H2" s="2061"/>
      <c r="I2" s="2061"/>
      <c r="J2" s="2061"/>
      <c r="K2" s="2061"/>
      <c r="L2" s="2061"/>
      <c r="M2" s="2061"/>
      <c r="N2" s="2061"/>
      <c r="O2" s="2061"/>
      <c r="P2" s="2061"/>
      <c r="Q2" s="2061"/>
      <c r="R2" s="2061"/>
      <c r="S2" s="2061"/>
      <c r="T2" s="2061"/>
      <c r="U2" s="2061"/>
      <c r="V2" s="2061"/>
      <c r="W2" s="2061"/>
    </row>
    <row r="3" spans="1:23" ht="15.75" customHeight="1" x14ac:dyDescent="0.2">
      <c r="A3" s="2062" t="s">
        <v>33</v>
      </c>
      <c r="B3" s="2062"/>
      <c r="C3" s="2062"/>
      <c r="D3" s="2062"/>
      <c r="E3" s="2062"/>
      <c r="F3" s="2062"/>
      <c r="G3" s="2062"/>
      <c r="H3" s="2062"/>
      <c r="I3" s="2062"/>
      <c r="J3" s="2062"/>
      <c r="K3" s="2062"/>
      <c r="L3" s="2062"/>
      <c r="M3" s="2062"/>
      <c r="N3" s="2062"/>
      <c r="O3" s="2062"/>
      <c r="P3" s="2062"/>
      <c r="Q3" s="2062"/>
      <c r="R3" s="2062"/>
      <c r="S3" s="2062"/>
      <c r="T3" s="2062"/>
      <c r="U3" s="2062"/>
      <c r="V3" s="2062"/>
      <c r="W3" s="2062"/>
    </row>
    <row r="4" spans="1:23" ht="15" customHeight="1" x14ac:dyDescent="0.2">
      <c r="A4" s="2063" t="s">
        <v>21</v>
      </c>
      <c r="B4" s="2063"/>
      <c r="C4" s="2063"/>
      <c r="D4" s="2063"/>
      <c r="E4" s="2063"/>
      <c r="F4" s="2063"/>
      <c r="G4" s="2063"/>
      <c r="H4" s="2063"/>
      <c r="I4" s="2063"/>
      <c r="J4" s="2063"/>
      <c r="K4" s="2063"/>
      <c r="L4" s="2063"/>
      <c r="M4" s="2063"/>
      <c r="N4" s="2063"/>
      <c r="O4" s="2063"/>
      <c r="P4" s="2063"/>
      <c r="Q4" s="2063"/>
      <c r="R4" s="2063"/>
      <c r="S4" s="2063"/>
      <c r="T4" s="2063"/>
      <c r="U4" s="2063"/>
      <c r="V4" s="2063"/>
      <c r="W4" s="2063"/>
    </row>
    <row r="5" spans="1:23" ht="15" customHeight="1" thickBot="1" x14ac:dyDescent="0.25">
      <c r="A5" s="19"/>
      <c r="B5" s="19"/>
      <c r="C5" s="19"/>
      <c r="D5" s="19"/>
      <c r="E5" s="19"/>
      <c r="F5" s="20"/>
      <c r="G5" s="20"/>
      <c r="H5" s="21"/>
      <c r="I5" s="21"/>
      <c r="J5" s="356"/>
      <c r="K5" s="19"/>
      <c r="L5" s="19"/>
      <c r="M5" s="19"/>
      <c r="N5" s="19"/>
      <c r="O5" s="19"/>
      <c r="P5" s="19"/>
      <c r="Q5" s="19"/>
      <c r="R5" s="19"/>
      <c r="S5" s="2064" t="s">
        <v>131</v>
      </c>
      <c r="T5" s="2064"/>
      <c r="U5" s="2064"/>
      <c r="V5" s="2064"/>
      <c r="W5" s="2065"/>
    </row>
    <row r="6" spans="1:23" s="49" customFormat="1" ht="30" customHeight="1" x14ac:dyDescent="0.2">
      <c r="A6" s="2066" t="s">
        <v>22</v>
      </c>
      <c r="B6" s="2069" t="s">
        <v>0</v>
      </c>
      <c r="C6" s="2069" t="s">
        <v>1</v>
      </c>
      <c r="D6" s="2069" t="s">
        <v>31</v>
      </c>
      <c r="E6" s="2072" t="s">
        <v>14</v>
      </c>
      <c r="F6" s="2021" t="s">
        <v>2</v>
      </c>
      <c r="G6" s="2024" t="s">
        <v>140</v>
      </c>
      <c r="H6" s="2051" t="s">
        <v>3</v>
      </c>
      <c r="I6" s="2054" t="s">
        <v>68</v>
      </c>
      <c r="J6" s="2027" t="s">
        <v>4</v>
      </c>
      <c r="K6" s="2030" t="s">
        <v>273</v>
      </c>
      <c r="L6" s="2075" t="s">
        <v>274</v>
      </c>
      <c r="M6" s="2077" t="s">
        <v>275</v>
      </c>
      <c r="N6" s="2078"/>
      <c r="O6" s="2078"/>
      <c r="P6" s="2079"/>
      <c r="Q6" s="2080" t="s">
        <v>173</v>
      </c>
      <c r="R6" s="2080" t="s">
        <v>276</v>
      </c>
      <c r="S6" s="2083" t="s">
        <v>13</v>
      </c>
      <c r="T6" s="2084"/>
      <c r="U6" s="2084"/>
      <c r="V6" s="2084"/>
      <c r="W6" s="2085"/>
    </row>
    <row r="7" spans="1:23" s="49" customFormat="1" ht="18.75" customHeight="1" x14ac:dyDescent="0.2">
      <c r="A7" s="2067"/>
      <c r="B7" s="2070"/>
      <c r="C7" s="2070"/>
      <c r="D7" s="2070"/>
      <c r="E7" s="2073"/>
      <c r="F7" s="2022"/>
      <c r="G7" s="2025"/>
      <c r="H7" s="2052"/>
      <c r="I7" s="2055"/>
      <c r="J7" s="2028"/>
      <c r="K7" s="2031"/>
      <c r="L7" s="2076"/>
      <c r="M7" s="2086" t="s">
        <v>5</v>
      </c>
      <c r="N7" s="2088" t="s">
        <v>6</v>
      </c>
      <c r="O7" s="2089"/>
      <c r="P7" s="2090" t="s">
        <v>20</v>
      </c>
      <c r="Q7" s="2081"/>
      <c r="R7" s="2081"/>
      <c r="S7" s="2092" t="s">
        <v>14</v>
      </c>
      <c r="T7" s="2088" t="s">
        <v>106</v>
      </c>
      <c r="U7" s="2094"/>
      <c r="V7" s="2094"/>
      <c r="W7" s="2095"/>
    </row>
    <row r="8" spans="1:23" s="49" customFormat="1" ht="63" customHeight="1" thickBot="1" x14ac:dyDescent="0.25">
      <c r="A8" s="2068"/>
      <c r="B8" s="2071"/>
      <c r="C8" s="2071"/>
      <c r="D8" s="2071"/>
      <c r="E8" s="2074"/>
      <c r="F8" s="2023"/>
      <c r="G8" s="2026"/>
      <c r="H8" s="2053"/>
      <c r="I8" s="2056"/>
      <c r="J8" s="2029"/>
      <c r="K8" s="2031"/>
      <c r="L8" s="2076"/>
      <c r="M8" s="2087"/>
      <c r="N8" s="200" t="s">
        <v>5</v>
      </c>
      <c r="O8" s="201" t="s">
        <v>15</v>
      </c>
      <c r="P8" s="2091"/>
      <c r="Q8" s="2082"/>
      <c r="R8" s="2082"/>
      <c r="S8" s="2093"/>
      <c r="T8" s="202" t="s">
        <v>91</v>
      </c>
      <c r="U8" s="203" t="s">
        <v>114</v>
      </c>
      <c r="V8" s="203" t="s">
        <v>174</v>
      </c>
      <c r="W8" s="204" t="s">
        <v>277</v>
      </c>
    </row>
    <row r="9" spans="1:23" s="10" customFormat="1" ht="14.25" customHeight="1" x14ac:dyDescent="0.2">
      <c r="A9" s="2039" t="s">
        <v>67</v>
      </c>
      <c r="B9" s="2040"/>
      <c r="C9" s="2040"/>
      <c r="D9" s="2040"/>
      <c r="E9" s="2040"/>
      <c r="F9" s="2040"/>
      <c r="G9" s="2040"/>
      <c r="H9" s="2040"/>
      <c r="I9" s="2040"/>
      <c r="J9" s="2040"/>
      <c r="K9" s="2040"/>
      <c r="L9" s="2040"/>
      <c r="M9" s="2040"/>
      <c r="N9" s="2040"/>
      <c r="O9" s="2040"/>
      <c r="P9" s="2040"/>
      <c r="Q9" s="2040"/>
      <c r="R9" s="2040"/>
      <c r="S9" s="2040"/>
      <c r="T9" s="2040"/>
      <c r="U9" s="2040"/>
      <c r="V9" s="2040"/>
      <c r="W9" s="2041"/>
    </row>
    <row r="10" spans="1:23" s="10" customFormat="1" ht="14.25" customHeight="1" x14ac:dyDescent="0.2">
      <c r="A10" s="2042" t="s">
        <v>30</v>
      </c>
      <c r="B10" s="2043"/>
      <c r="C10" s="2043"/>
      <c r="D10" s="2043"/>
      <c r="E10" s="2043"/>
      <c r="F10" s="2043"/>
      <c r="G10" s="2043"/>
      <c r="H10" s="2043"/>
      <c r="I10" s="2043"/>
      <c r="J10" s="2043"/>
      <c r="K10" s="2043"/>
      <c r="L10" s="2043"/>
      <c r="M10" s="2043"/>
      <c r="N10" s="2043"/>
      <c r="O10" s="2043"/>
      <c r="P10" s="2043"/>
      <c r="Q10" s="2043"/>
      <c r="R10" s="2043"/>
      <c r="S10" s="2043"/>
      <c r="T10" s="2043"/>
      <c r="U10" s="2043"/>
      <c r="V10" s="2043"/>
      <c r="W10" s="2044"/>
    </row>
    <row r="11" spans="1:23" ht="16.5" customHeight="1" x14ac:dyDescent="0.2">
      <c r="A11" s="23" t="s">
        <v>7</v>
      </c>
      <c r="B11" s="2045" t="s">
        <v>34</v>
      </c>
      <c r="C11" s="2046"/>
      <c r="D11" s="2046"/>
      <c r="E11" s="2046"/>
      <c r="F11" s="2046"/>
      <c r="G11" s="2046"/>
      <c r="H11" s="2046"/>
      <c r="I11" s="2046"/>
      <c r="J11" s="2046"/>
      <c r="K11" s="2046"/>
      <c r="L11" s="2046"/>
      <c r="M11" s="2046"/>
      <c r="N11" s="2046"/>
      <c r="O11" s="2046"/>
      <c r="P11" s="2046"/>
      <c r="Q11" s="2046"/>
      <c r="R11" s="2046"/>
      <c r="S11" s="2046"/>
      <c r="T11" s="2046"/>
      <c r="U11" s="2046"/>
      <c r="V11" s="2046"/>
      <c r="W11" s="2047"/>
    </row>
    <row r="12" spans="1:23" ht="15" customHeight="1" x14ac:dyDescent="0.2">
      <c r="A12" s="355" t="s">
        <v>7</v>
      </c>
      <c r="B12" s="16" t="s">
        <v>7</v>
      </c>
      <c r="C12" s="2048" t="s">
        <v>35</v>
      </c>
      <c r="D12" s="2049"/>
      <c r="E12" s="2049"/>
      <c r="F12" s="2049"/>
      <c r="G12" s="2049"/>
      <c r="H12" s="2049"/>
      <c r="I12" s="2049"/>
      <c r="J12" s="2049"/>
      <c r="K12" s="2049"/>
      <c r="L12" s="2049"/>
      <c r="M12" s="2049"/>
      <c r="N12" s="2049"/>
      <c r="O12" s="2049"/>
      <c r="P12" s="2049"/>
      <c r="Q12" s="2049"/>
      <c r="R12" s="2049"/>
      <c r="S12" s="2049"/>
      <c r="T12" s="2049"/>
      <c r="U12" s="2049"/>
      <c r="V12" s="2049"/>
      <c r="W12" s="2050"/>
    </row>
    <row r="13" spans="1:23" ht="35.25" customHeight="1" x14ac:dyDescent="0.2">
      <c r="A13" s="352" t="s">
        <v>7</v>
      </c>
      <c r="B13" s="353" t="s">
        <v>7</v>
      </c>
      <c r="C13" s="568" t="s">
        <v>7</v>
      </c>
      <c r="D13" s="323"/>
      <c r="E13" s="70" t="s">
        <v>53</v>
      </c>
      <c r="F13" s="298" t="s">
        <v>97</v>
      </c>
      <c r="G13" s="299"/>
      <c r="H13" s="354" t="s">
        <v>47</v>
      </c>
      <c r="I13" s="42"/>
      <c r="J13" s="230"/>
      <c r="K13" s="850"/>
      <c r="L13" s="850"/>
      <c r="M13" s="851"/>
      <c r="N13" s="852"/>
      <c r="O13" s="853"/>
      <c r="P13" s="854"/>
      <c r="Q13" s="850"/>
      <c r="R13" s="851"/>
      <c r="S13" s="27"/>
      <c r="T13" s="229"/>
      <c r="U13" s="473"/>
      <c r="V13" s="13"/>
      <c r="W13" s="48"/>
    </row>
    <row r="14" spans="1:23" ht="27.75" customHeight="1" x14ac:dyDescent="0.2">
      <c r="A14" s="1722"/>
      <c r="B14" s="1723"/>
      <c r="C14" s="1724"/>
      <c r="D14" s="1725" t="s">
        <v>7</v>
      </c>
      <c r="E14" s="2057" t="s">
        <v>200</v>
      </c>
      <c r="F14" s="466" t="s">
        <v>51</v>
      </c>
      <c r="G14" s="1994" t="s">
        <v>161</v>
      </c>
      <c r="H14" s="1701"/>
      <c r="I14" s="1780" t="s">
        <v>77</v>
      </c>
      <c r="J14" s="472" t="s">
        <v>112</v>
      </c>
      <c r="K14" s="71">
        <v>557.70000000000005</v>
      </c>
      <c r="L14" s="71">
        <v>557.70000000000005</v>
      </c>
      <c r="M14" s="600">
        <v>557.70000000000005</v>
      </c>
      <c r="N14" s="63"/>
      <c r="O14" s="63"/>
      <c r="P14" s="767">
        <v>557.70000000000005</v>
      </c>
      <c r="Q14" s="393"/>
      <c r="R14" s="285"/>
      <c r="S14" s="998" t="s">
        <v>217</v>
      </c>
      <c r="T14" s="800" t="s">
        <v>60</v>
      </c>
      <c r="U14" s="557" t="s">
        <v>356</v>
      </c>
      <c r="V14" s="1307"/>
      <c r="W14" s="801"/>
    </row>
    <row r="15" spans="1:23" ht="13.5" customHeight="1" x14ac:dyDescent="0.2">
      <c r="A15" s="1722"/>
      <c r="B15" s="1723"/>
      <c r="C15" s="1724"/>
      <c r="D15" s="1726"/>
      <c r="E15" s="1855"/>
      <c r="F15" s="2142" t="s">
        <v>128</v>
      </c>
      <c r="G15" s="1995"/>
      <c r="H15" s="1701"/>
      <c r="I15" s="1756"/>
      <c r="J15" s="60"/>
      <c r="K15" s="79"/>
      <c r="L15" s="79"/>
      <c r="M15" s="532"/>
      <c r="N15" s="334"/>
      <c r="O15" s="334"/>
      <c r="P15" s="51"/>
      <c r="Q15" s="81"/>
      <c r="R15" s="122"/>
      <c r="S15" s="2038" t="s">
        <v>397</v>
      </c>
      <c r="T15" s="802"/>
      <c r="U15" s="599" t="s">
        <v>60</v>
      </c>
      <c r="V15" s="1161"/>
      <c r="W15" s="803"/>
    </row>
    <row r="16" spans="1:23" ht="19.5" customHeight="1" x14ac:dyDescent="0.2">
      <c r="A16" s="1722"/>
      <c r="B16" s="1723"/>
      <c r="C16" s="1724"/>
      <c r="D16" s="1726"/>
      <c r="E16" s="1980"/>
      <c r="F16" s="2143"/>
      <c r="G16" s="1995"/>
      <c r="H16" s="1701"/>
      <c r="I16" s="1781"/>
      <c r="J16" s="59"/>
      <c r="K16" s="78"/>
      <c r="L16" s="78"/>
      <c r="M16" s="1041"/>
      <c r="N16" s="54"/>
      <c r="O16" s="54"/>
      <c r="P16" s="53"/>
      <c r="Q16" s="74"/>
      <c r="R16" s="156"/>
      <c r="S16" s="1873"/>
      <c r="T16" s="486"/>
      <c r="U16" s="485"/>
      <c r="V16" s="61"/>
      <c r="W16" s="804"/>
    </row>
    <row r="17" spans="1:23" ht="15" customHeight="1" x14ac:dyDescent="0.2">
      <c r="A17" s="1722"/>
      <c r="B17" s="1723"/>
      <c r="C17" s="1724"/>
      <c r="D17" s="1725" t="s">
        <v>9</v>
      </c>
      <c r="E17" s="1742" t="s">
        <v>240</v>
      </c>
      <c r="F17" s="466" t="s">
        <v>51</v>
      </c>
      <c r="G17" s="2010" t="s">
        <v>295</v>
      </c>
      <c r="H17" s="1828"/>
      <c r="I17" s="1756" t="s">
        <v>76</v>
      </c>
      <c r="J17" s="105" t="s">
        <v>29</v>
      </c>
      <c r="K17" s="79"/>
      <c r="L17" s="79"/>
      <c r="M17" s="122">
        <v>25</v>
      </c>
      <c r="N17" s="334"/>
      <c r="O17" s="334"/>
      <c r="P17" s="51">
        <v>25</v>
      </c>
      <c r="Q17" s="79">
        <v>33</v>
      </c>
      <c r="R17" s="155"/>
      <c r="S17" s="1313" t="s">
        <v>50</v>
      </c>
      <c r="T17" s="1163"/>
      <c r="U17" s="1163"/>
      <c r="V17" s="1164">
        <v>1</v>
      </c>
      <c r="W17" s="1165"/>
    </row>
    <row r="18" spans="1:23" ht="18.75" customHeight="1" x14ac:dyDescent="0.2">
      <c r="A18" s="1722"/>
      <c r="B18" s="1723"/>
      <c r="C18" s="1724"/>
      <c r="D18" s="1726"/>
      <c r="E18" s="1743"/>
      <c r="F18" s="2142" t="s">
        <v>128</v>
      </c>
      <c r="G18" s="2010"/>
      <c r="H18" s="1828"/>
      <c r="I18" s="1756"/>
      <c r="J18" s="105"/>
      <c r="K18" s="79"/>
      <c r="L18" s="79"/>
      <c r="M18" s="122"/>
      <c r="N18" s="334"/>
      <c r="O18" s="334"/>
      <c r="P18" s="51"/>
      <c r="Q18" s="79"/>
      <c r="R18" s="155"/>
      <c r="S18" s="1380"/>
      <c r="T18" s="1433"/>
      <c r="U18" s="1433"/>
      <c r="V18" s="1434"/>
      <c r="W18" s="1435"/>
    </row>
    <row r="19" spans="1:23" ht="18" customHeight="1" x14ac:dyDescent="0.2">
      <c r="A19" s="1722"/>
      <c r="B19" s="1723"/>
      <c r="C19" s="1724"/>
      <c r="D19" s="1727"/>
      <c r="E19" s="1744"/>
      <c r="F19" s="2143"/>
      <c r="G19" s="2020"/>
      <c r="H19" s="1828"/>
      <c r="I19" s="2162"/>
      <c r="J19" s="108" t="s">
        <v>112</v>
      </c>
      <c r="K19" s="78">
        <v>40</v>
      </c>
      <c r="L19" s="78">
        <v>23</v>
      </c>
      <c r="M19" s="196"/>
      <c r="N19" s="54"/>
      <c r="O19" s="54"/>
      <c r="P19" s="53"/>
      <c r="Q19" s="859"/>
      <c r="R19" s="863"/>
      <c r="S19" s="1318"/>
      <c r="T19" s="1162"/>
      <c r="U19" s="25"/>
      <c r="V19" s="61"/>
      <c r="W19" s="37"/>
    </row>
    <row r="20" spans="1:23" ht="18.75" customHeight="1" x14ac:dyDescent="0.2">
      <c r="A20" s="357"/>
      <c r="B20" s="359"/>
      <c r="C20" s="580"/>
      <c r="D20" s="562" t="s">
        <v>32</v>
      </c>
      <c r="E20" s="1743" t="s">
        <v>398</v>
      </c>
      <c r="F20" s="466" t="s">
        <v>51</v>
      </c>
      <c r="G20" s="1995" t="s">
        <v>293</v>
      </c>
      <c r="H20" s="110"/>
      <c r="I20" s="2162"/>
      <c r="J20" s="79" t="s">
        <v>29</v>
      </c>
      <c r="K20" s="122"/>
      <c r="L20" s="79"/>
      <c r="M20" s="122">
        <v>1</v>
      </c>
      <c r="N20" s="334"/>
      <c r="O20" s="334"/>
      <c r="P20" s="51">
        <v>1</v>
      </c>
      <c r="Q20" s="79">
        <v>150</v>
      </c>
      <c r="R20" s="122">
        <v>578.9</v>
      </c>
      <c r="S20" s="2032" t="s">
        <v>223</v>
      </c>
      <c r="T20" s="808"/>
      <c r="U20" s="808">
        <v>1</v>
      </c>
      <c r="V20" s="211"/>
      <c r="W20" s="514"/>
    </row>
    <row r="21" spans="1:23" ht="24" customHeight="1" x14ac:dyDescent="0.2">
      <c r="A21" s="357"/>
      <c r="B21" s="359"/>
      <c r="C21" s="580"/>
      <c r="D21" s="562"/>
      <c r="E21" s="1743"/>
      <c r="F21" s="2033" t="s">
        <v>128</v>
      </c>
      <c r="G21" s="1995"/>
      <c r="H21" s="110"/>
      <c r="I21" s="1305"/>
      <c r="J21" s="79" t="s">
        <v>112</v>
      </c>
      <c r="K21" s="122">
        <v>113</v>
      </c>
      <c r="L21" s="79">
        <v>25.7</v>
      </c>
      <c r="M21" s="122"/>
      <c r="N21" s="334"/>
      <c r="O21" s="334"/>
      <c r="P21" s="51"/>
      <c r="Q21" s="79"/>
      <c r="R21" s="122"/>
      <c r="S21" s="2000"/>
      <c r="T21" s="808"/>
      <c r="U21" s="808"/>
      <c r="V21" s="211"/>
      <c r="W21" s="514"/>
    </row>
    <row r="22" spans="1:23" ht="26.25" customHeight="1" x14ac:dyDescent="0.2">
      <c r="A22" s="357"/>
      <c r="B22" s="359"/>
      <c r="C22" s="580"/>
      <c r="D22" s="562"/>
      <c r="E22" s="1743"/>
      <c r="F22" s="2140"/>
      <c r="G22" s="1995"/>
      <c r="H22" s="110"/>
      <c r="I22" s="1305"/>
      <c r="J22" s="79"/>
      <c r="K22" s="858"/>
      <c r="L22" s="855"/>
      <c r="M22" s="122"/>
      <c r="N22" s="334"/>
      <c r="O22" s="334"/>
      <c r="P22" s="51"/>
      <c r="Q22" s="79"/>
      <c r="R22" s="122"/>
      <c r="S22" s="1438" t="s">
        <v>224</v>
      </c>
      <c r="T22" s="31">
        <v>1</v>
      </c>
      <c r="U22" s="1351"/>
      <c r="V22" s="232"/>
      <c r="W22" s="131"/>
    </row>
    <row r="23" spans="1:23" ht="27.75" customHeight="1" x14ac:dyDescent="0.2">
      <c r="A23" s="357"/>
      <c r="B23" s="359"/>
      <c r="C23" s="580"/>
      <c r="D23" s="562"/>
      <c r="E23" s="1743"/>
      <c r="F23" s="2140"/>
      <c r="G23" s="1995"/>
      <c r="H23" s="110"/>
      <c r="I23" s="1305"/>
      <c r="J23" s="79"/>
      <c r="K23" s="858"/>
      <c r="L23" s="855"/>
      <c r="M23" s="122"/>
      <c r="N23" s="334"/>
      <c r="O23" s="334"/>
      <c r="P23" s="51"/>
      <c r="Q23" s="79"/>
      <c r="R23" s="122"/>
      <c r="S23" s="806" t="s">
        <v>225</v>
      </c>
      <c r="T23" s="807"/>
      <c r="U23" s="807"/>
      <c r="V23" s="271">
        <v>1</v>
      </c>
      <c r="W23" s="132"/>
    </row>
    <row r="24" spans="1:23" ht="20.25" customHeight="1" x14ac:dyDescent="0.2">
      <c r="A24" s="357"/>
      <c r="B24" s="359"/>
      <c r="C24" s="580"/>
      <c r="D24" s="463"/>
      <c r="E24" s="1744"/>
      <c r="F24" s="2141"/>
      <c r="G24" s="2161"/>
      <c r="H24" s="110"/>
      <c r="I24" s="1305"/>
      <c r="J24" s="74"/>
      <c r="K24" s="862"/>
      <c r="L24" s="859"/>
      <c r="M24" s="196"/>
      <c r="N24" s="54"/>
      <c r="O24" s="54"/>
      <c r="P24" s="53"/>
      <c r="Q24" s="78"/>
      <c r="R24" s="156"/>
      <c r="S24" s="1002" t="s">
        <v>226</v>
      </c>
      <c r="T24" s="1003"/>
      <c r="U24" s="25"/>
      <c r="V24" s="61">
        <v>20</v>
      </c>
      <c r="W24" s="475">
        <v>100</v>
      </c>
    </row>
    <row r="25" spans="1:23" ht="15" customHeight="1" x14ac:dyDescent="0.2">
      <c r="A25" s="1722"/>
      <c r="B25" s="1723"/>
      <c r="C25" s="1724"/>
      <c r="D25" s="1725" t="s">
        <v>37</v>
      </c>
      <c r="E25" s="1747" t="s">
        <v>399</v>
      </c>
      <c r="F25" s="1308" t="s">
        <v>51</v>
      </c>
      <c r="G25" s="1894" t="s">
        <v>162</v>
      </c>
      <c r="H25" s="1828"/>
      <c r="I25" s="793"/>
      <c r="J25" s="109" t="s">
        <v>29</v>
      </c>
      <c r="K25" s="71"/>
      <c r="L25" s="71"/>
      <c r="M25" s="158">
        <f>700-300</f>
        <v>400</v>
      </c>
      <c r="N25" s="63"/>
      <c r="O25" s="63"/>
      <c r="P25" s="601">
        <v>400</v>
      </c>
      <c r="Q25" s="71">
        <f>1629.1+300</f>
        <v>1929.1</v>
      </c>
      <c r="R25" s="157"/>
      <c r="S25" s="1314" t="s">
        <v>278</v>
      </c>
      <c r="T25" s="887"/>
      <c r="U25" s="887">
        <v>20</v>
      </c>
      <c r="V25" s="928">
        <v>100</v>
      </c>
      <c r="W25" s="929"/>
    </row>
    <row r="26" spans="1:23" ht="18" customHeight="1" x14ac:dyDescent="0.2">
      <c r="A26" s="1722"/>
      <c r="B26" s="1723"/>
      <c r="C26" s="1724"/>
      <c r="D26" s="1726"/>
      <c r="E26" s="1699"/>
      <c r="F26" s="1014"/>
      <c r="G26" s="2010"/>
      <c r="H26" s="1828"/>
      <c r="I26" s="793"/>
      <c r="J26" s="105" t="s">
        <v>113</v>
      </c>
      <c r="K26" s="79">
        <v>75</v>
      </c>
      <c r="L26" s="79">
        <v>64</v>
      </c>
      <c r="M26" s="122"/>
      <c r="N26" s="334"/>
      <c r="O26" s="334"/>
      <c r="P26" s="51"/>
      <c r="Q26" s="79"/>
      <c r="R26" s="155"/>
      <c r="S26" s="1314"/>
      <c r="T26" s="887"/>
      <c r="U26" s="887"/>
      <c r="V26" s="928"/>
      <c r="W26" s="305"/>
    </row>
    <row r="27" spans="1:23" ht="18.75" customHeight="1" x14ac:dyDescent="0.2">
      <c r="A27" s="1722"/>
      <c r="B27" s="1723"/>
      <c r="C27" s="1724"/>
      <c r="D27" s="1727"/>
      <c r="E27" s="1748"/>
      <c r="F27" s="1004"/>
      <c r="G27" s="2020"/>
      <c r="H27" s="1828"/>
      <c r="I27" s="793"/>
      <c r="J27" s="162" t="s">
        <v>112</v>
      </c>
      <c r="K27" s="78"/>
      <c r="L27" s="78">
        <v>7.3</v>
      </c>
      <c r="M27" s="196"/>
      <c r="N27" s="54"/>
      <c r="O27" s="54"/>
      <c r="P27" s="53"/>
      <c r="Q27" s="78"/>
      <c r="R27" s="156"/>
      <c r="S27" s="819" t="s">
        <v>50</v>
      </c>
      <c r="T27" s="930">
        <v>1</v>
      </c>
      <c r="U27" s="228"/>
      <c r="V27" s="474"/>
      <c r="W27" s="476"/>
    </row>
    <row r="28" spans="1:23" ht="27.75" customHeight="1" x14ac:dyDescent="0.2">
      <c r="A28" s="357"/>
      <c r="B28" s="359"/>
      <c r="C28" s="580"/>
      <c r="D28" s="562" t="s">
        <v>38</v>
      </c>
      <c r="E28" s="1793" t="s">
        <v>412</v>
      </c>
      <c r="F28" s="2163" t="s">
        <v>51</v>
      </c>
      <c r="G28" s="1894" t="s">
        <v>296</v>
      </c>
      <c r="H28" s="1310"/>
      <c r="I28" s="793"/>
      <c r="J28" s="105" t="s">
        <v>49</v>
      </c>
      <c r="K28" s="79">
        <v>25</v>
      </c>
      <c r="L28" s="79">
        <v>25</v>
      </c>
      <c r="M28" s="122">
        <v>31.2</v>
      </c>
      <c r="N28" s="334"/>
      <c r="O28" s="334"/>
      <c r="P28" s="51">
        <v>31.2</v>
      </c>
      <c r="Q28" s="236"/>
      <c r="R28" s="1005"/>
      <c r="S28" s="1314" t="s">
        <v>441</v>
      </c>
      <c r="T28" s="810"/>
      <c r="U28" s="808">
        <v>1</v>
      </c>
      <c r="V28" s="211"/>
      <c r="W28" s="386"/>
    </row>
    <row r="29" spans="1:23" ht="20.25" customHeight="1" x14ac:dyDescent="0.2">
      <c r="A29" s="994"/>
      <c r="B29" s="997"/>
      <c r="C29" s="580"/>
      <c r="D29" s="995"/>
      <c r="E29" s="1793"/>
      <c r="F29" s="2163"/>
      <c r="G29" s="2010"/>
      <c r="H29" s="1310"/>
      <c r="I29" s="793"/>
      <c r="J29" s="105"/>
      <c r="K29" s="79"/>
      <c r="L29" s="79"/>
      <c r="M29" s="122"/>
      <c r="N29" s="334"/>
      <c r="O29" s="334"/>
      <c r="P29" s="51"/>
      <c r="Q29" s="236"/>
      <c r="R29" s="1005"/>
      <c r="S29" s="1314" t="s">
        <v>50</v>
      </c>
      <c r="T29" s="810"/>
      <c r="U29" s="808"/>
      <c r="V29" s="211">
        <v>1</v>
      </c>
      <c r="W29" s="386"/>
    </row>
    <row r="30" spans="1:23" ht="18" customHeight="1" x14ac:dyDescent="0.2">
      <c r="A30" s="357"/>
      <c r="B30" s="359"/>
      <c r="C30" s="579"/>
      <c r="D30" s="463"/>
      <c r="E30" s="1889"/>
      <c r="F30" s="2164"/>
      <c r="G30" s="2011"/>
      <c r="H30" s="1310"/>
      <c r="I30" s="793"/>
      <c r="J30" s="108" t="s">
        <v>29</v>
      </c>
      <c r="K30" s="859"/>
      <c r="L30" s="859"/>
      <c r="M30" s="862"/>
      <c r="N30" s="860"/>
      <c r="O30" s="860"/>
      <c r="P30" s="861"/>
      <c r="Q30" s="65"/>
      <c r="R30" s="1001"/>
      <c r="S30" s="309"/>
      <c r="T30" s="61"/>
      <c r="U30" s="25"/>
      <c r="V30" s="61"/>
      <c r="W30" s="26"/>
    </row>
    <row r="31" spans="1:23" ht="13.5" customHeight="1" x14ac:dyDescent="0.2">
      <c r="A31" s="357"/>
      <c r="B31" s="359"/>
      <c r="C31" s="580"/>
      <c r="D31" s="562" t="s">
        <v>39</v>
      </c>
      <c r="E31" s="1743" t="s">
        <v>257</v>
      </c>
      <c r="F31" s="1311" t="s">
        <v>51</v>
      </c>
      <c r="G31" s="1995" t="s">
        <v>294</v>
      </c>
      <c r="H31" s="110"/>
      <c r="I31" s="373"/>
      <c r="J31" s="79" t="s">
        <v>29</v>
      </c>
      <c r="K31" s="858"/>
      <c r="L31" s="855"/>
      <c r="M31" s="858"/>
      <c r="N31" s="856"/>
      <c r="O31" s="856"/>
      <c r="P31" s="857"/>
      <c r="Q31" s="855"/>
      <c r="R31" s="858">
        <v>31</v>
      </c>
      <c r="S31" s="1313" t="s">
        <v>227</v>
      </c>
      <c r="T31" s="811"/>
      <c r="U31" s="812"/>
      <c r="V31" s="812"/>
      <c r="W31" s="813">
        <v>1</v>
      </c>
    </row>
    <row r="32" spans="1:23" ht="12" customHeight="1" x14ac:dyDescent="0.2">
      <c r="A32" s="437"/>
      <c r="B32" s="438"/>
      <c r="C32" s="579"/>
      <c r="D32" s="463"/>
      <c r="E32" s="1744"/>
      <c r="F32" s="1309"/>
      <c r="G32" s="2161"/>
      <c r="H32" s="110"/>
      <c r="I32" s="373"/>
      <c r="J32" s="74"/>
      <c r="K32" s="862"/>
      <c r="L32" s="859"/>
      <c r="M32" s="862"/>
      <c r="N32" s="860"/>
      <c r="O32" s="860"/>
      <c r="P32" s="861"/>
      <c r="Q32" s="859"/>
      <c r="R32" s="863"/>
      <c r="S32" s="1317"/>
      <c r="T32" s="817"/>
      <c r="U32" s="818"/>
      <c r="V32" s="818"/>
      <c r="W32" s="1188"/>
    </row>
    <row r="33" spans="1:23" ht="13.5" customHeight="1" x14ac:dyDescent="0.2">
      <c r="A33" s="357"/>
      <c r="B33" s="359"/>
      <c r="C33" s="572"/>
      <c r="D33" s="1725" t="s">
        <v>40</v>
      </c>
      <c r="E33" s="1788" t="s">
        <v>401</v>
      </c>
      <c r="F33" s="1308" t="s">
        <v>51</v>
      </c>
      <c r="G33" s="2010" t="s">
        <v>141</v>
      </c>
      <c r="H33" s="1828"/>
      <c r="I33" s="793"/>
      <c r="J33" s="105" t="s">
        <v>29</v>
      </c>
      <c r="K33" s="855"/>
      <c r="L33" s="855"/>
      <c r="M33" s="858"/>
      <c r="N33" s="856"/>
      <c r="O33" s="856"/>
      <c r="P33" s="857"/>
      <c r="Q33" s="79"/>
      <c r="R33" s="122">
        <v>25</v>
      </c>
      <c r="S33" s="1306" t="s">
        <v>227</v>
      </c>
      <c r="T33" s="376"/>
      <c r="U33" s="413"/>
      <c r="V33" s="413"/>
      <c r="W33" s="218">
        <v>1</v>
      </c>
    </row>
    <row r="34" spans="1:23" ht="15" customHeight="1" x14ac:dyDescent="0.2">
      <c r="A34" s="357"/>
      <c r="B34" s="359"/>
      <c r="C34" s="572"/>
      <c r="D34" s="1727"/>
      <c r="E34" s="1889"/>
      <c r="F34" s="1309"/>
      <c r="G34" s="2165"/>
      <c r="H34" s="1828"/>
      <c r="I34" s="793"/>
      <c r="J34" s="108"/>
      <c r="K34" s="859"/>
      <c r="L34" s="859"/>
      <c r="M34" s="863"/>
      <c r="N34" s="860"/>
      <c r="O34" s="860"/>
      <c r="P34" s="861"/>
      <c r="Q34" s="78"/>
      <c r="R34" s="156"/>
      <c r="S34" s="1306"/>
      <c r="T34" s="376"/>
      <c r="U34" s="413"/>
      <c r="V34" s="413"/>
      <c r="W34" s="218"/>
    </row>
    <row r="35" spans="1:23" ht="29.25" customHeight="1" x14ac:dyDescent="0.2">
      <c r="A35" s="892"/>
      <c r="B35" s="893"/>
      <c r="C35" s="580"/>
      <c r="D35" s="894" t="s">
        <v>369</v>
      </c>
      <c r="E35" s="1743" t="s">
        <v>407</v>
      </c>
      <c r="F35" s="1311" t="s">
        <v>51</v>
      </c>
      <c r="G35" s="1995" t="s">
        <v>294</v>
      </c>
      <c r="H35" s="110"/>
      <c r="I35" s="373"/>
      <c r="J35" s="79" t="s">
        <v>29</v>
      </c>
      <c r="K35" s="858"/>
      <c r="L35" s="855"/>
      <c r="M35" s="122"/>
      <c r="N35" s="334"/>
      <c r="O35" s="334"/>
      <c r="P35" s="51"/>
      <c r="Q35" s="79">
        <v>19.5</v>
      </c>
      <c r="R35" s="858"/>
      <c r="S35" s="1313" t="s">
        <v>442</v>
      </c>
      <c r="T35" s="811"/>
      <c r="U35" s="812"/>
      <c r="V35" s="812">
        <v>1</v>
      </c>
      <c r="W35" s="813"/>
    </row>
    <row r="36" spans="1:23" ht="29.25" customHeight="1" x14ac:dyDescent="0.2">
      <c r="A36" s="892"/>
      <c r="B36" s="893"/>
      <c r="C36" s="580"/>
      <c r="D36" s="894"/>
      <c r="E36" s="1743"/>
      <c r="F36" s="1311"/>
      <c r="G36" s="1995"/>
      <c r="H36" s="110"/>
      <c r="I36" s="374"/>
      <c r="J36" s="78" t="s">
        <v>29</v>
      </c>
      <c r="K36" s="862"/>
      <c r="L36" s="859"/>
      <c r="M36" s="862"/>
      <c r="N36" s="860"/>
      <c r="O36" s="860"/>
      <c r="P36" s="861"/>
      <c r="Q36" s="859"/>
      <c r="R36" s="862"/>
      <c r="S36" s="1304"/>
      <c r="T36" s="814"/>
      <c r="U36" s="815"/>
      <c r="V36" s="815"/>
      <c r="W36" s="816"/>
    </row>
    <row r="37" spans="1:23" ht="17.25" customHeight="1" thickBot="1" x14ac:dyDescent="0.25">
      <c r="A37" s="86"/>
      <c r="B37" s="451"/>
      <c r="C37" s="262"/>
      <c r="D37" s="418"/>
      <c r="E37" s="569"/>
      <c r="F37" s="570"/>
      <c r="G37" s="571"/>
      <c r="H37" s="418"/>
      <c r="I37" s="551"/>
      <c r="J37" s="179" t="s">
        <v>8</v>
      </c>
      <c r="K37" s="179">
        <f>SUM(K14:K34)</f>
        <v>810.7</v>
      </c>
      <c r="L37" s="179">
        <f>SUM(L14:L34)</f>
        <v>702.7</v>
      </c>
      <c r="M37" s="179">
        <f>SUM(M14:M36)</f>
        <v>1014.9</v>
      </c>
      <c r="N37" s="179">
        <f>SUM(N14:N34)</f>
        <v>0</v>
      </c>
      <c r="O37" s="179">
        <f>SUM(O14:O34)</f>
        <v>0</v>
      </c>
      <c r="P37" s="179">
        <f>SUM(P14:P36)</f>
        <v>1014.9</v>
      </c>
      <c r="Q37" s="179">
        <f>SUM(Q14:Q36)</f>
        <v>2131.6</v>
      </c>
      <c r="R37" s="179">
        <f>SUM(R14:R36)</f>
        <v>634.9</v>
      </c>
      <c r="S37" s="590"/>
      <c r="T37" s="575"/>
      <c r="U37" s="576"/>
      <c r="V37" s="577"/>
      <c r="W37" s="578"/>
    </row>
    <row r="38" spans="1:23" ht="32.25" customHeight="1" x14ac:dyDescent="0.2">
      <c r="A38" s="448" t="s">
        <v>7</v>
      </c>
      <c r="B38" s="450" t="s">
        <v>7</v>
      </c>
      <c r="C38" s="573" t="s">
        <v>9</v>
      </c>
      <c r="D38" s="273"/>
      <c r="E38" s="133" t="s">
        <v>54</v>
      </c>
      <c r="F38" s="136" t="s">
        <v>100</v>
      </c>
      <c r="G38" s="126"/>
      <c r="H38" s="148" t="s">
        <v>47</v>
      </c>
      <c r="I38" s="306"/>
      <c r="J38" s="82"/>
      <c r="K38" s="864"/>
      <c r="L38" s="865"/>
      <c r="M38" s="864"/>
      <c r="N38" s="866"/>
      <c r="O38" s="866"/>
      <c r="P38" s="867"/>
      <c r="Q38" s="865"/>
      <c r="R38" s="864"/>
      <c r="S38" s="83"/>
      <c r="T38" s="212"/>
      <c r="U38" s="34"/>
      <c r="V38" s="34"/>
      <c r="W38" s="219"/>
    </row>
    <row r="39" spans="1:23" ht="39.75" customHeight="1" x14ac:dyDescent="0.2">
      <c r="A39" s="2003"/>
      <c r="B39" s="1723"/>
      <c r="C39" s="1724"/>
      <c r="D39" s="562" t="s">
        <v>7</v>
      </c>
      <c r="E39" s="1743" t="s">
        <v>395</v>
      </c>
      <c r="F39" s="993" t="s">
        <v>51</v>
      </c>
      <c r="G39" s="2006" t="s">
        <v>143</v>
      </c>
      <c r="H39" s="1701"/>
      <c r="I39" s="1756" t="s">
        <v>76</v>
      </c>
      <c r="J39" s="71" t="s">
        <v>113</v>
      </c>
      <c r="K39" s="158">
        <v>500</v>
      </c>
      <c r="L39" s="71">
        <v>355.4</v>
      </c>
      <c r="M39" s="158">
        <v>100</v>
      </c>
      <c r="N39" s="63"/>
      <c r="O39" s="63"/>
      <c r="P39" s="601">
        <v>100</v>
      </c>
      <c r="Q39" s="71">
        <v>300</v>
      </c>
      <c r="R39" s="158">
        <v>300</v>
      </c>
      <c r="S39" s="57" t="s">
        <v>245</v>
      </c>
      <c r="T39" s="62"/>
      <c r="U39" s="62">
        <v>1</v>
      </c>
      <c r="V39" s="62"/>
      <c r="W39" s="233"/>
    </row>
    <row r="40" spans="1:23" ht="45" customHeight="1" x14ac:dyDescent="0.2">
      <c r="A40" s="2003"/>
      <c r="B40" s="1723"/>
      <c r="C40" s="1724"/>
      <c r="D40" s="561"/>
      <c r="E40" s="1743"/>
      <c r="F40" s="993"/>
      <c r="G40" s="2007"/>
      <c r="H40" s="1701"/>
      <c r="I40" s="1756"/>
      <c r="J40" s="79" t="s">
        <v>29</v>
      </c>
      <c r="K40" s="122"/>
      <c r="L40" s="79"/>
      <c r="M40" s="122">
        <f>1000-366.6</f>
        <v>633.4</v>
      </c>
      <c r="N40" s="334"/>
      <c r="O40" s="334"/>
      <c r="P40" s="51">
        <v>633.4</v>
      </c>
      <c r="Q40" s="79">
        <v>800</v>
      </c>
      <c r="R40" s="122">
        <v>800</v>
      </c>
      <c r="S40" s="36" t="s">
        <v>358</v>
      </c>
      <c r="T40" s="62">
        <v>50</v>
      </c>
      <c r="U40" s="62">
        <v>100</v>
      </c>
      <c r="V40" s="62"/>
      <c r="W40" s="233"/>
    </row>
    <row r="41" spans="1:23" ht="30" customHeight="1" x14ac:dyDescent="0.2">
      <c r="A41" s="2003"/>
      <c r="B41" s="1723"/>
      <c r="C41" s="1724"/>
      <c r="D41" s="561"/>
      <c r="E41" s="1743"/>
      <c r="F41" s="993"/>
      <c r="G41" s="2007"/>
      <c r="H41" s="1701"/>
      <c r="I41" s="1756"/>
      <c r="J41" s="79" t="s">
        <v>112</v>
      </c>
      <c r="K41" s="122">
        <v>550</v>
      </c>
      <c r="L41" s="79">
        <f>694.6-87.7</f>
        <v>606.9</v>
      </c>
      <c r="M41" s="122"/>
      <c r="N41" s="334"/>
      <c r="O41" s="334"/>
      <c r="P41" s="51"/>
      <c r="Q41" s="79"/>
      <c r="R41" s="122"/>
      <c r="S41" s="36" t="s">
        <v>359</v>
      </c>
      <c r="T41" s="62"/>
      <c r="U41" s="62">
        <v>40</v>
      </c>
      <c r="V41" s="62">
        <v>100</v>
      </c>
      <c r="W41" s="233"/>
    </row>
    <row r="42" spans="1:23" ht="40.5" customHeight="1" x14ac:dyDescent="0.2">
      <c r="A42" s="2003"/>
      <c r="B42" s="1723"/>
      <c r="C42" s="1724"/>
      <c r="D42" s="561"/>
      <c r="E42" s="1743"/>
      <c r="F42" s="993"/>
      <c r="G42" s="2007"/>
      <c r="H42" s="1701"/>
      <c r="I42" s="1756"/>
      <c r="J42" s="79" t="s">
        <v>112</v>
      </c>
      <c r="K42" s="122"/>
      <c r="L42" s="79"/>
      <c r="M42" s="122">
        <v>366.6</v>
      </c>
      <c r="N42" s="334"/>
      <c r="O42" s="334"/>
      <c r="P42" s="51">
        <v>366.6</v>
      </c>
      <c r="Q42" s="79"/>
      <c r="R42" s="122"/>
      <c r="S42" s="36" t="s">
        <v>360</v>
      </c>
      <c r="T42" s="62"/>
      <c r="U42" s="62"/>
      <c r="V42" s="62">
        <v>30</v>
      </c>
      <c r="W42" s="233">
        <v>60</v>
      </c>
    </row>
    <row r="43" spans="1:23" ht="24.75" customHeight="1" x14ac:dyDescent="0.2">
      <c r="A43" s="2003"/>
      <c r="B43" s="1723"/>
      <c r="C43" s="1724"/>
      <c r="D43" s="1725" t="s">
        <v>9</v>
      </c>
      <c r="E43" s="1742" t="s">
        <v>63</v>
      </c>
      <c r="F43" s="134" t="s">
        <v>51</v>
      </c>
      <c r="G43" s="1920" t="s">
        <v>142</v>
      </c>
      <c r="H43" s="1828"/>
      <c r="I43" s="151"/>
      <c r="J43" s="71" t="s">
        <v>113</v>
      </c>
      <c r="K43" s="158"/>
      <c r="L43" s="71"/>
      <c r="M43" s="158">
        <v>1400</v>
      </c>
      <c r="N43" s="63"/>
      <c r="O43" s="63"/>
      <c r="P43" s="601">
        <v>1400</v>
      </c>
      <c r="Q43" s="71">
        <v>2200</v>
      </c>
      <c r="R43" s="158">
        <v>1400</v>
      </c>
      <c r="S43" s="1922" t="s">
        <v>229</v>
      </c>
      <c r="T43" s="791"/>
      <c r="U43" s="798">
        <v>30</v>
      </c>
      <c r="V43" s="798">
        <v>70</v>
      </c>
      <c r="W43" s="154">
        <v>100</v>
      </c>
    </row>
    <row r="44" spans="1:23" ht="12.75" customHeight="1" x14ac:dyDescent="0.2">
      <c r="A44" s="2003"/>
      <c r="B44" s="1723"/>
      <c r="C44" s="1724"/>
      <c r="D44" s="1726"/>
      <c r="E44" s="1743"/>
      <c r="F44" s="135"/>
      <c r="G44" s="2004"/>
      <c r="H44" s="1828"/>
      <c r="I44" s="151"/>
      <c r="J44" s="79" t="s">
        <v>29</v>
      </c>
      <c r="K44" s="122"/>
      <c r="L44" s="79"/>
      <c r="M44" s="334">
        <v>100</v>
      </c>
      <c r="N44" s="334"/>
      <c r="O44" s="334"/>
      <c r="P44" s="51">
        <v>100</v>
      </c>
      <c r="Q44" s="79">
        <v>300</v>
      </c>
      <c r="R44" s="122">
        <v>572.6</v>
      </c>
      <c r="S44" s="2000"/>
      <c r="T44" s="618"/>
      <c r="U44" s="617"/>
      <c r="V44" s="617"/>
      <c r="W44" s="220"/>
    </row>
    <row r="45" spans="1:23" ht="9.75" customHeight="1" x14ac:dyDescent="0.2">
      <c r="A45" s="2003"/>
      <c r="B45" s="1723"/>
      <c r="C45" s="1724"/>
      <c r="D45" s="1727"/>
      <c r="E45" s="1744"/>
      <c r="F45" s="135"/>
      <c r="G45" s="2005"/>
      <c r="H45" s="1828"/>
      <c r="I45" s="151"/>
      <c r="J45" s="74"/>
      <c r="K45" s="196"/>
      <c r="L45" s="78"/>
      <c r="M45" s="108"/>
      <c r="N45" s="54"/>
      <c r="O45" s="54"/>
      <c r="P45" s="53"/>
      <c r="Q45" s="78"/>
      <c r="R45" s="196"/>
      <c r="S45" s="378"/>
      <c r="T45" s="377"/>
      <c r="U45" s="58"/>
      <c r="V45" s="58"/>
      <c r="W45" s="221"/>
    </row>
    <row r="46" spans="1:23" ht="17.25" customHeight="1" x14ac:dyDescent="0.2">
      <c r="A46" s="437"/>
      <c r="B46" s="438"/>
      <c r="C46" s="583"/>
      <c r="D46" s="1725" t="s">
        <v>32</v>
      </c>
      <c r="E46" s="1742" t="s">
        <v>402</v>
      </c>
      <c r="F46" s="1999" t="s">
        <v>51</v>
      </c>
      <c r="G46" s="1981" t="s">
        <v>297</v>
      </c>
      <c r="H46" s="1983"/>
      <c r="I46" s="1860"/>
      <c r="J46" s="71" t="s">
        <v>29</v>
      </c>
      <c r="K46" s="158"/>
      <c r="L46" s="71"/>
      <c r="M46" s="525">
        <v>6.2</v>
      </c>
      <c r="N46" s="603"/>
      <c r="O46" s="603"/>
      <c r="P46" s="151">
        <v>6.2</v>
      </c>
      <c r="Q46" s="81"/>
      <c r="R46" s="532"/>
      <c r="S46" s="820" t="s">
        <v>105</v>
      </c>
      <c r="T46" s="821"/>
      <c r="U46" s="822">
        <v>1</v>
      </c>
      <c r="V46" s="780"/>
      <c r="W46" s="996"/>
    </row>
    <row r="47" spans="1:23" ht="21.75" customHeight="1" x14ac:dyDescent="0.2">
      <c r="A47" s="437"/>
      <c r="B47" s="438"/>
      <c r="C47" s="583"/>
      <c r="D47" s="1727"/>
      <c r="E47" s="1743"/>
      <c r="F47" s="1967"/>
      <c r="G47" s="1993"/>
      <c r="H47" s="1983"/>
      <c r="I47" s="1860"/>
      <c r="J47" s="79" t="s">
        <v>112</v>
      </c>
      <c r="K47" s="122">
        <v>20</v>
      </c>
      <c r="L47" s="79">
        <v>20</v>
      </c>
      <c r="M47" s="1007"/>
      <c r="N47" s="1006"/>
      <c r="O47" s="1006"/>
      <c r="P47" s="1007"/>
      <c r="Q47" s="1008"/>
      <c r="R47" s="1007"/>
      <c r="S47" s="1316"/>
      <c r="T47" s="823"/>
      <c r="U47" s="805"/>
      <c r="V47" s="808"/>
      <c r="W47" s="218"/>
    </row>
    <row r="48" spans="1:23" ht="17.25" customHeight="1" x14ac:dyDescent="0.2">
      <c r="A48" s="899"/>
      <c r="B48" s="910"/>
      <c r="C48" s="583"/>
      <c r="D48" s="902" t="s">
        <v>37</v>
      </c>
      <c r="E48" s="1747" t="s">
        <v>389</v>
      </c>
      <c r="F48" s="915"/>
      <c r="G48" s="916"/>
      <c r="H48" s="912"/>
      <c r="I48" s="903"/>
      <c r="J48" s="393" t="s">
        <v>29</v>
      </c>
      <c r="K48" s="158"/>
      <c r="L48" s="71"/>
      <c r="M48" s="158">
        <v>5</v>
      </c>
      <c r="N48" s="63"/>
      <c r="O48" s="63"/>
      <c r="P48" s="158">
        <v>5</v>
      </c>
      <c r="Q48" s="71">
        <v>30</v>
      </c>
      <c r="R48" s="158">
        <v>70</v>
      </c>
      <c r="S48" s="914" t="s">
        <v>443</v>
      </c>
      <c r="T48" s="923"/>
      <c r="U48" s="924">
        <v>1</v>
      </c>
      <c r="V48" s="780"/>
      <c r="W48" s="919"/>
    </row>
    <row r="49" spans="1:23" ht="17.25" customHeight="1" x14ac:dyDescent="0.2">
      <c r="A49" s="899"/>
      <c r="B49" s="910"/>
      <c r="C49" s="583"/>
      <c r="D49" s="902"/>
      <c r="E49" s="1998"/>
      <c r="F49" s="915"/>
      <c r="G49" s="916"/>
      <c r="H49" s="912"/>
      <c r="I49" s="903"/>
      <c r="J49" s="85"/>
      <c r="K49" s="196"/>
      <c r="L49" s="78"/>
      <c r="M49" s="196"/>
      <c r="N49" s="54"/>
      <c r="O49" s="54"/>
      <c r="P49" s="196"/>
      <c r="Q49" s="78"/>
      <c r="R49" s="196"/>
      <c r="S49" s="925" t="s">
        <v>50</v>
      </c>
      <c r="T49" s="926"/>
      <c r="U49" s="927"/>
      <c r="V49" s="837"/>
      <c r="W49" s="217">
        <v>1</v>
      </c>
    </row>
    <row r="50" spans="1:23" ht="16.5" customHeight="1" x14ac:dyDescent="0.2">
      <c r="A50" s="892"/>
      <c r="B50" s="893"/>
      <c r="C50" s="583"/>
      <c r="D50" s="1725" t="s">
        <v>38</v>
      </c>
      <c r="E50" s="1742" t="s">
        <v>370</v>
      </c>
      <c r="F50" s="1999" t="s">
        <v>51</v>
      </c>
      <c r="G50" s="1981" t="s">
        <v>297</v>
      </c>
      <c r="H50" s="1983"/>
      <c r="I50" s="1860"/>
      <c r="J50" s="79" t="s">
        <v>49</v>
      </c>
      <c r="K50" s="122"/>
      <c r="L50" s="79"/>
      <c r="M50" s="525"/>
      <c r="N50" s="603"/>
      <c r="O50" s="603"/>
      <c r="P50" s="151"/>
      <c r="Q50" s="81"/>
      <c r="R50" s="532">
        <v>95</v>
      </c>
      <c r="S50" s="913" t="s">
        <v>105</v>
      </c>
      <c r="T50" s="823"/>
      <c r="U50" s="805"/>
      <c r="V50" s="808"/>
      <c r="W50" s="218">
        <v>1</v>
      </c>
    </row>
    <row r="51" spans="1:23" ht="17.25" customHeight="1" x14ac:dyDescent="0.2">
      <c r="A51" s="892"/>
      <c r="B51" s="893"/>
      <c r="C51" s="583"/>
      <c r="D51" s="1726"/>
      <c r="E51" s="1743"/>
      <c r="F51" s="1966"/>
      <c r="G51" s="1982"/>
      <c r="H51" s="1983"/>
      <c r="I51" s="1984"/>
      <c r="J51" s="85"/>
      <c r="K51" s="196"/>
      <c r="L51" s="78"/>
      <c r="M51" s="196"/>
      <c r="N51" s="54"/>
      <c r="O51" s="53"/>
      <c r="P51" s="55"/>
      <c r="Q51" s="78"/>
      <c r="R51" s="196"/>
      <c r="S51" s="922"/>
      <c r="T51" s="823"/>
      <c r="U51" s="805"/>
      <c r="V51" s="808"/>
      <c r="W51" s="218"/>
    </row>
    <row r="52" spans="1:23" ht="16.5" customHeight="1" thickBot="1" x14ac:dyDescent="0.25">
      <c r="A52" s="86"/>
      <c r="B52" s="451"/>
      <c r="C52" s="262"/>
      <c r="D52" s="418"/>
      <c r="E52" s="569"/>
      <c r="F52" s="570"/>
      <c r="G52" s="571"/>
      <c r="H52" s="418"/>
      <c r="I52" s="317"/>
      <c r="J52" s="111" t="s">
        <v>8</v>
      </c>
      <c r="K52" s="418">
        <f>SUM(K39:K47)</f>
        <v>1070</v>
      </c>
      <c r="L52" s="179">
        <f>SUM(L39:L47)</f>
        <v>982.3</v>
      </c>
      <c r="M52" s="418">
        <f>SUM(M39:M51)</f>
        <v>2611.1999999999998</v>
      </c>
      <c r="N52" s="261">
        <f t="shared" ref="N52:R52" si="0">SUM(N39:N51)</f>
        <v>0</v>
      </c>
      <c r="O52" s="418">
        <f t="shared" si="0"/>
        <v>0</v>
      </c>
      <c r="P52" s="319">
        <f t="shared" si="0"/>
        <v>2611.1999999999998</v>
      </c>
      <c r="Q52" s="111">
        <f t="shared" si="0"/>
        <v>3630</v>
      </c>
      <c r="R52" s="418">
        <f t="shared" si="0"/>
        <v>3237.6</v>
      </c>
      <c r="S52" s="574"/>
      <c r="T52" s="575"/>
      <c r="U52" s="576"/>
      <c r="V52" s="577"/>
      <c r="W52" s="578"/>
    </row>
    <row r="53" spans="1:23" ht="36" customHeight="1" x14ac:dyDescent="0.2">
      <c r="A53" s="357" t="s">
        <v>7</v>
      </c>
      <c r="B53" s="408" t="s">
        <v>7</v>
      </c>
      <c r="C53" s="785" t="s">
        <v>32</v>
      </c>
      <c r="D53" s="334"/>
      <c r="E53" s="338" t="s">
        <v>108</v>
      </c>
      <c r="F53" s="419" t="s">
        <v>102</v>
      </c>
      <c r="G53" s="127"/>
      <c r="H53" s="420" t="s">
        <v>47</v>
      </c>
      <c r="I53" s="339"/>
      <c r="J53" s="956"/>
      <c r="K53" s="337"/>
      <c r="L53" s="956"/>
      <c r="M53" s="337"/>
      <c r="N53" s="1051"/>
      <c r="O53" s="1051"/>
      <c r="P53" s="337"/>
      <c r="Q53" s="1166"/>
      <c r="R53" s="1167"/>
      <c r="S53" s="421"/>
      <c r="T53" s="67"/>
      <c r="U53" s="7"/>
      <c r="V53" s="67"/>
      <c r="W53" s="477"/>
    </row>
    <row r="54" spans="1:23" ht="14.1" customHeight="1" x14ac:dyDescent="0.2">
      <c r="A54" s="1722"/>
      <c r="B54" s="1888"/>
      <c r="C54" s="1724"/>
      <c r="D54" s="1992" t="s">
        <v>7</v>
      </c>
      <c r="E54" s="1747" t="s">
        <v>205</v>
      </c>
      <c r="F54" s="1890" t="s">
        <v>51</v>
      </c>
      <c r="G54" s="1994" t="s">
        <v>163</v>
      </c>
      <c r="H54" s="1992"/>
      <c r="I54" s="1969" t="s">
        <v>77</v>
      </c>
      <c r="J54" s="71" t="s">
        <v>113</v>
      </c>
      <c r="K54" s="158">
        <v>250</v>
      </c>
      <c r="L54" s="71">
        <v>0</v>
      </c>
      <c r="M54" s="600">
        <v>860</v>
      </c>
      <c r="N54" s="63"/>
      <c r="O54" s="63"/>
      <c r="P54" s="600">
        <v>860</v>
      </c>
      <c r="Q54" s="393">
        <v>1000</v>
      </c>
      <c r="R54" s="158"/>
      <c r="S54" s="1846"/>
      <c r="T54" s="909"/>
      <c r="U54" s="909"/>
      <c r="V54" s="918"/>
      <c r="W54" s="479"/>
    </row>
    <row r="55" spans="1:23" ht="14.1" customHeight="1" x14ac:dyDescent="0.2">
      <c r="A55" s="1722"/>
      <c r="B55" s="1888"/>
      <c r="C55" s="1724"/>
      <c r="D55" s="1701"/>
      <c r="E55" s="1980"/>
      <c r="F55" s="1884"/>
      <c r="G55" s="1995"/>
      <c r="H55" s="1701"/>
      <c r="I55" s="1997"/>
      <c r="J55" s="79" t="s">
        <v>29</v>
      </c>
      <c r="K55" s="122"/>
      <c r="L55" s="992"/>
      <c r="M55" s="532">
        <f>618.4-420</f>
        <v>198.4</v>
      </c>
      <c r="N55" s="334"/>
      <c r="O55" s="51"/>
      <c r="P55" s="151">
        <v>198.4</v>
      </c>
      <c r="Q55" s="81"/>
      <c r="R55" s="526">
        <v>1609.4</v>
      </c>
      <c r="S55" s="1991"/>
      <c r="T55" s="413"/>
      <c r="U55" s="211"/>
      <c r="V55" s="211"/>
      <c r="W55" s="386"/>
    </row>
    <row r="56" spans="1:23" ht="14.1" customHeight="1" x14ac:dyDescent="0.2">
      <c r="A56" s="1722"/>
      <c r="B56" s="1888"/>
      <c r="C56" s="1724"/>
      <c r="D56" s="1701"/>
      <c r="E56" s="905"/>
      <c r="F56" s="1884"/>
      <c r="G56" s="1995"/>
      <c r="H56" s="1701"/>
      <c r="I56" s="1997"/>
      <c r="J56" s="79" t="s">
        <v>48</v>
      </c>
      <c r="K56" s="122">
        <v>684.4</v>
      </c>
      <c r="L56" s="79">
        <v>684.4</v>
      </c>
      <c r="M56" s="105">
        <v>984.5</v>
      </c>
      <c r="N56" s="334"/>
      <c r="O56" s="51"/>
      <c r="P56" s="51">
        <v>984.5</v>
      </c>
      <c r="Q56" s="79">
        <v>846.2</v>
      </c>
      <c r="R56" s="155">
        <v>149.9</v>
      </c>
      <c r="S56" s="904"/>
      <c r="T56" s="211"/>
      <c r="U56" s="211"/>
      <c r="V56" s="211"/>
      <c r="W56" s="386"/>
    </row>
    <row r="57" spans="1:23" ht="14.1" customHeight="1" x14ac:dyDescent="0.2">
      <c r="A57" s="1722"/>
      <c r="B57" s="1888"/>
      <c r="C57" s="1724"/>
      <c r="D57" s="1701"/>
      <c r="E57" s="905"/>
      <c r="F57" s="1884"/>
      <c r="G57" s="1995"/>
      <c r="H57" s="1701"/>
      <c r="I57" s="1997"/>
      <c r="J57" s="79" t="s">
        <v>52</v>
      </c>
      <c r="K57" s="122"/>
      <c r="L57" s="992"/>
      <c r="M57" s="105">
        <v>300</v>
      </c>
      <c r="N57" s="334"/>
      <c r="O57" s="51"/>
      <c r="P57" s="51">
        <v>300</v>
      </c>
      <c r="Q57" s="79">
        <v>322.10000000000002</v>
      </c>
      <c r="R57" s="155">
        <v>378</v>
      </c>
      <c r="S57" s="904"/>
      <c r="T57" s="211"/>
      <c r="U57" s="211"/>
      <c r="V57" s="211"/>
      <c r="W57" s="386"/>
    </row>
    <row r="58" spans="1:23" ht="14.1" customHeight="1" x14ac:dyDescent="0.2">
      <c r="A58" s="1722"/>
      <c r="B58" s="1888"/>
      <c r="C58" s="1724"/>
      <c r="D58" s="1701"/>
      <c r="E58" s="905"/>
      <c r="F58" s="1884"/>
      <c r="G58" s="1995"/>
      <c r="H58" s="1701"/>
      <c r="I58" s="1997"/>
      <c r="J58" s="79" t="s">
        <v>49</v>
      </c>
      <c r="K58" s="122"/>
      <c r="L58" s="992"/>
      <c r="M58" s="122"/>
      <c r="N58" s="334"/>
      <c r="O58" s="51"/>
      <c r="P58" s="51"/>
      <c r="Q58" s="79">
        <v>150</v>
      </c>
      <c r="R58" s="155"/>
      <c r="S58" s="904"/>
      <c r="T58" s="211"/>
      <c r="U58" s="211"/>
      <c r="V58" s="211"/>
      <c r="W58" s="386"/>
    </row>
    <row r="59" spans="1:23" ht="14.1" customHeight="1" x14ac:dyDescent="0.2">
      <c r="A59" s="1722"/>
      <c r="B59" s="1888"/>
      <c r="C59" s="1724"/>
      <c r="D59" s="1701"/>
      <c r="E59" s="905"/>
      <c r="F59" s="1884"/>
      <c r="G59" s="1995"/>
      <c r="H59" s="1701"/>
      <c r="I59" s="1997"/>
      <c r="J59" s="79" t="s">
        <v>66</v>
      </c>
      <c r="K59" s="122">
        <v>420</v>
      </c>
      <c r="L59" s="79">
        <v>420</v>
      </c>
      <c r="M59" s="122">
        <v>420</v>
      </c>
      <c r="N59" s="334"/>
      <c r="O59" s="51"/>
      <c r="P59" s="51">
        <v>420</v>
      </c>
      <c r="Q59" s="79"/>
      <c r="R59" s="77"/>
      <c r="S59" s="904"/>
      <c r="T59" s="211"/>
      <c r="U59" s="211"/>
      <c r="V59" s="211"/>
      <c r="W59" s="386"/>
    </row>
    <row r="60" spans="1:23" ht="33" customHeight="1" x14ac:dyDescent="0.2">
      <c r="A60" s="1722"/>
      <c r="B60" s="1888"/>
      <c r="C60" s="1724"/>
      <c r="D60" s="1701"/>
      <c r="E60" s="931" t="s">
        <v>241</v>
      </c>
      <c r="F60" s="1884"/>
      <c r="G60" s="1995"/>
      <c r="H60" s="1701"/>
      <c r="I60" s="1997"/>
      <c r="J60" s="76"/>
      <c r="K60" s="276"/>
      <c r="L60" s="76"/>
      <c r="M60" s="173"/>
      <c r="N60" s="231"/>
      <c r="O60" s="932"/>
      <c r="P60" s="932"/>
      <c r="Q60" s="76"/>
      <c r="R60" s="256"/>
      <c r="S60" s="107" t="s">
        <v>361</v>
      </c>
      <c r="T60" s="31"/>
      <c r="U60" s="31">
        <v>80</v>
      </c>
      <c r="V60" s="232">
        <v>100</v>
      </c>
      <c r="W60" s="32"/>
    </row>
    <row r="61" spans="1:23" ht="40.5" customHeight="1" x14ac:dyDescent="0.2">
      <c r="A61" s="1722"/>
      <c r="B61" s="1888"/>
      <c r="C61" s="1724"/>
      <c r="D61" s="1701"/>
      <c r="E61" s="911" t="s">
        <v>188</v>
      </c>
      <c r="F61" s="1891"/>
      <c r="G61" s="1996"/>
      <c r="H61" s="1736"/>
      <c r="I61" s="468"/>
      <c r="J61" s="78"/>
      <c r="K61" s="196"/>
      <c r="L61" s="78"/>
      <c r="M61" s="196"/>
      <c r="N61" s="54"/>
      <c r="O61" s="54"/>
      <c r="P61" s="196"/>
      <c r="Q61" s="78"/>
      <c r="R61" s="156"/>
      <c r="S61" s="933" t="s">
        <v>362</v>
      </c>
      <c r="T61" s="61"/>
      <c r="U61" s="25"/>
      <c r="V61" s="61">
        <v>80</v>
      </c>
      <c r="W61" s="26">
        <v>100</v>
      </c>
    </row>
    <row r="62" spans="1:23" ht="15" customHeight="1" x14ac:dyDescent="0.2">
      <c r="A62" s="357"/>
      <c r="B62" s="408"/>
      <c r="C62" s="584"/>
      <c r="D62" s="1992" t="s">
        <v>9</v>
      </c>
      <c r="E62" s="1742" t="s">
        <v>138</v>
      </c>
      <c r="F62" s="1966" t="s">
        <v>51</v>
      </c>
      <c r="G62" s="1993" t="s">
        <v>144</v>
      </c>
      <c r="H62" s="1983"/>
      <c r="I62" s="1860" t="s">
        <v>76</v>
      </c>
      <c r="J62" s="79" t="s">
        <v>113</v>
      </c>
      <c r="K62" s="122">
        <v>50</v>
      </c>
      <c r="L62" s="79">
        <v>0</v>
      </c>
      <c r="M62" s="122"/>
      <c r="N62" s="334"/>
      <c r="O62" s="334"/>
      <c r="P62" s="122"/>
      <c r="Q62" s="79"/>
      <c r="R62" s="155"/>
      <c r="S62" s="1922" t="s">
        <v>230</v>
      </c>
      <c r="T62" s="810"/>
      <c r="U62" s="413">
        <v>30</v>
      </c>
      <c r="V62" s="413">
        <v>100</v>
      </c>
      <c r="W62" s="218"/>
    </row>
    <row r="63" spans="1:23" ht="15.75" customHeight="1" x14ac:dyDescent="0.2">
      <c r="A63" s="437"/>
      <c r="B63" s="460"/>
      <c r="C63" s="584"/>
      <c r="D63" s="1701"/>
      <c r="E63" s="1743"/>
      <c r="F63" s="1966"/>
      <c r="G63" s="1993"/>
      <c r="H63" s="1983"/>
      <c r="I63" s="1860"/>
      <c r="J63" s="79" t="s">
        <v>29</v>
      </c>
      <c r="K63" s="122"/>
      <c r="L63" s="79"/>
      <c r="M63" s="122">
        <v>101.6</v>
      </c>
      <c r="N63" s="334"/>
      <c r="O63" s="334"/>
      <c r="P63" s="122">
        <v>101.6</v>
      </c>
      <c r="Q63" s="79">
        <v>583.9</v>
      </c>
      <c r="R63" s="155"/>
      <c r="S63" s="1923"/>
      <c r="T63" s="810"/>
      <c r="U63" s="413"/>
      <c r="V63" s="413"/>
      <c r="W63" s="218"/>
    </row>
    <row r="64" spans="1:23" ht="18" customHeight="1" x14ac:dyDescent="0.2">
      <c r="A64" s="357"/>
      <c r="B64" s="408"/>
      <c r="C64" s="584"/>
      <c r="D64" s="1736"/>
      <c r="E64" s="1744"/>
      <c r="F64" s="1967"/>
      <c r="G64" s="1982"/>
      <c r="H64" s="1983"/>
      <c r="I64" s="1984"/>
      <c r="J64" s="74" t="s">
        <v>112</v>
      </c>
      <c r="K64" s="196">
        <v>200</v>
      </c>
      <c r="L64" s="78">
        <v>200</v>
      </c>
      <c r="M64" s="196">
        <v>198.4</v>
      </c>
      <c r="N64" s="54"/>
      <c r="O64" s="54"/>
      <c r="P64" s="196">
        <v>198.4</v>
      </c>
      <c r="Q64" s="78"/>
      <c r="R64" s="156"/>
      <c r="S64" s="1357" t="s">
        <v>50</v>
      </c>
      <c r="T64" s="810">
        <v>1</v>
      </c>
      <c r="U64" s="25">
        <v>1</v>
      </c>
      <c r="V64" s="25"/>
      <c r="W64" s="217"/>
    </row>
    <row r="65" spans="1:23" ht="18" customHeight="1" x14ac:dyDescent="0.2">
      <c r="A65" s="357"/>
      <c r="B65" s="408"/>
      <c r="C65" s="672"/>
      <c r="D65" s="1725" t="s">
        <v>32</v>
      </c>
      <c r="E65" s="1742" t="s">
        <v>64</v>
      </c>
      <c r="F65" s="1989" t="s">
        <v>51</v>
      </c>
      <c r="G65" s="1981" t="s">
        <v>299</v>
      </c>
      <c r="H65" s="1983"/>
      <c r="I65" s="1860"/>
      <c r="J65" s="71" t="s">
        <v>29</v>
      </c>
      <c r="K65" s="158"/>
      <c r="L65" s="71"/>
      <c r="M65" s="158"/>
      <c r="N65" s="63"/>
      <c r="O65" s="63"/>
      <c r="P65" s="158"/>
      <c r="Q65" s="71">
        <v>50</v>
      </c>
      <c r="R65" s="157">
        <v>99</v>
      </c>
      <c r="S65" s="387" t="s">
        <v>50</v>
      </c>
      <c r="T65" s="402"/>
      <c r="U65" s="403"/>
      <c r="V65" s="403"/>
      <c r="W65" s="401">
        <v>1</v>
      </c>
    </row>
    <row r="66" spans="1:23" ht="16.5" customHeight="1" x14ac:dyDescent="0.2">
      <c r="A66" s="357"/>
      <c r="B66" s="408"/>
      <c r="C66" s="672"/>
      <c r="D66" s="1727"/>
      <c r="E66" s="1744"/>
      <c r="F66" s="1990"/>
      <c r="G66" s="1982"/>
      <c r="H66" s="1983"/>
      <c r="I66" s="1984"/>
      <c r="J66" s="74"/>
      <c r="K66" s="196"/>
      <c r="L66" s="78"/>
      <c r="M66" s="196"/>
      <c r="N66" s="54"/>
      <c r="O66" s="54"/>
      <c r="P66" s="196"/>
      <c r="Q66" s="78"/>
      <c r="R66" s="156"/>
      <c r="S66" s="329"/>
      <c r="T66" s="56"/>
      <c r="U66" s="22"/>
      <c r="V66" s="22"/>
      <c r="W66" s="225"/>
    </row>
    <row r="67" spans="1:23" ht="19.5" customHeight="1" x14ac:dyDescent="0.2">
      <c r="A67" s="784"/>
      <c r="B67" s="792"/>
      <c r="C67" s="672"/>
      <c r="D67" s="1725" t="s">
        <v>37</v>
      </c>
      <c r="E67" s="1747" t="s">
        <v>382</v>
      </c>
      <c r="F67" s="796" t="s">
        <v>51</v>
      </c>
      <c r="G67" s="1981"/>
      <c r="H67" s="1983"/>
      <c r="I67" s="1860"/>
      <c r="J67" s="71" t="s">
        <v>29</v>
      </c>
      <c r="K67" s="158"/>
      <c r="L67" s="71"/>
      <c r="M67" s="158">
        <v>26</v>
      </c>
      <c r="N67" s="63"/>
      <c r="O67" s="63"/>
      <c r="P67" s="158">
        <v>26</v>
      </c>
      <c r="Q67" s="71"/>
      <c r="R67" s="157">
        <v>1084</v>
      </c>
      <c r="S67" s="788" t="s">
        <v>50</v>
      </c>
      <c r="T67" s="834"/>
      <c r="U67" s="780">
        <v>1</v>
      </c>
      <c r="V67" s="780"/>
      <c r="W67" s="781"/>
    </row>
    <row r="68" spans="1:23" ht="23.25" customHeight="1" x14ac:dyDescent="0.2">
      <c r="A68" s="784"/>
      <c r="B68" s="792"/>
      <c r="C68" s="672"/>
      <c r="D68" s="1726"/>
      <c r="E68" s="1980"/>
      <c r="F68" s="799"/>
      <c r="G68" s="1982"/>
      <c r="H68" s="1983"/>
      <c r="I68" s="1984"/>
      <c r="J68" s="74" t="s">
        <v>49</v>
      </c>
      <c r="K68" s="196"/>
      <c r="L68" s="78"/>
      <c r="M68" s="196">
        <v>40</v>
      </c>
      <c r="N68" s="54"/>
      <c r="O68" s="54"/>
      <c r="P68" s="196">
        <v>40</v>
      </c>
      <c r="Q68" s="78"/>
      <c r="R68" s="156"/>
      <c r="S68" s="809" t="s">
        <v>228</v>
      </c>
      <c r="T68" s="810"/>
      <c r="U68" s="808"/>
      <c r="V68" s="808"/>
      <c r="W68" s="835">
        <v>100</v>
      </c>
    </row>
    <row r="69" spans="1:23" ht="12.75" customHeight="1" x14ac:dyDescent="0.2">
      <c r="A69" s="784"/>
      <c r="B69" s="792"/>
      <c r="C69" s="672"/>
      <c r="D69" s="1725"/>
      <c r="E69" s="1915" t="s">
        <v>242</v>
      </c>
      <c r="F69" s="1973" t="s">
        <v>51</v>
      </c>
      <c r="G69" s="1975" t="s">
        <v>298</v>
      </c>
      <c r="H69" s="1977"/>
      <c r="I69" s="1978"/>
      <c r="J69" s="824" t="s">
        <v>113</v>
      </c>
      <c r="K69" s="825">
        <v>250</v>
      </c>
      <c r="L69" s="824">
        <v>250</v>
      </c>
      <c r="M69" s="825"/>
      <c r="N69" s="826"/>
      <c r="O69" s="826"/>
      <c r="P69" s="825"/>
      <c r="Q69" s="824"/>
      <c r="R69" s="827"/>
      <c r="S69" s="763" t="s">
        <v>50</v>
      </c>
      <c r="T69" s="828">
        <v>1</v>
      </c>
      <c r="U69" s="829"/>
      <c r="V69" s="790"/>
      <c r="W69" s="797"/>
    </row>
    <row r="70" spans="1:23" ht="27.75" customHeight="1" x14ac:dyDescent="0.2">
      <c r="A70" s="784"/>
      <c r="B70" s="792"/>
      <c r="C70" s="672"/>
      <c r="D70" s="1727"/>
      <c r="E70" s="1943"/>
      <c r="F70" s="1974"/>
      <c r="G70" s="1976"/>
      <c r="H70" s="1977"/>
      <c r="I70" s="1979"/>
      <c r="J70" s="936" t="s">
        <v>112</v>
      </c>
      <c r="K70" s="937">
        <v>200</v>
      </c>
      <c r="L70" s="938">
        <v>171</v>
      </c>
      <c r="M70" s="830"/>
      <c r="N70" s="831"/>
      <c r="O70" s="831"/>
      <c r="P70" s="830"/>
      <c r="Q70" s="383"/>
      <c r="R70" s="832"/>
      <c r="S70" s="708" t="s">
        <v>231</v>
      </c>
      <c r="T70" s="833">
        <v>100</v>
      </c>
      <c r="U70" s="778"/>
      <c r="V70" s="22"/>
      <c r="W70" s="225"/>
    </row>
    <row r="71" spans="1:23" ht="16.5" customHeight="1" thickBot="1" x14ac:dyDescent="0.25">
      <c r="A71" s="86"/>
      <c r="B71" s="451"/>
      <c r="C71" s="262"/>
      <c r="D71" s="418"/>
      <c r="E71" s="569"/>
      <c r="F71" s="570"/>
      <c r="G71" s="571"/>
      <c r="H71" s="418"/>
      <c r="I71" s="317"/>
      <c r="J71" s="111" t="s">
        <v>8</v>
      </c>
      <c r="K71" s="262">
        <f t="shared" ref="K71:R71" si="1">SUM(K54:K70)</f>
        <v>2054.4</v>
      </c>
      <c r="L71" s="179">
        <f>SUM(L54:L70)</f>
        <v>1725.4</v>
      </c>
      <c r="M71" s="262">
        <f>SUM(M54:M70)</f>
        <v>3128.9</v>
      </c>
      <c r="N71" s="261">
        <f t="shared" si="1"/>
        <v>0</v>
      </c>
      <c r="O71" s="261">
        <f t="shared" si="1"/>
        <v>0</v>
      </c>
      <c r="P71" s="418">
        <f t="shared" si="1"/>
        <v>3128.9</v>
      </c>
      <c r="Q71" s="111">
        <f t="shared" si="1"/>
        <v>2952.2</v>
      </c>
      <c r="R71" s="418">
        <f t="shared" si="1"/>
        <v>3320.3</v>
      </c>
      <c r="S71" s="574"/>
      <c r="T71" s="575"/>
      <c r="U71" s="576"/>
      <c r="V71" s="577"/>
      <c r="W71" s="578"/>
    </row>
    <row r="72" spans="1:23" ht="33" customHeight="1" x14ac:dyDescent="0.2">
      <c r="A72" s="360" t="s">
        <v>7</v>
      </c>
      <c r="B72" s="411" t="s">
        <v>7</v>
      </c>
      <c r="C72" s="573" t="s">
        <v>37</v>
      </c>
      <c r="D72" s="120"/>
      <c r="E72" s="133" t="s">
        <v>55</v>
      </c>
      <c r="F72" s="138" t="s">
        <v>99</v>
      </c>
      <c r="G72" s="138"/>
      <c r="H72" s="149" t="s">
        <v>47</v>
      </c>
      <c r="I72" s="340"/>
      <c r="J72" s="89"/>
      <c r="K72" s="606"/>
      <c r="L72" s="87"/>
      <c r="M72" s="539"/>
      <c r="N72" s="607"/>
      <c r="O72" s="607"/>
      <c r="P72" s="539"/>
      <c r="Q72" s="87"/>
      <c r="R72" s="87">
        <f>R77+R80</f>
        <v>12</v>
      </c>
      <c r="S72" s="90"/>
      <c r="T72" s="212"/>
      <c r="U72" s="34"/>
      <c r="V72" s="34"/>
      <c r="W72" s="219"/>
    </row>
    <row r="73" spans="1:23" ht="15" customHeight="1" x14ac:dyDescent="0.2">
      <c r="A73" s="357"/>
      <c r="B73" s="408"/>
      <c r="C73" s="572"/>
      <c r="D73" s="1884" t="s">
        <v>7</v>
      </c>
      <c r="E73" s="1743" t="s">
        <v>65</v>
      </c>
      <c r="F73" s="1966" t="s">
        <v>51</v>
      </c>
      <c r="G73" s="1949" t="s">
        <v>145</v>
      </c>
      <c r="H73" s="1968"/>
      <c r="I73" s="1969" t="s">
        <v>76</v>
      </c>
      <c r="J73" s="109" t="s">
        <v>113</v>
      </c>
      <c r="K73" s="109"/>
      <c r="L73" s="71"/>
      <c r="M73" s="158">
        <v>500</v>
      </c>
      <c r="N73" s="63"/>
      <c r="O73" s="63"/>
      <c r="P73" s="158">
        <v>500</v>
      </c>
      <c r="Q73" s="71">
        <v>200</v>
      </c>
      <c r="R73" s="285">
        <v>700</v>
      </c>
      <c r="S73" s="1961" t="s">
        <v>363</v>
      </c>
      <c r="T73" s="780"/>
      <c r="U73" s="790">
        <v>20</v>
      </c>
      <c r="V73" s="790">
        <v>50</v>
      </c>
      <c r="W73" s="797">
        <v>100</v>
      </c>
    </row>
    <row r="74" spans="1:23" ht="15" customHeight="1" x14ac:dyDescent="0.2">
      <c r="A74" s="437"/>
      <c r="B74" s="460"/>
      <c r="C74" s="572"/>
      <c r="D74" s="1884"/>
      <c r="E74" s="1743"/>
      <c r="F74" s="1966"/>
      <c r="G74" s="1949"/>
      <c r="H74" s="1968"/>
      <c r="I74" s="1860"/>
      <c r="J74" s="105" t="s">
        <v>29</v>
      </c>
      <c r="K74" s="105"/>
      <c r="L74" s="79"/>
      <c r="M74" s="122">
        <v>400</v>
      </c>
      <c r="N74" s="334"/>
      <c r="O74" s="334"/>
      <c r="P74" s="122">
        <v>400</v>
      </c>
      <c r="Q74" s="79">
        <v>1500</v>
      </c>
      <c r="R74" s="77">
        <v>2602.8000000000002</v>
      </c>
      <c r="S74" s="1962"/>
      <c r="T74" s="836"/>
      <c r="U74" s="251"/>
      <c r="V74" s="251"/>
      <c r="W74" s="249"/>
    </row>
    <row r="75" spans="1:23" ht="15" customHeight="1" x14ac:dyDescent="0.2">
      <c r="A75" s="357"/>
      <c r="B75" s="408"/>
      <c r="C75" s="572"/>
      <c r="D75" s="1884"/>
      <c r="E75" s="1743"/>
      <c r="F75" s="1966"/>
      <c r="G75" s="1949"/>
      <c r="H75" s="1968"/>
      <c r="I75" s="1970"/>
      <c r="J75" s="105" t="s">
        <v>52</v>
      </c>
      <c r="K75" s="105">
        <v>850</v>
      </c>
      <c r="L75" s="79">
        <v>405</v>
      </c>
      <c r="M75" s="122">
        <v>993.4</v>
      </c>
      <c r="N75" s="334"/>
      <c r="O75" s="334"/>
      <c r="P75" s="122">
        <v>993.4</v>
      </c>
      <c r="Q75" s="79">
        <v>1000</v>
      </c>
      <c r="R75" s="122"/>
      <c r="S75" s="1963" t="s">
        <v>246</v>
      </c>
      <c r="T75" s="939">
        <v>100</v>
      </c>
      <c r="U75" s="413"/>
      <c r="V75" s="413"/>
      <c r="W75" s="218"/>
    </row>
    <row r="76" spans="1:23" ht="15" customHeight="1" x14ac:dyDescent="0.2">
      <c r="A76" s="437"/>
      <c r="B76" s="460"/>
      <c r="C76" s="572"/>
      <c r="D76" s="1884"/>
      <c r="E76" s="1743"/>
      <c r="F76" s="1966"/>
      <c r="G76" s="1949"/>
      <c r="H76" s="1968"/>
      <c r="I76" s="1970"/>
      <c r="J76" s="105" t="s">
        <v>49</v>
      </c>
      <c r="K76" s="105">
        <v>175</v>
      </c>
      <c r="L76" s="79">
        <v>175</v>
      </c>
      <c r="M76" s="122">
        <v>3.3</v>
      </c>
      <c r="N76" s="334"/>
      <c r="O76" s="334"/>
      <c r="P76" s="122">
        <v>3.3</v>
      </c>
      <c r="Q76" s="79"/>
      <c r="R76" s="122"/>
      <c r="S76" s="1963"/>
      <c r="T76" s="939"/>
      <c r="U76" s="413"/>
      <c r="V76" s="413"/>
      <c r="W76" s="218"/>
    </row>
    <row r="77" spans="1:23" ht="15" customHeight="1" x14ac:dyDescent="0.2">
      <c r="A77" s="892"/>
      <c r="B77" s="896"/>
      <c r="C77" s="895"/>
      <c r="D77" s="1891"/>
      <c r="E77" s="1744"/>
      <c r="F77" s="1967"/>
      <c r="G77" s="1965"/>
      <c r="H77" s="1968"/>
      <c r="I77" s="1970"/>
      <c r="J77" s="108" t="s">
        <v>112</v>
      </c>
      <c r="K77" s="108">
        <v>5</v>
      </c>
      <c r="L77" s="78">
        <v>1.6</v>
      </c>
      <c r="M77" s="196"/>
      <c r="N77" s="54"/>
      <c r="O77" s="54"/>
      <c r="P77" s="53"/>
      <c r="Q77" s="78"/>
      <c r="R77" s="196"/>
      <c r="S77" s="1964"/>
      <c r="T77" s="940"/>
      <c r="U77" s="25"/>
      <c r="V77" s="25"/>
      <c r="W77" s="217"/>
    </row>
    <row r="78" spans="1:23" ht="15.75" customHeight="1" x14ac:dyDescent="0.2">
      <c r="A78" s="1722"/>
      <c r="B78" s="1888"/>
      <c r="C78" s="1724"/>
      <c r="D78" s="1725" t="s">
        <v>9</v>
      </c>
      <c r="E78" s="1742" t="s">
        <v>403</v>
      </c>
      <c r="F78" s="1904" t="s">
        <v>51</v>
      </c>
      <c r="G78" s="1948" t="s">
        <v>146</v>
      </c>
      <c r="H78" s="1701"/>
      <c r="I78" s="1756"/>
      <c r="J78" s="79" t="s">
        <v>113</v>
      </c>
      <c r="K78" s="105"/>
      <c r="L78" s="79"/>
      <c r="M78" s="122"/>
      <c r="N78" s="334"/>
      <c r="O78" s="334"/>
      <c r="P78" s="51"/>
      <c r="Q78" s="79"/>
      <c r="R78" s="285">
        <v>400</v>
      </c>
      <c r="S78" s="1378" t="s">
        <v>364</v>
      </c>
      <c r="T78" s="790"/>
      <c r="U78" s="790"/>
      <c r="V78" s="413"/>
      <c r="W78" s="797">
        <v>35</v>
      </c>
    </row>
    <row r="79" spans="1:23" ht="17.25" customHeight="1" x14ac:dyDescent="0.2">
      <c r="A79" s="1722"/>
      <c r="B79" s="1888"/>
      <c r="C79" s="1724"/>
      <c r="D79" s="1726"/>
      <c r="E79" s="1743"/>
      <c r="F79" s="1940"/>
      <c r="G79" s="1965"/>
      <c r="H79" s="1736"/>
      <c r="I79" s="1781"/>
      <c r="J79" s="74"/>
      <c r="K79" s="108"/>
      <c r="L79" s="78"/>
      <c r="M79" s="196"/>
      <c r="N79" s="54"/>
      <c r="O79" s="54"/>
      <c r="P79" s="53"/>
      <c r="Q79" s="78"/>
      <c r="R79" s="242"/>
      <c r="S79" s="480"/>
      <c r="T79" s="379"/>
      <c r="U79" s="413"/>
      <c r="V79" s="413"/>
      <c r="W79" s="218"/>
    </row>
    <row r="80" spans="1:23" ht="14.25" customHeight="1" x14ac:dyDescent="0.2">
      <c r="A80" s="1722"/>
      <c r="B80" s="1888"/>
      <c r="C80" s="1724"/>
      <c r="D80" s="1725" t="s">
        <v>32</v>
      </c>
      <c r="E80" s="1742" t="s">
        <v>405</v>
      </c>
      <c r="F80" s="1904" t="s">
        <v>51</v>
      </c>
      <c r="G80" s="1949" t="s">
        <v>300</v>
      </c>
      <c r="H80" s="1955">
        <v>6</v>
      </c>
      <c r="I80" s="1756" t="s">
        <v>404</v>
      </c>
      <c r="J80" s="44" t="s">
        <v>29</v>
      </c>
      <c r="K80" s="79"/>
      <c r="L80" s="79"/>
      <c r="M80" s="165"/>
      <c r="N80" s="334"/>
      <c r="O80" s="334"/>
      <c r="P80" s="52"/>
      <c r="Q80" s="79">
        <v>10</v>
      </c>
      <c r="R80" s="122">
        <v>12</v>
      </c>
      <c r="S80" s="907" t="s">
        <v>50</v>
      </c>
      <c r="T80" s="909"/>
      <c r="U80" s="909">
        <v>1</v>
      </c>
      <c r="V80" s="909"/>
      <c r="W80" s="919"/>
    </row>
    <row r="81" spans="1:23" ht="21" customHeight="1" x14ac:dyDescent="0.2">
      <c r="A81" s="1722"/>
      <c r="B81" s="1888"/>
      <c r="C81" s="1724"/>
      <c r="D81" s="1726"/>
      <c r="E81" s="1743"/>
      <c r="F81" s="1940"/>
      <c r="G81" s="1949"/>
      <c r="H81" s="1955"/>
      <c r="I81" s="1756"/>
      <c r="J81" s="79"/>
      <c r="K81" s="105"/>
      <c r="L81" s="79"/>
      <c r="M81" s="122"/>
      <c r="N81" s="334"/>
      <c r="O81" s="334"/>
      <c r="P81" s="51"/>
      <c r="Q81" s="79"/>
      <c r="R81" s="122"/>
      <c r="S81" s="1941" t="s">
        <v>216</v>
      </c>
      <c r="T81" s="413"/>
      <c r="U81" s="413"/>
      <c r="V81" s="413">
        <v>50</v>
      </c>
      <c r="W81" s="218">
        <v>100</v>
      </c>
    </row>
    <row r="82" spans="1:23" ht="18.75" customHeight="1" x14ac:dyDescent="0.2">
      <c r="A82" s="1722"/>
      <c r="B82" s="1888"/>
      <c r="C82" s="1724"/>
      <c r="D82" s="1727"/>
      <c r="E82" s="1744"/>
      <c r="F82" s="1905"/>
      <c r="G82" s="1954"/>
      <c r="H82" s="1956"/>
      <c r="I82" s="1781"/>
      <c r="J82" s="74"/>
      <c r="K82" s="108"/>
      <c r="L82" s="78"/>
      <c r="M82" s="196"/>
      <c r="N82" s="54"/>
      <c r="O82" s="54"/>
      <c r="P82" s="53"/>
      <c r="Q82" s="78"/>
      <c r="R82" s="196"/>
      <c r="S82" s="1942"/>
      <c r="T82" s="25"/>
      <c r="U82" s="25"/>
      <c r="V82" s="25"/>
      <c r="W82" s="217"/>
    </row>
    <row r="83" spans="1:23" ht="21" customHeight="1" x14ac:dyDescent="0.2">
      <c r="A83" s="1722"/>
      <c r="B83" s="1888"/>
      <c r="C83" s="1724"/>
      <c r="D83" s="1701"/>
      <c r="E83" s="1939" t="s">
        <v>139</v>
      </c>
      <c r="F83" s="1940" t="s">
        <v>51</v>
      </c>
      <c r="G83" s="1944" t="s">
        <v>164</v>
      </c>
      <c r="H83" s="1701"/>
      <c r="I83" s="787"/>
      <c r="J83" s="635" t="s">
        <v>113</v>
      </c>
      <c r="K83" s="635">
        <v>980</v>
      </c>
      <c r="L83" s="381">
        <v>687.1</v>
      </c>
      <c r="M83" s="122"/>
      <c r="N83" s="334"/>
      <c r="O83" s="334"/>
      <c r="P83" s="51"/>
      <c r="Q83" s="79"/>
      <c r="R83" s="122"/>
      <c r="S83" s="1946" t="s">
        <v>228</v>
      </c>
      <c r="T83" s="843">
        <v>100</v>
      </c>
      <c r="U83" s="414"/>
      <c r="V83" s="11"/>
      <c r="W83" s="218"/>
    </row>
    <row r="84" spans="1:23" ht="21" customHeight="1" x14ac:dyDescent="0.2">
      <c r="A84" s="1722"/>
      <c r="B84" s="1888"/>
      <c r="C84" s="1724"/>
      <c r="D84" s="1701"/>
      <c r="E84" s="1943"/>
      <c r="F84" s="1905"/>
      <c r="G84" s="1945"/>
      <c r="H84" s="1701"/>
      <c r="I84" s="787"/>
      <c r="J84" s="841" t="s">
        <v>112</v>
      </c>
      <c r="K84" s="644"/>
      <c r="L84" s="647">
        <v>67.599999999999994</v>
      </c>
      <c r="M84" s="160"/>
      <c r="N84" s="206"/>
      <c r="O84" s="206"/>
      <c r="P84" s="602"/>
      <c r="Q84" s="72"/>
      <c r="R84" s="196"/>
      <c r="S84" s="1947"/>
      <c r="T84" s="844"/>
      <c r="U84" s="14"/>
      <c r="V84" s="14"/>
      <c r="W84" s="217"/>
    </row>
    <row r="85" spans="1:23" ht="15.75" customHeight="1" x14ac:dyDescent="0.2">
      <c r="A85" s="1722"/>
      <c r="B85" s="1888"/>
      <c r="C85" s="1724"/>
      <c r="D85" s="1725"/>
      <c r="E85" s="1915" t="s">
        <v>243</v>
      </c>
      <c r="F85" s="1904" t="s">
        <v>51</v>
      </c>
      <c r="G85" s="1948" t="s">
        <v>301</v>
      </c>
      <c r="H85" s="1951"/>
      <c r="I85" s="1756"/>
      <c r="J85" s="824" t="s">
        <v>112</v>
      </c>
      <c r="K85" s="842">
        <v>70</v>
      </c>
      <c r="L85" s="824">
        <v>73.400000000000006</v>
      </c>
      <c r="M85" s="158"/>
      <c r="N85" s="63"/>
      <c r="O85" s="63"/>
      <c r="P85" s="601"/>
      <c r="Q85" s="71"/>
      <c r="R85" s="158"/>
      <c r="S85" s="1952" t="s">
        <v>232</v>
      </c>
      <c r="T85" s="845">
        <v>100</v>
      </c>
      <c r="U85" s="11"/>
      <c r="V85" s="11"/>
      <c r="W85" s="223"/>
    </row>
    <row r="86" spans="1:23" ht="16.5" customHeight="1" x14ac:dyDescent="0.2">
      <c r="A86" s="1722"/>
      <c r="B86" s="1888"/>
      <c r="C86" s="1724"/>
      <c r="D86" s="1726"/>
      <c r="E86" s="1939"/>
      <c r="F86" s="1940"/>
      <c r="G86" s="1949"/>
      <c r="H86" s="1951"/>
      <c r="I86" s="1756"/>
      <c r="J86" s="381" t="s">
        <v>49</v>
      </c>
      <c r="K86" s="635">
        <v>10</v>
      </c>
      <c r="L86" s="381">
        <v>10</v>
      </c>
      <c r="M86" s="122"/>
      <c r="N86" s="334"/>
      <c r="O86" s="334"/>
      <c r="P86" s="51"/>
      <c r="Q86" s="79"/>
      <c r="R86" s="122"/>
      <c r="S86" s="1953"/>
      <c r="T86" s="843"/>
      <c r="U86" s="414"/>
      <c r="V86" s="414"/>
      <c r="W86" s="224"/>
    </row>
    <row r="87" spans="1:23" ht="14.25" customHeight="1" x14ac:dyDescent="0.2">
      <c r="A87" s="1722"/>
      <c r="B87" s="1888"/>
      <c r="C87" s="1724"/>
      <c r="D87" s="1726"/>
      <c r="E87" s="1939"/>
      <c r="F87" s="1940"/>
      <c r="G87" s="1950"/>
      <c r="H87" s="1951"/>
      <c r="I87" s="1756"/>
      <c r="J87" s="74"/>
      <c r="K87" s="108"/>
      <c r="L87" s="78"/>
      <c r="M87" s="196"/>
      <c r="N87" s="54"/>
      <c r="O87" s="54"/>
      <c r="P87" s="53"/>
      <c r="Q87" s="78"/>
      <c r="R87" s="196"/>
      <c r="S87" s="384"/>
      <c r="T87" s="215"/>
      <c r="U87" s="414"/>
      <c r="V87" s="414"/>
      <c r="W87" s="224"/>
    </row>
    <row r="88" spans="1:23" ht="16.5" customHeight="1" thickBot="1" x14ac:dyDescent="0.25">
      <c r="A88" s="86"/>
      <c r="B88" s="451"/>
      <c r="C88" s="262"/>
      <c r="D88" s="418"/>
      <c r="E88" s="569"/>
      <c r="F88" s="570"/>
      <c r="G88" s="571"/>
      <c r="H88" s="418"/>
      <c r="I88" s="317"/>
      <c r="J88" s="111" t="s">
        <v>8</v>
      </c>
      <c r="K88" s="418">
        <f t="shared" ref="K88:R88" si="2">SUM(K73:K87)</f>
        <v>2090</v>
      </c>
      <c r="L88" s="111">
        <f t="shared" si="2"/>
        <v>1419.7</v>
      </c>
      <c r="M88" s="111">
        <f t="shared" si="2"/>
        <v>1896.7</v>
      </c>
      <c r="N88" s="111">
        <f t="shared" si="2"/>
        <v>0</v>
      </c>
      <c r="O88" s="111">
        <f t="shared" si="2"/>
        <v>0</v>
      </c>
      <c r="P88" s="111">
        <f t="shared" si="2"/>
        <v>1896.7</v>
      </c>
      <c r="Q88" s="111">
        <f t="shared" si="2"/>
        <v>2710</v>
      </c>
      <c r="R88" s="418">
        <f t="shared" si="2"/>
        <v>3714.8</v>
      </c>
      <c r="S88" s="574"/>
      <c r="T88" s="575"/>
      <c r="U88" s="576"/>
      <c r="V88" s="577"/>
      <c r="W88" s="578"/>
    </row>
    <row r="89" spans="1:23" ht="33.75" customHeight="1" x14ac:dyDescent="0.2">
      <c r="A89" s="448" t="s">
        <v>7</v>
      </c>
      <c r="B89" s="411" t="s">
        <v>7</v>
      </c>
      <c r="C89" s="573" t="s">
        <v>38</v>
      </c>
      <c r="D89" s="565"/>
      <c r="E89" s="92" t="s">
        <v>107</v>
      </c>
      <c r="F89" s="138" t="s">
        <v>96</v>
      </c>
      <c r="G89" s="128"/>
      <c r="H89" s="148" t="s">
        <v>47</v>
      </c>
      <c r="I89" s="150"/>
      <c r="J89" s="606"/>
      <c r="K89" s="87"/>
      <c r="L89" s="87"/>
      <c r="M89" s="539"/>
      <c r="N89" s="607"/>
      <c r="O89" s="607"/>
      <c r="P89" s="608"/>
      <c r="Q89" s="87"/>
      <c r="R89" s="87"/>
      <c r="S89" s="238"/>
      <c r="T89" s="214"/>
      <c r="U89" s="35"/>
      <c r="V89" s="35"/>
      <c r="W89" s="222"/>
    </row>
    <row r="90" spans="1:23" ht="25.5" customHeight="1" x14ac:dyDescent="0.2">
      <c r="A90" s="437"/>
      <c r="B90" s="460"/>
      <c r="C90" s="572"/>
      <c r="D90" s="459" t="s">
        <v>7</v>
      </c>
      <c r="E90" s="1742" t="s">
        <v>406</v>
      </c>
      <c r="F90" s="139" t="s">
        <v>51</v>
      </c>
      <c r="G90" s="1920" t="s">
        <v>147</v>
      </c>
      <c r="H90" s="441"/>
      <c r="I90" s="1756" t="s">
        <v>148</v>
      </c>
      <c r="J90" s="105" t="s">
        <v>29</v>
      </c>
      <c r="K90" s="79"/>
      <c r="L90" s="79"/>
      <c r="M90" s="609"/>
      <c r="N90" s="334"/>
      <c r="O90" s="334"/>
      <c r="P90" s="51"/>
      <c r="Q90" s="79"/>
      <c r="R90" s="122">
        <v>250</v>
      </c>
      <c r="S90" s="1355" t="s">
        <v>438</v>
      </c>
      <c r="T90" s="1362"/>
      <c r="U90" s="1362"/>
      <c r="V90" s="1363"/>
      <c r="W90" s="1364">
        <v>10</v>
      </c>
    </row>
    <row r="91" spans="1:23" ht="14.25" customHeight="1" x14ac:dyDescent="0.2">
      <c r="A91" s="437"/>
      <c r="B91" s="460"/>
      <c r="C91" s="572"/>
      <c r="D91" s="566"/>
      <c r="E91" s="1931"/>
      <c r="F91" s="1356"/>
      <c r="G91" s="1932"/>
      <c r="H91" s="441"/>
      <c r="I91" s="1831"/>
      <c r="J91" s="105" t="s">
        <v>113</v>
      </c>
      <c r="K91" s="79">
        <v>5</v>
      </c>
      <c r="L91" s="79">
        <v>3.7</v>
      </c>
      <c r="M91" s="162"/>
      <c r="N91" s="54"/>
      <c r="O91" s="54"/>
      <c r="P91" s="53"/>
      <c r="Q91" s="78"/>
      <c r="R91" s="196"/>
      <c r="S91" s="846" t="s">
        <v>175</v>
      </c>
      <c r="T91" s="215">
        <v>1</v>
      </c>
      <c r="U91" s="58"/>
      <c r="V91" s="58"/>
      <c r="W91" s="221"/>
    </row>
    <row r="92" spans="1:23" ht="18" customHeight="1" x14ac:dyDescent="0.2">
      <c r="A92" s="437"/>
      <c r="B92" s="460"/>
      <c r="C92" s="572"/>
      <c r="D92" s="561" t="s">
        <v>9</v>
      </c>
      <c r="E92" s="1742" t="s">
        <v>204</v>
      </c>
      <c r="F92" s="139" t="s">
        <v>51</v>
      </c>
      <c r="G92" s="1795" t="s">
        <v>303</v>
      </c>
      <c r="H92" s="441"/>
      <c r="I92" s="1938"/>
      <c r="J92" s="109" t="s">
        <v>113</v>
      </c>
      <c r="K92" s="71">
        <v>60</v>
      </c>
      <c r="L92" s="71">
        <v>0</v>
      </c>
      <c r="M92" s="158"/>
      <c r="N92" s="63"/>
      <c r="O92" s="63"/>
      <c r="P92" s="601"/>
      <c r="Q92" s="71">
        <v>1900</v>
      </c>
      <c r="R92" s="158">
        <v>2000</v>
      </c>
      <c r="S92" s="1922" t="s">
        <v>176</v>
      </c>
      <c r="T92" s="780"/>
      <c r="U92" s="790">
        <v>10</v>
      </c>
      <c r="V92" s="790">
        <v>40</v>
      </c>
      <c r="W92" s="797">
        <v>100</v>
      </c>
    </row>
    <row r="93" spans="1:23" ht="18.75" customHeight="1" x14ac:dyDescent="0.2">
      <c r="A93" s="437"/>
      <c r="B93" s="460"/>
      <c r="C93" s="584"/>
      <c r="D93" s="561"/>
      <c r="E93" s="1743"/>
      <c r="F93" s="307"/>
      <c r="G93" s="1796"/>
      <c r="H93" s="441"/>
      <c r="I93" s="1938"/>
      <c r="J93" s="105" t="s">
        <v>29</v>
      </c>
      <c r="K93" s="79"/>
      <c r="L93" s="79"/>
      <c r="M93" s="122">
        <f>326.1+123.9</f>
        <v>450</v>
      </c>
      <c r="N93" s="334"/>
      <c r="O93" s="334"/>
      <c r="P93" s="51">
        <v>450</v>
      </c>
      <c r="Q93" s="79">
        <f>2400+450</f>
        <v>2850</v>
      </c>
      <c r="R93" s="122">
        <f>4892.8+300</f>
        <v>5192.8</v>
      </c>
      <c r="S93" s="1991"/>
      <c r="T93" s="808"/>
      <c r="U93" s="413"/>
      <c r="V93" s="413"/>
      <c r="W93" s="218"/>
    </row>
    <row r="94" spans="1:23" ht="18.75" customHeight="1" x14ac:dyDescent="0.2">
      <c r="A94" s="784"/>
      <c r="B94" s="792"/>
      <c r="C94" s="672"/>
      <c r="D94" s="786"/>
      <c r="E94" s="1743"/>
      <c r="F94" s="307"/>
      <c r="G94" s="1796"/>
      <c r="H94" s="789"/>
      <c r="I94" s="1938"/>
      <c r="J94" s="105" t="s">
        <v>52</v>
      </c>
      <c r="K94" s="79"/>
      <c r="L94" s="79"/>
      <c r="M94" s="122">
        <v>300</v>
      </c>
      <c r="N94" s="334"/>
      <c r="O94" s="334"/>
      <c r="P94" s="51">
        <v>300</v>
      </c>
      <c r="Q94" s="79"/>
      <c r="R94" s="122">
        <v>1000</v>
      </c>
      <c r="S94" s="1991"/>
      <c r="T94" s="808"/>
      <c r="U94" s="413"/>
      <c r="V94" s="413"/>
      <c r="W94" s="218"/>
    </row>
    <row r="95" spans="1:23" ht="12.75" customHeight="1" x14ac:dyDescent="0.2">
      <c r="A95" s="1022"/>
      <c r="B95" s="1023"/>
      <c r="C95" s="672"/>
      <c r="D95" s="1024"/>
      <c r="E95" s="1743"/>
      <c r="F95" s="307"/>
      <c r="G95" s="1796"/>
      <c r="H95" s="1025"/>
      <c r="I95" s="1938"/>
      <c r="J95" s="105"/>
      <c r="K95" s="79"/>
      <c r="L95" s="79"/>
      <c r="M95" s="122"/>
      <c r="N95" s="334"/>
      <c r="O95" s="334"/>
      <c r="P95" s="51"/>
      <c r="Q95" s="79"/>
      <c r="R95" s="122"/>
      <c r="S95" s="1312"/>
      <c r="T95" s="808"/>
      <c r="U95" s="413"/>
      <c r="V95" s="413"/>
      <c r="W95" s="218"/>
    </row>
    <row r="96" spans="1:23" ht="16.5" customHeight="1" x14ac:dyDescent="0.2">
      <c r="A96" s="437"/>
      <c r="B96" s="460"/>
      <c r="C96" s="584"/>
      <c r="D96" s="561"/>
      <c r="E96" s="1936"/>
      <c r="F96" s="140"/>
      <c r="G96" s="1937"/>
      <c r="H96" s="441"/>
      <c r="I96" s="1938"/>
      <c r="J96" s="108" t="s">
        <v>112</v>
      </c>
      <c r="K96" s="78">
        <v>350</v>
      </c>
      <c r="L96" s="78">
        <v>38.299999999999997</v>
      </c>
      <c r="M96" s="196"/>
      <c r="N96" s="54"/>
      <c r="O96" s="54"/>
      <c r="P96" s="53"/>
      <c r="Q96" s="78"/>
      <c r="R96" s="196"/>
      <c r="S96" s="708" t="s">
        <v>175</v>
      </c>
      <c r="T96" s="847">
        <v>1</v>
      </c>
      <c r="U96" s="25"/>
      <c r="V96" s="25"/>
      <c r="W96" s="217"/>
    </row>
    <row r="97" spans="1:25" ht="15.75" customHeight="1" x14ac:dyDescent="0.2">
      <c r="A97" s="437"/>
      <c r="B97" s="460"/>
      <c r="C97" s="572"/>
      <c r="D97" s="563" t="s">
        <v>32</v>
      </c>
      <c r="E97" s="1742" t="s">
        <v>396</v>
      </c>
      <c r="F97" s="139" t="s">
        <v>51</v>
      </c>
      <c r="G97" s="1920" t="s">
        <v>302</v>
      </c>
      <c r="H97" s="441"/>
      <c r="I97" s="1756"/>
      <c r="J97" s="105" t="s">
        <v>113</v>
      </c>
      <c r="K97" s="79">
        <v>550</v>
      </c>
      <c r="L97" s="79">
        <v>470</v>
      </c>
      <c r="M97" s="105">
        <v>700</v>
      </c>
      <c r="N97" s="51"/>
      <c r="O97" s="63"/>
      <c r="P97" s="52">
        <v>700</v>
      </c>
      <c r="Q97" s="79"/>
      <c r="R97" s="155"/>
      <c r="S97" s="1922" t="s">
        <v>365</v>
      </c>
      <c r="T97" s="617">
        <v>30</v>
      </c>
      <c r="U97" s="617">
        <v>90</v>
      </c>
      <c r="V97" s="617">
        <v>100</v>
      </c>
      <c r="W97" s="220"/>
    </row>
    <row r="98" spans="1:25" ht="15" customHeight="1" x14ac:dyDescent="0.2">
      <c r="A98" s="437"/>
      <c r="B98" s="460"/>
      <c r="C98" s="572"/>
      <c r="D98" s="561"/>
      <c r="E98" s="1743"/>
      <c r="F98" s="1924"/>
      <c r="G98" s="1921"/>
      <c r="H98" s="441"/>
      <c r="I98" s="1831"/>
      <c r="J98" s="1596" t="s">
        <v>52</v>
      </c>
      <c r="K98" s="1597">
        <v>150</v>
      </c>
      <c r="L98" s="1597">
        <v>595</v>
      </c>
      <c r="M98" s="1598"/>
      <c r="N98" s="1599"/>
      <c r="O98" s="1599"/>
      <c r="P98" s="1600"/>
      <c r="Q98" s="1349"/>
      <c r="R98" s="122"/>
      <c r="S98" s="1923"/>
      <c r="T98" s="456"/>
      <c r="U98" s="456"/>
      <c r="V98" s="456"/>
      <c r="W98" s="220"/>
      <c r="Y98" s="64"/>
    </row>
    <row r="99" spans="1:25" ht="16.5" customHeight="1" x14ac:dyDescent="0.2">
      <c r="A99" s="437"/>
      <c r="B99" s="460"/>
      <c r="C99" s="572"/>
      <c r="D99" s="561"/>
      <c r="E99" s="1743"/>
      <c r="F99" s="1924"/>
      <c r="G99" s="1921"/>
      <c r="H99" s="441"/>
      <c r="I99" s="1831"/>
      <c r="J99" s="1596" t="s">
        <v>29</v>
      </c>
      <c r="K99" s="1597"/>
      <c r="L99" s="1597">
        <v>1360.5</v>
      </c>
      <c r="M99" s="1598">
        <v>352.5</v>
      </c>
      <c r="N99" s="1599"/>
      <c r="O99" s="1599"/>
      <c r="P99" s="1588">
        <v>352.5</v>
      </c>
      <c r="Q99" s="1349">
        <v>351.4</v>
      </c>
      <c r="R99" s="122"/>
      <c r="S99" s="794"/>
      <c r="T99" s="461"/>
      <c r="U99" s="456"/>
      <c r="V99" s="456"/>
      <c r="W99" s="220"/>
    </row>
    <row r="100" spans="1:25" ht="16.5" customHeight="1" x14ac:dyDescent="0.2">
      <c r="A100" s="1577"/>
      <c r="B100" s="1581"/>
      <c r="C100" s="1578"/>
      <c r="D100" s="1579"/>
      <c r="E100" s="1743"/>
      <c r="F100" s="1924"/>
      <c r="G100" s="1921"/>
      <c r="H100" s="1580"/>
      <c r="I100" s="1831"/>
      <c r="J100" s="1596" t="s">
        <v>66</v>
      </c>
      <c r="K100" s="1597"/>
      <c r="L100" s="1597"/>
      <c r="M100" s="1598">
        <f>577+1360.5</f>
        <v>1937.5</v>
      </c>
      <c r="N100" s="1599"/>
      <c r="O100" s="1599"/>
      <c r="P100" s="1588">
        <f>577+1360.5</f>
        <v>1937.5</v>
      </c>
      <c r="Q100" s="1349"/>
      <c r="R100" s="122"/>
      <c r="S100" s="1582"/>
      <c r="T100" s="618"/>
      <c r="U100" s="617"/>
      <c r="V100" s="617"/>
      <c r="W100" s="220"/>
    </row>
    <row r="101" spans="1:25" ht="14.25" customHeight="1" x14ac:dyDescent="0.2">
      <c r="A101" s="437"/>
      <c r="B101" s="460"/>
      <c r="C101" s="572"/>
      <c r="D101" s="561"/>
      <c r="E101" s="1919"/>
      <c r="F101" s="1925"/>
      <c r="G101" s="1921"/>
      <c r="H101" s="441"/>
      <c r="I101" s="1831"/>
      <c r="J101" s="1350" t="s">
        <v>112</v>
      </c>
      <c r="K101" s="1346"/>
      <c r="L101" s="1346">
        <v>313.2</v>
      </c>
      <c r="M101" s="1345"/>
      <c r="N101" s="1347"/>
      <c r="O101" s="1347"/>
      <c r="P101" s="1348"/>
      <c r="Q101" s="1346"/>
      <c r="R101" s="242"/>
      <c r="S101" s="846" t="s">
        <v>175</v>
      </c>
      <c r="T101" s="215">
        <v>1</v>
      </c>
      <c r="U101" s="414"/>
      <c r="V101" s="414"/>
      <c r="W101" s="224"/>
    </row>
    <row r="102" spans="1:25" ht="16.5" customHeight="1" thickBot="1" x14ac:dyDescent="0.25">
      <c r="A102" s="86"/>
      <c r="B102" s="451"/>
      <c r="C102" s="262"/>
      <c r="D102" s="418"/>
      <c r="E102" s="569"/>
      <c r="F102" s="570"/>
      <c r="G102" s="571"/>
      <c r="H102" s="418"/>
      <c r="I102" s="317"/>
      <c r="J102" s="303" t="s">
        <v>8</v>
      </c>
      <c r="K102" s="179">
        <f t="shared" ref="K102:R102" si="3">SUM(K90:K101)</f>
        <v>1115</v>
      </c>
      <c r="L102" s="179">
        <f t="shared" si="3"/>
        <v>2780.7</v>
      </c>
      <c r="M102" s="303">
        <f t="shared" si="3"/>
        <v>3740</v>
      </c>
      <c r="N102" s="567">
        <f t="shared" si="3"/>
        <v>0</v>
      </c>
      <c r="O102" s="567">
        <f t="shared" si="3"/>
        <v>0</v>
      </c>
      <c r="P102" s="1344">
        <f t="shared" si="3"/>
        <v>3740</v>
      </c>
      <c r="Q102" s="179">
        <f t="shared" si="3"/>
        <v>5101.3999999999996</v>
      </c>
      <c r="R102" s="262">
        <f t="shared" si="3"/>
        <v>8442.7999999999993</v>
      </c>
      <c r="S102" s="574"/>
      <c r="T102" s="575"/>
      <c r="U102" s="576"/>
      <c r="V102" s="577"/>
      <c r="W102" s="578"/>
    </row>
    <row r="103" spans="1:25" ht="30" customHeight="1" x14ac:dyDescent="0.2">
      <c r="A103" s="437" t="s">
        <v>7</v>
      </c>
      <c r="B103" s="460" t="s">
        <v>7</v>
      </c>
      <c r="C103" s="572" t="s">
        <v>39</v>
      </c>
      <c r="D103" s="566"/>
      <c r="E103" s="308" t="s">
        <v>78</v>
      </c>
      <c r="F103" s="650" t="s">
        <v>101</v>
      </c>
      <c r="G103" s="138"/>
      <c r="H103" s="394" t="s">
        <v>47</v>
      </c>
      <c r="I103" s="391"/>
      <c r="J103" s="95"/>
      <c r="K103" s="610"/>
      <c r="L103" s="95"/>
      <c r="M103" s="604"/>
      <c r="N103" s="605"/>
      <c r="O103" s="605"/>
      <c r="P103" s="795"/>
      <c r="Q103" s="95"/>
      <c r="R103" s="611"/>
      <c r="S103" s="80"/>
      <c r="T103" s="67"/>
      <c r="U103" s="7"/>
      <c r="V103" s="67"/>
      <c r="W103" s="477"/>
    </row>
    <row r="104" spans="1:25" ht="15.75" customHeight="1" x14ac:dyDescent="0.2">
      <c r="A104" s="357"/>
      <c r="B104" s="408"/>
      <c r="C104" s="572"/>
      <c r="D104" s="581" t="s">
        <v>7</v>
      </c>
      <c r="E104" s="1742" t="s">
        <v>202</v>
      </c>
      <c r="F104" s="405" t="s">
        <v>51</v>
      </c>
      <c r="G104" s="1911">
        <v>6010602</v>
      </c>
      <c r="H104" s="389"/>
      <c r="I104" s="1780" t="s">
        <v>98</v>
      </c>
      <c r="J104" s="81" t="s">
        <v>29</v>
      </c>
      <c r="K104" s="105"/>
      <c r="L104" s="79"/>
      <c r="M104" s="122">
        <v>50</v>
      </c>
      <c r="N104" s="334"/>
      <c r="O104" s="334"/>
      <c r="P104" s="51">
        <v>50</v>
      </c>
      <c r="Q104" s="79"/>
      <c r="R104" s="155"/>
      <c r="S104" s="880" t="s">
        <v>50</v>
      </c>
      <c r="T104" s="808"/>
      <c r="U104" s="808"/>
      <c r="V104" s="838">
        <v>1</v>
      </c>
      <c r="W104" s="479"/>
    </row>
    <row r="105" spans="1:25" ht="32.25" customHeight="1" x14ac:dyDescent="0.2">
      <c r="A105" s="357"/>
      <c r="B105" s="408"/>
      <c r="C105" s="572"/>
      <c r="D105" s="582"/>
      <c r="E105" s="1743"/>
      <c r="F105" s="404"/>
      <c r="G105" s="1912"/>
      <c r="H105" s="389"/>
      <c r="I105" s="1756"/>
      <c r="J105" s="74" t="s">
        <v>113</v>
      </c>
      <c r="K105" s="108"/>
      <c r="L105" s="78"/>
      <c r="M105" s="196"/>
      <c r="N105" s="54"/>
      <c r="O105" s="54"/>
      <c r="P105" s="53"/>
      <c r="Q105" s="78">
        <v>780</v>
      </c>
      <c r="R105" s="242"/>
      <c r="S105" s="1315"/>
      <c r="T105" s="413"/>
      <c r="U105" s="413"/>
      <c r="V105" s="478"/>
      <c r="W105" s="26"/>
      <c r="X105" s="64"/>
    </row>
    <row r="106" spans="1:25" ht="15" customHeight="1" x14ac:dyDescent="0.2">
      <c r="A106" s="357"/>
      <c r="B106" s="408"/>
      <c r="C106" s="572"/>
      <c r="D106" s="581" t="s">
        <v>9</v>
      </c>
      <c r="E106" s="1742" t="s">
        <v>439</v>
      </c>
      <c r="F106" s="405" t="s">
        <v>51</v>
      </c>
      <c r="G106" s="1795" t="s">
        <v>304</v>
      </c>
      <c r="H106" s="389"/>
      <c r="I106" s="151"/>
      <c r="J106" s="81" t="s">
        <v>49</v>
      </c>
      <c r="K106" s="105">
        <v>30</v>
      </c>
      <c r="L106" s="79">
        <v>30</v>
      </c>
      <c r="M106" s="122">
        <v>30</v>
      </c>
      <c r="N106" s="334"/>
      <c r="O106" s="334"/>
      <c r="P106" s="51">
        <v>30</v>
      </c>
      <c r="Q106" s="79">
        <v>72.5</v>
      </c>
      <c r="R106" s="155"/>
      <c r="S106" s="881" t="s">
        <v>185</v>
      </c>
      <c r="T106" s="780"/>
      <c r="U106" s="780">
        <v>1</v>
      </c>
      <c r="V106" s="882"/>
      <c r="W106" s="883"/>
    </row>
    <row r="107" spans="1:25" ht="15" customHeight="1" x14ac:dyDescent="0.2">
      <c r="A107" s="357"/>
      <c r="B107" s="408"/>
      <c r="C107" s="572"/>
      <c r="D107" s="581"/>
      <c r="E107" s="1743"/>
      <c r="F107" s="405"/>
      <c r="G107" s="1796"/>
      <c r="H107" s="389"/>
      <c r="I107" s="455"/>
      <c r="J107" s="81" t="s">
        <v>29</v>
      </c>
      <c r="K107" s="105"/>
      <c r="L107" s="79"/>
      <c r="M107" s="122"/>
      <c r="N107" s="334"/>
      <c r="O107" s="334"/>
      <c r="P107" s="51"/>
      <c r="Q107" s="79"/>
      <c r="R107" s="155"/>
      <c r="S107" s="880" t="s">
        <v>50</v>
      </c>
      <c r="T107" s="808"/>
      <c r="U107" s="808"/>
      <c r="V107" s="838">
        <v>1</v>
      </c>
      <c r="W107" s="884"/>
    </row>
    <row r="108" spans="1:25" ht="27" customHeight="1" x14ac:dyDescent="0.2">
      <c r="A108" s="417"/>
      <c r="B108" s="416"/>
      <c r="C108" s="572"/>
      <c r="D108" s="582"/>
      <c r="E108" s="1913"/>
      <c r="F108" s="404"/>
      <c r="G108" s="1914"/>
      <c r="H108" s="392"/>
      <c r="I108" s="455"/>
      <c r="J108" s="74"/>
      <c r="K108" s="108"/>
      <c r="L108" s="78"/>
      <c r="M108" s="196"/>
      <c r="N108" s="54"/>
      <c r="O108" s="54"/>
      <c r="P108" s="53"/>
      <c r="Q108" s="78"/>
      <c r="R108" s="156"/>
      <c r="S108" s="885"/>
      <c r="T108" s="837"/>
      <c r="U108" s="837"/>
      <c r="V108" s="1207"/>
      <c r="W108" s="886"/>
    </row>
    <row r="109" spans="1:25" ht="23.25" customHeight="1" x14ac:dyDescent="0.2">
      <c r="A109" s="784"/>
      <c r="B109" s="792"/>
      <c r="C109" s="785"/>
      <c r="D109" s="581"/>
      <c r="E109" s="1915" t="s">
        <v>126</v>
      </c>
      <c r="F109" s="868" t="s">
        <v>51</v>
      </c>
      <c r="G109" s="1917">
        <v>6010601</v>
      </c>
      <c r="H109" s="869"/>
      <c r="I109" s="870"/>
      <c r="J109" s="871" t="s">
        <v>52</v>
      </c>
      <c r="K109" s="635">
        <v>15.7</v>
      </c>
      <c r="L109" s="381">
        <v>15.7</v>
      </c>
      <c r="M109" s="637"/>
      <c r="N109" s="636"/>
      <c r="O109" s="636"/>
      <c r="P109" s="875"/>
      <c r="Q109" s="381"/>
      <c r="R109" s="876"/>
      <c r="S109" s="874" t="s">
        <v>260</v>
      </c>
      <c r="T109" s="771">
        <v>2</v>
      </c>
      <c r="U109" s="413"/>
      <c r="V109" s="478"/>
      <c r="W109" s="386"/>
    </row>
    <row r="110" spans="1:25" ht="21.75" customHeight="1" x14ac:dyDescent="0.2">
      <c r="A110" s="784"/>
      <c r="B110" s="792"/>
      <c r="C110" s="785"/>
      <c r="D110" s="582"/>
      <c r="E110" s="1916"/>
      <c r="F110" s="872"/>
      <c r="G110" s="1918"/>
      <c r="H110" s="869"/>
      <c r="I110" s="870"/>
      <c r="J110" s="873"/>
      <c r="K110" s="877"/>
      <c r="L110" s="383"/>
      <c r="M110" s="830"/>
      <c r="N110" s="831"/>
      <c r="O110" s="831"/>
      <c r="P110" s="878"/>
      <c r="Q110" s="383"/>
      <c r="R110" s="879"/>
      <c r="S110" s="378"/>
      <c r="T110" s="379"/>
      <c r="U110" s="25"/>
      <c r="V110" s="481"/>
      <c r="W110" s="26"/>
    </row>
    <row r="111" spans="1:25" ht="15" customHeight="1" thickBot="1" x14ac:dyDescent="0.25">
      <c r="A111" s="361"/>
      <c r="B111" s="410"/>
      <c r="C111" s="567"/>
      <c r="D111" s="418"/>
      <c r="E111" s="569"/>
      <c r="F111" s="570"/>
      <c r="G111" s="571"/>
      <c r="H111" s="418"/>
      <c r="I111" s="317"/>
      <c r="J111" s="111" t="s">
        <v>8</v>
      </c>
      <c r="K111" s="303">
        <f>SUM(K104:K109)</f>
        <v>45.7</v>
      </c>
      <c r="L111" s="179">
        <f>SUM(L104:L109)</f>
        <v>45.7</v>
      </c>
      <c r="M111" s="179">
        <f t="shared" ref="M111:R111" si="4">SUM(M104:M108)</f>
        <v>80</v>
      </c>
      <c r="N111" s="179">
        <f t="shared" si="4"/>
        <v>0</v>
      </c>
      <c r="O111" s="179">
        <f t="shared" si="4"/>
        <v>0</v>
      </c>
      <c r="P111" s="179">
        <f t="shared" si="4"/>
        <v>80</v>
      </c>
      <c r="Q111" s="179">
        <f t="shared" si="4"/>
        <v>852.5</v>
      </c>
      <c r="R111" s="179">
        <f t="shared" si="4"/>
        <v>0</v>
      </c>
      <c r="S111" s="574"/>
      <c r="T111" s="575"/>
      <c r="U111" s="576"/>
      <c r="V111" s="577"/>
      <c r="W111" s="578"/>
    </row>
    <row r="112" spans="1:25" ht="27" customHeight="1" x14ac:dyDescent="0.2">
      <c r="A112" s="357" t="s">
        <v>7</v>
      </c>
      <c r="B112" s="408" t="s">
        <v>7</v>
      </c>
      <c r="C112" s="580" t="s">
        <v>40</v>
      </c>
      <c r="D112" s="566"/>
      <c r="E112" s="141" t="s">
        <v>445</v>
      </c>
      <c r="F112" s="163"/>
      <c r="G112" s="651"/>
      <c r="H112" s="396" t="s">
        <v>47</v>
      </c>
      <c r="I112" s="1830" t="s">
        <v>76</v>
      </c>
      <c r="J112" s="73"/>
      <c r="K112" s="612"/>
      <c r="L112" s="613"/>
      <c r="M112" s="160"/>
      <c r="N112" s="206"/>
      <c r="O112" s="206"/>
      <c r="P112" s="602"/>
      <c r="Q112" s="612"/>
      <c r="R112" s="160"/>
      <c r="S112" s="88"/>
      <c r="T112" s="216"/>
      <c r="U112" s="30"/>
      <c r="V112" s="34"/>
      <c r="W112" s="227"/>
    </row>
    <row r="113" spans="1:24" ht="13.5" customHeight="1" x14ac:dyDescent="0.2">
      <c r="A113" s="357"/>
      <c r="B113" s="408"/>
      <c r="C113" s="579"/>
      <c r="D113" s="901" t="s">
        <v>7</v>
      </c>
      <c r="E113" s="676" t="s">
        <v>95</v>
      </c>
      <c r="F113" s="920"/>
      <c r="G113" s="167" t="s">
        <v>165</v>
      </c>
      <c r="H113" s="388"/>
      <c r="I113" s="1831"/>
      <c r="J113" s="71" t="s">
        <v>113</v>
      </c>
      <c r="K113" s="71">
        <v>6</v>
      </c>
      <c r="L113" s="285">
        <v>2</v>
      </c>
      <c r="M113" s="158">
        <v>3</v>
      </c>
      <c r="N113" s="63"/>
      <c r="O113" s="63"/>
      <c r="P113" s="601">
        <v>3</v>
      </c>
      <c r="Q113" s="71">
        <v>3</v>
      </c>
      <c r="R113" s="285">
        <v>3</v>
      </c>
      <c r="S113" s="1922" t="s">
        <v>211</v>
      </c>
      <c r="T113" s="780">
        <v>100</v>
      </c>
      <c r="U113" s="780">
        <v>100</v>
      </c>
      <c r="V113" s="780">
        <v>100</v>
      </c>
      <c r="W113" s="781">
        <v>100</v>
      </c>
    </row>
    <row r="114" spans="1:24" ht="16.5" customHeight="1" x14ac:dyDescent="0.2">
      <c r="A114" s="899"/>
      <c r="B114" s="900"/>
      <c r="C114" s="579"/>
      <c r="D114" s="917"/>
      <c r="E114" s="191"/>
      <c r="F114" s="921"/>
      <c r="G114" s="941"/>
      <c r="H114" s="906"/>
      <c r="I114" s="908"/>
      <c r="J114" s="78" t="s">
        <v>29</v>
      </c>
      <c r="K114" s="78"/>
      <c r="L114" s="242"/>
      <c r="M114" s="196">
        <v>3</v>
      </c>
      <c r="N114" s="54"/>
      <c r="O114" s="54"/>
      <c r="P114" s="53">
        <v>3</v>
      </c>
      <c r="Q114" s="78">
        <v>3</v>
      </c>
      <c r="R114" s="242">
        <v>3</v>
      </c>
      <c r="S114" s="1926"/>
      <c r="T114" s="808"/>
      <c r="U114" s="808"/>
      <c r="V114" s="808"/>
      <c r="W114" s="835"/>
    </row>
    <row r="115" spans="1:24" s="9" customFormat="1" ht="54.75" customHeight="1" x14ac:dyDescent="0.2">
      <c r="A115" s="357"/>
      <c r="B115" s="408"/>
      <c r="C115" s="572"/>
      <c r="D115" s="561" t="s">
        <v>9</v>
      </c>
      <c r="E115" s="942" t="s">
        <v>85</v>
      </c>
      <c r="F115" s="370"/>
      <c r="G115" s="482" t="s">
        <v>149</v>
      </c>
      <c r="H115" s="442"/>
      <c r="I115" s="483"/>
      <c r="J115" s="243" t="s">
        <v>29</v>
      </c>
      <c r="K115" s="541">
        <v>35</v>
      </c>
      <c r="L115" s="614">
        <v>55</v>
      </c>
      <c r="M115" s="540">
        <v>25</v>
      </c>
      <c r="N115" s="615">
        <v>10</v>
      </c>
      <c r="O115" s="615"/>
      <c r="P115" s="616">
        <v>15</v>
      </c>
      <c r="Q115" s="541">
        <v>25</v>
      </c>
      <c r="R115" s="540">
        <v>25</v>
      </c>
      <c r="S115" s="1927"/>
      <c r="T115" s="782"/>
      <c r="U115" s="782"/>
      <c r="V115" s="782"/>
      <c r="W115" s="783"/>
    </row>
    <row r="116" spans="1:24" ht="15" customHeight="1" thickBot="1" x14ac:dyDescent="0.25">
      <c r="A116" s="449"/>
      <c r="B116" s="410"/>
      <c r="C116" s="567"/>
      <c r="D116" s="418"/>
      <c r="E116" s="569"/>
      <c r="F116" s="570"/>
      <c r="G116" s="571"/>
      <c r="H116" s="418"/>
      <c r="I116" s="317"/>
      <c r="J116" s="111" t="s">
        <v>8</v>
      </c>
      <c r="K116" s="303">
        <f>SUM(K113:K115)</f>
        <v>41</v>
      </c>
      <c r="L116" s="179">
        <f>SUM(L113:L115)</f>
        <v>57</v>
      </c>
      <c r="M116" s="179">
        <f>SUM(M113:M115)</f>
        <v>31</v>
      </c>
      <c r="N116" s="179">
        <f t="shared" ref="N116:R116" si="5">SUM(N113:N115)</f>
        <v>10</v>
      </c>
      <c r="O116" s="179">
        <f t="shared" si="5"/>
        <v>0</v>
      </c>
      <c r="P116" s="179">
        <f>SUM(P113:P115)</f>
        <v>21</v>
      </c>
      <c r="Q116" s="179">
        <f t="shared" si="5"/>
        <v>31</v>
      </c>
      <c r="R116" s="179">
        <f t="shared" si="5"/>
        <v>31</v>
      </c>
      <c r="S116" s="574"/>
      <c r="T116" s="575"/>
      <c r="U116" s="576"/>
      <c r="V116" s="577"/>
      <c r="W116" s="578"/>
    </row>
    <row r="117" spans="1:24" ht="14.25" customHeight="1" thickBot="1" x14ac:dyDescent="0.25">
      <c r="A117" s="97" t="s">
        <v>7</v>
      </c>
      <c r="B117" s="412" t="s">
        <v>7</v>
      </c>
      <c r="C117" s="1871" t="s">
        <v>10</v>
      </c>
      <c r="D117" s="1690"/>
      <c r="E117" s="1690"/>
      <c r="F117" s="1690"/>
      <c r="G117" s="1690"/>
      <c r="H117" s="1690"/>
      <c r="I117" s="1690"/>
      <c r="J117" s="1691"/>
      <c r="K117" s="168">
        <f t="shared" ref="K117:R117" si="6">K116+K111+K102+K88+K71+K52+K37</f>
        <v>7226.8</v>
      </c>
      <c r="L117" s="184">
        <f t="shared" si="6"/>
        <v>7713.5</v>
      </c>
      <c r="M117" s="184">
        <f t="shared" si="6"/>
        <v>12502.7</v>
      </c>
      <c r="N117" s="184">
        <f t="shared" si="6"/>
        <v>10</v>
      </c>
      <c r="O117" s="184">
        <f t="shared" si="6"/>
        <v>0</v>
      </c>
      <c r="P117" s="184">
        <f t="shared" si="6"/>
        <v>12492.7</v>
      </c>
      <c r="Q117" s="184">
        <f t="shared" si="6"/>
        <v>17408.7</v>
      </c>
      <c r="R117" s="184">
        <f t="shared" si="6"/>
        <v>19381.400000000001</v>
      </c>
      <c r="S117" s="99"/>
      <c r="T117" s="198"/>
      <c r="U117" s="198"/>
      <c r="V117" s="198"/>
      <c r="W117" s="100"/>
    </row>
    <row r="118" spans="1:24" ht="14.25" customHeight="1" thickBot="1" x14ac:dyDescent="0.25">
      <c r="A118" s="97" t="s">
        <v>7</v>
      </c>
      <c r="B118" s="412" t="s">
        <v>9</v>
      </c>
      <c r="C118" s="1928" t="s">
        <v>36</v>
      </c>
      <c r="D118" s="1928"/>
      <c r="E118" s="1928"/>
      <c r="F118" s="1928"/>
      <c r="G118" s="1928"/>
      <c r="H118" s="1928"/>
      <c r="I118" s="1928"/>
      <c r="J118" s="1928"/>
      <c r="K118" s="1929"/>
      <c r="L118" s="1929"/>
      <c r="M118" s="1929"/>
      <c r="N118" s="1929"/>
      <c r="O118" s="1929"/>
      <c r="P118" s="1929"/>
      <c r="Q118" s="1929"/>
      <c r="R118" s="1929"/>
      <c r="S118" s="1928"/>
      <c r="T118" s="1753"/>
      <c r="U118" s="1753"/>
      <c r="V118" s="1753"/>
      <c r="W118" s="1930"/>
    </row>
    <row r="119" spans="1:24" ht="30" customHeight="1" x14ac:dyDescent="0.2">
      <c r="A119" s="1401" t="s">
        <v>7</v>
      </c>
      <c r="B119" s="411" t="s">
        <v>9</v>
      </c>
      <c r="C119" s="573" t="s">
        <v>7</v>
      </c>
      <c r="D119" s="273"/>
      <c r="E119" s="147" t="s">
        <v>61</v>
      </c>
      <c r="F119" s="143" t="s">
        <v>136</v>
      </c>
      <c r="G119" s="142"/>
      <c r="H119" s="711"/>
      <c r="I119" s="712"/>
      <c r="J119" s="113"/>
      <c r="K119" s="103"/>
      <c r="L119" s="103"/>
      <c r="M119" s="193"/>
      <c r="N119" s="257"/>
      <c r="O119" s="257"/>
      <c r="P119" s="253"/>
      <c r="Q119" s="193"/>
      <c r="R119" s="193"/>
      <c r="S119" s="102"/>
      <c r="T119" s="246"/>
      <c r="U119" s="250"/>
      <c r="V119" s="250"/>
      <c r="W119" s="247"/>
    </row>
    <row r="120" spans="1:24" ht="14.25" customHeight="1" x14ac:dyDescent="0.2">
      <c r="A120" s="1388"/>
      <c r="B120" s="1420"/>
      <c r="C120" s="1389"/>
      <c r="D120" s="1384" t="s">
        <v>7</v>
      </c>
      <c r="E120" s="1385" t="s">
        <v>56</v>
      </c>
      <c r="F120" s="1423"/>
      <c r="G120" s="1908" t="s">
        <v>166</v>
      </c>
      <c r="H120" s="1391">
        <v>6</v>
      </c>
      <c r="I120" s="1756" t="s">
        <v>79</v>
      </c>
      <c r="J120" s="104"/>
      <c r="K120" s="244"/>
      <c r="L120" s="244"/>
      <c r="M120" s="245"/>
      <c r="N120" s="258"/>
      <c r="O120" s="258"/>
      <c r="P120" s="254"/>
      <c r="Q120" s="245"/>
      <c r="R120" s="245"/>
      <c r="S120" s="484"/>
      <c r="T120" s="235"/>
      <c r="U120" s="234"/>
      <c r="V120" s="234"/>
      <c r="W120" s="248"/>
    </row>
    <row r="121" spans="1:24" ht="15.75" customHeight="1" x14ac:dyDescent="0.2">
      <c r="A121" s="1388"/>
      <c r="B121" s="1420"/>
      <c r="C121" s="1389"/>
      <c r="D121" s="1384"/>
      <c r="E121" s="1910" t="s">
        <v>86</v>
      </c>
      <c r="F121" s="1423"/>
      <c r="G121" s="1909"/>
      <c r="H121" s="1384"/>
      <c r="I121" s="1757"/>
      <c r="J121" s="105" t="s">
        <v>29</v>
      </c>
      <c r="K121" s="165">
        <v>2447.6999999999998</v>
      </c>
      <c r="L121" s="165">
        <v>2187.6999999999998</v>
      </c>
      <c r="M121" s="105">
        <v>3746.2</v>
      </c>
      <c r="N121" s="334">
        <v>3746.2</v>
      </c>
      <c r="O121" s="334"/>
      <c r="P121" s="155"/>
      <c r="Q121" s="165">
        <v>4900</v>
      </c>
      <c r="R121" s="165">
        <v>4900</v>
      </c>
      <c r="S121" s="1387" t="s">
        <v>45</v>
      </c>
      <c r="T121" s="334">
        <v>5.9</v>
      </c>
      <c r="U121" s="334">
        <v>5.9</v>
      </c>
      <c r="V121" s="334">
        <v>5.9</v>
      </c>
      <c r="W121" s="77">
        <v>5.9</v>
      </c>
    </row>
    <row r="122" spans="1:24" ht="15.75" customHeight="1" x14ac:dyDescent="0.2">
      <c r="A122" s="1388"/>
      <c r="B122" s="1420"/>
      <c r="C122" s="1389"/>
      <c r="D122" s="1384"/>
      <c r="E122" s="1910"/>
      <c r="F122" s="1423"/>
      <c r="G122" s="1909"/>
      <c r="H122" s="1384"/>
      <c r="I122" s="1757"/>
      <c r="J122" s="105" t="s">
        <v>66</v>
      </c>
      <c r="K122" s="165">
        <v>2401.5</v>
      </c>
      <c r="L122" s="165">
        <v>2401.5</v>
      </c>
      <c r="M122" s="105">
        <v>1150</v>
      </c>
      <c r="N122" s="334">
        <v>1150</v>
      </c>
      <c r="O122" s="334"/>
      <c r="P122" s="155"/>
      <c r="Q122" s="165"/>
      <c r="R122" s="165"/>
      <c r="S122" s="1387"/>
      <c r="T122" s="334"/>
      <c r="U122" s="334"/>
      <c r="V122" s="413"/>
      <c r="W122" s="218"/>
    </row>
    <row r="123" spans="1:24" ht="14.25" customHeight="1" x14ac:dyDescent="0.2">
      <c r="A123" s="1388"/>
      <c r="B123" s="1420"/>
      <c r="C123" s="1389"/>
      <c r="D123" s="1384"/>
      <c r="E123" s="1910"/>
      <c r="F123" s="1419"/>
      <c r="G123" s="1909"/>
      <c r="H123" s="1384"/>
      <c r="I123" s="1757"/>
      <c r="J123" s="189" t="s">
        <v>81</v>
      </c>
      <c r="K123" s="172">
        <v>79</v>
      </c>
      <c r="L123" s="172">
        <v>79</v>
      </c>
      <c r="M123" s="189"/>
      <c r="N123" s="207"/>
      <c r="O123" s="207"/>
      <c r="P123" s="255"/>
      <c r="Q123" s="172"/>
      <c r="R123" s="172"/>
      <c r="S123" s="1410"/>
      <c r="T123" s="47"/>
      <c r="U123" s="313"/>
      <c r="V123" s="251"/>
      <c r="W123" s="249"/>
    </row>
    <row r="124" spans="1:24" ht="19.5" customHeight="1" x14ac:dyDescent="0.2">
      <c r="A124" s="1388"/>
      <c r="B124" s="1420"/>
      <c r="C124" s="1389"/>
      <c r="D124" s="1384"/>
      <c r="E124" s="327" t="s">
        <v>87</v>
      </c>
      <c r="F124" s="1419"/>
      <c r="G124" s="653" t="s">
        <v>177</v>
      </c>
      <c r="H124" s="1384"/>
      <c r="I124" s="1425"/>
      <c r="J124" s="105" t="s">
        <v>29</v>
      </c>
      <c r="K124" s="165">
        <v>13</v>
      </c>
      <c r="L124" s="165">
        <v>13</v>
      </c>
      <c r="M124" s="105">
        <v>8.6</v>
      </c>
      <c r="N124" s="334">
        <v>8.6</v>
      </c>
      <c r="O124" s="334"/>
      <c r="P124" s="155"/>
      <c r="Q124" s="165">
        <v>8.8000000000000007</v>
      </c>
      <c r="R124" s="165">
        <v>9</v>
      </c>
      <c r="S124" s="107" t="s">
        <v>220</v>
      </c>
      <c r="T124" s="31">
        <v>3</v>
      </c>
      <c r="U124" s="277">
        <v>3.7</v>
      </c>
      <c r="V124" s="40">
        <f>+U124</f>
        <v>3.7</v>
      </c>
      <c r="W124" s="41">
        <f>+V124</f>
        <v>3.7</v>
      </c>
    </row>
    <row r="125" spans="1:24" ht="26.25" customHeight="1" x14ac:dyDescent="0.2">
      <c r="A125" s="1388"/>
      <c r="B125" s="1420"/>
      <c r="C125" s="1389"/>
      <c r="D125" s="1384"/>
      <c r="E125" s="454" t="s">
        <v>88</v>
      </c>
      <c r="F125" s="1419"/>
      <c r="G125" s="653"/>
      <c r="H125" s="1384"/>
      <c r="I125" s="1425"/>
      <c r="J125" s="106" t="s">
        <v>29</v>
      </c>
      <c r="K125" s="169">
        <v>110</v>
      </c>
      <c r="L125" s="169">
        <v>105.9</v>
      </c>
      <c r="M125" s="173">
        <v>63.7</v>
      </c>
      <c r="N125" s="231">
        <v>63.7</v>
      </c>
      <c r="O125" s="231"/>
      <c r="P125" s="256"/>
      <c r="Q125" s="169">
        <f>73-Q124</f>
        <v>64.2</v>
      </c>
      <c r="R125" s="169">
        <f>74.5-R124</f>
        <v>65.5</v>
      </c>
      <c r="S125" s="1410" t="s">
        <v>221</v>
      </c>
      <c r="T125" s="251">
        <v>6</v>
      </c>
      <c r="U125" s="558">
        <v>26.7</v>
      </c>
      <c r="V125" s="277">
        <f>+U125</f>
        <v>26.7</v>
      </c>
      <c r="W125" s="665">
        <f>+V125</f>
        <v>26.7</v>
      </c>
    </row>
    <row r="126" spans="1:24" ht="21.75" customHeight="1" x14ac:dyDescent="0.2">
      <c r="A126" s="1388"/>
      <c r="B126" s="1420"/>
      <c r="C126" s="1389"/>
      <c r="D126" s="1391"/>
      <c r="E126" s="2096" t="s">
        <v>203</v>
      </c>
      <c r="F126" s="1419"/>
      <c r="G126" s="1471" t="s">
        <v>305</v>
      </c>
      <c r="H126" s="1384"/>
      <c r="I126" s="1441"/>
      <c r="J126" s="105" t="s">
        <v>74</v>
      </c>
      <c r="K126" s="165">
        <v>29.8</v>
      </c>
      <c r="L126" s="165">
        <v>29.8</v>
      </c>
      <c r="M126" s="105">
        <v>8</v>
      </c>
      <c r="N126" s="334">
        <v>8</v>
      </c>
      <c r="O126" s="334"/>
      <c r="P126" s="155"/>
      <c r="Q126" s="165">
        <v>10</v>
      </c>
      <c r="R126" s="165">
        <v>10</v>
      </c>
      <c r="S126" s="2098" t="s">
        <v>444</v>
      </c>
      <c r="T126" s="802">
        <v>3</v>
      </c>
      <c r="U126" s="599" t="s">
        <v>436</v>
      </c>
      <c r="V126" s="1161">
        <v>3</v>
      </c>
      <c r="W126" s="302">
        <v>3</v>
      </c>
      <c r="X126" s="1339"/>
    </row>
    <row r="127" spans="1:24" ht="59.25" customHeight="1" x14ac:dyDescent="0.2">
      <c r="A127" s="1388"/>
      <c r="B127" s="1420"/>
      <c r="C127" s="1389"/>
      <c r="D127" s="1391"/>
      <c r="E127" s="1729"/>
      <c r="F127" s="1423"/>
      <c r="G127" s="1472"/>
      <c r="H127" s="1384"/>
      <c r="I127" s="1441"/>
      <c r="J127" s="105" t="s">
        <v>81</v>
      </c>
      <c r="K127" s="165"/>
      <c r="L127" s="165"/>
      <c r="M127" s="105">
        <v>16.2</v>
      </c>
      <c r="N127" s="334">
        <v>16.2</v>
      </c>
      <c r="O127" s="334"/>
      <c r="P127" s="122"/>
      <c r="Q127" s="105"/>
      <c r="R127" s="105"/>
      <c r="S127" s="1923"/>
      <c r="T127" s="287"/>
      <c r="U127" s="46"/>
      <c r="V127" s="211"/>
      <c r="W127" s="386"/>
      <c r="X127" s="1323"/>
    </row>
    <row r="128" spans="1:24" ht="39" customHeight="1" x14ac:dyDescent="0.2">
      <c r="A128" s="1388"/>
      <c r="B128" s="1420"/>
      <c r="C128" s="1389"/>
      <c r="D128" s="1392"/>
      <c r="E128" s="1324"/>
      <c r="F128" s="1423"/>
      <c r="G128" s="1472"/>
      <c r="H128" s="1384"/>
      <c r="I128" s="1441"/>
      <c r="J128" s="105"/>
      <c r="K128" s="165"/>
      <c r="L128" s="165"/>
      <c r="M128" s="1340"/>
      <c r="N128" s="1341"/>
      <c r="O128" s="334"/>
      <c r="P128" s="122"/>
      <c r="Q128" s="105"/>
      <c r="R128" s="105"/>
      <c r="S128" s="708" t="s">
        <v>435</v>
      </c>
      <c r="T128" s="486"/>
      <c r="U128" s="485"/>
      <c r="V128" s="61"/>
      <c r="W128" s="386"/>
      <c r="X128" s="1323"/>
    </row>
    <row r="129" spans="1:23" ht="14.25" customHeight="1" x14ac:dyDescent="0.2">
      <c r="A129" s="1388"/>
      <c r="B129" s="1420"/>
      <c r="C129" s="1389"/>
      <c r="D129" s="1391" t="s">
        <v>9</v>
      </c>
      <c r="E129" s="432" t="s">
        <v>262</v>
      </c>
      <c r="F129" s="1423"/>
      <c r="G129" s="1473"/>
      <c r="H129" s="1384"/>
      <c r="I129" s="1441"/>
      <c r="J129" s="194"/>
      <c r="K129" s="244"/>
      <c r="L129" s="244"/>
      <c r="M129" s="245"/>
      <c r="N129" s="234"/>
      <c r="O129" s="234"/>
      <c r="P129" s="666"/>
      <c r="Q129" s="187"/>
      <c r="R129" s="187"/>
      <c r="S129" s="1387"/>
      <c r="T129" s="287"/>
      <c r="U129" s="46"/>
      <c r="V129" s="287"/>
      <c r="W129" s="487"/>
    </row>
    <row r="130" spans="1:23" ht="52.5" customHeight="1" x14ac:dyDescent="0.2">
      <c r="A130" s="1388"/>
      <c r="B130" s="1420"/>
      <c r="C130" s="1389"/>
      <c r="D130" s="1391"/>
      <c r="E130" s="433" t="s">
        <v>263</v>
      </c>
      <c r="F130" s="1423"/>
      <c r="G130" s="655">
        <v>6010308</v>
      </c>
      <c r="H130" s="1384"/>
      <c r="I130" s="1441"/>
      <c r="J130" s="189" t="s">
        <v>29</v>
      </c>
      <c r="K130" s="172"/>
      <c r="L130" s="172">
        <v>260</v>
      </c>
      <c r="M130" s="189"/>
      <c r="N130" s="207"/>
      <c r="O130" s="207"/>
      <c r="P130" s="255"/>
      <c r="Q130" s="172"/>
      <c r="R130" s="172"/>
      <c r="S130" s="57" t="s">
        <v>255</v>
      </c>
      <c r="T130" s="489">
        <v>21</v>
      </c>
      <c r="U130" s="489">
        <v>21</v>
      </c>
      <c r="V130" s="489">
        <v>21</v>
      </c>
      <c r="W130" s="301">
        <v>21</v>
      </c>
    </row>
    <row r="131" spans="1:23" ht="22.5" customHeight="1" x14ac:dyDescent="0.2">
      <c r="A131" s="1388"/>
      <c r="B131" s="1420"/>
      <c r="C131" s="1389"/>
      <c r="D131" s="1391"/>
      <c r="E131" s="1900" t="s">
        <v>265</v>
      </c>
      <c r="F131" s="1423"/>
      <c r="G131" s="653"/>
      <c r="H131" s="1384"/>
      <c r="I131" s="1441"/>
      <c r="J131" s="105" t="s">
        <v>29</v>
      </c>
      <c r="K131" s="165">
        <v>44.6</v>
      </c>
      <c r="L131" s="165">
        <v>44.6</v>
      </c>
      <c r="M131" s="105">
        <v>49.6</v>
      </c>
      <c r="N131" s="334">
        <v>49.6</v>
      </c>
      <c r="O131" s="334"/>
      <c r="P131" s="155"/>
      <c r="Q131" s="165"/>
      <c r="R131" s="165"/>
      <c r="S131" s="1902" t="s">
        <v>446</v>
      </c>
      <c r="T131" s="488">
        <v>12</v>
      </c>
      <c r="U131" s="488">
        <v>12</v>
      </c>
      <c r="V131" s="488">
        <v>12</v>
      </c>
      <c r="W131" s="386">
        <v>12</v>
      </c>
    </row>
    <row r="132" spans="1:23" ht="21" customHeight="1" x14ac:dyDescent="0.2">
      <c r="A132" s="1388"/>
      <c r="B132" s="1420"/>
      <c r="C132" s="1389"/>
      <c r="D132" s="1392"/>
      <c r="E132" s="1901"/>
      <c r="F132" s="1423"/>
      <c r="G132" s="653"/>
      <c r="H132" s="1384"/>
      <c r="I132" s="1441"/>
      <c r="J132" s="108" t="s">
        <v>74</v>
      </c>
      <c r="K132" s="166">
        <v>30.1</v>
      </c>
      <c r="L132" s="166">
        <v>76.900000000000006</v>
      </c>
      <c r="M132" s="108"/>
      <c r="N132" s="54"/>
      <c r="O132" s="54"/>
      <c r="P132" s="156"/>
      <c r="Q132" s="166"/>
      <c r="R132" s="166"/>
      <c r="S132" s="1903"/>
      <c r="T132" s="61"/>
      <c r="U132" s="485"/>
      <c r="V132" s="486"/>
      <c r="W132" s="26"/>
    </row>
    <row r="133" spans="1:23" ht="18" customHeight="1" x14ac:dyDescent="0.2">
      <c r="A133" s="1722"/>
      <c r="B133" s="1723"/>
      <c r="C133" s="1724"/>
      <c r="D133" s="1726" t="s">
        <v>32</v>
      </c>
      <c r="E133" s="1788" t="s">
        <v>46</v>
      </c>
      <c r="F133" s="1884"/>
      <c r="G133" s="2010" t="s">
        <v>150</v>
      </c>
      <c r="H133" s="1701"/>
      <c r="I133" s="1394"/>
      <c r="J133" s="105" t="s">
        <v>29</v>
      </c>
      <c r="K133" s="165">
        <v>59.5</v>
      </c>
      <c r="L133" s="165">
        <v>59.5</v>
      </c>
      <c r="M133" s="105">
        <v>59.5</v>
      </c>
      <c r="N133" s="334">
        <v>59.5</v>
      </c>
      <c r="O133" s="334"/>
      <c r="P133" s="52"/>
      <c r="Q133" s="77">
        <v>59.5</v>
      </c>
      <c r="R133" s="165">
        <v>59.5</v>
      </c>
      <c r="S133" s="1720" t="s">
        <v>58</v>
      </c>
      <c r="T133" s="2116">
        <v>7</v>
      </c>
      <c r="U133" s="2116">
        <v>7</v>
      </c>
      <c r="V133" s="2116">
        <v>7</v>
      </c>
      <c r="W133" s="2119">
        <v>7</v>
      </c>
    </row>
    <row r="134" spans="1:23" ht="18" customHeight="1" x14ac:dyDescent="0.2">
      <c r="A134" s="1722"/>
      <c r="B134" s="1723"/>
      <c r="C134" s="1724"/>
      <c r="D134" s="1726"/>
      <c r="E134" s="1889"/>
      <c r="F134" s="1884"/>
      <c r="G134" s="2010"/>
      <c r="H134" s="1701"/>
      <c r="I134" s="1394"/>
      <c r="J134" s="108" t="s">
        <v>66</v>
      </c>
      <c r="K134" s="166"/>
      <c r="L134" s="166"/>
      <c r="M134" s="108"/>
      <c r="N134" s="54"/>
      <c r="O134" s="54"/>
      <c r="P134" s="55"/>
      <c r="Q134" s="156"/>
      <c r="R134" s="166"/>
      <c r="S134" s="1721"/>
      <c r="T134" s="2117"/>
      <c r="U134" s="2117"/>
      <c r="V134" s="2117"/>
      <c r="W134" s="2120"/>
    </row>
    <row r="135" spans="1:23" ht="18" customHeight="1" x14ac:dyDescent="0.2">
      <c r="A135" s="1722"/>
      <c r="B135" s="1888"/>
      <c r="C135" s="1724"/>
      <c r="D135" s="1725" t="s">
        <v>37</v>
      </c>
      <c r="E135" s="1805" t="s">
        <v>206</v>
      </c>
      <c r="F135" s="1887"/>
      <c r="G135" s="1796" t="s">
        <v>166</v>
      </c>
      <c r="H135" s="1828"/>
      <c r="I135" s="1756"/>
      <c r="J135" s="109" t="s">
        <v>29</v>
      </c>
      <c r="K135" s="164">
        <v>58.7</v>
      </c>
      <c r="L135" s="164">
        <v>62.8</v>
      </c>
      <c r="M135" s="494"/>
      <c r="N135" s="495"/>
      <c r="O135" s="495"/>
      <c r="P135" s="496"/>
      <c r="Q135" s="497"/>
      <c r="R135" s="497"/>
      <c r="S135" s="349" t="s">
        <v>354</v>
      </c>
      <c r="T135" s="33"/>
      <c r="U135" s="33"/>
      <c r="V135" s="492"/>
      <c r="W135" s="493"/>
    </row>
    <row r="136" spans="1:23" ht="18.75" customHeight="1" x14ac:dyDescent="0.2">
      <c r="A136" s="1722"/>
      <c r="B136" s="1888"/>
      <c r="C136" s="1724"/>
      <c r="D136" s="1726"/>
      <c r="E136" s="1715"/>
      <c r="F136" s="1887"/>
      <c r="G136" s="1796"/>
      <c r="H136" s="1828"/>
      <c r="I136" s="1756"/>
      <c r="J136" s="105" t="s">
        <v>29</v>
      </c>
      <c r="K136" s="165"/>
      <c r="L136" s="105">
        <v>73</v>
      </c>
      <c r="M136" s="189">
        <v>5</v>
      </c>
      <c r="N136" s="207">
        <v>5</v>
      </c>
      <c r="O136" s="207"/>
      <c r="P136" s="255"/>
      <c r="Q136" s="172">
        <v>5</v>
      </c>
      <c r="R136" s="172">
        <v>5</v>
      </c>
      <c r="S136" s="107" t="s">
        <v>437</v>
      </c>
      <c r="T136" s="31">
        <v>1</v>
      </c>
      <c r="U136" s="38">
        <v>1</v>
      </c>
      <c r="V136" s="702">
        <v>1</v>
      </c>
      <c r="W136" s="39">
        <v>1</v>
      </c>
    </row>
    <row r="137" spans="1:23" ht="25.5" customHeight="1" x14ac:dyDescent="0.2">
      <c r="A137" s="1722"/>
      <c r="B137" s="1888"/>
      <c r="C137" s="1724"/>
      <c r="D137" s="1726"/>
      <c r="E137" s="1715"/>
      <c r="F137" s="1887"/>
      <c r="G137" s="1796"/>
      <c r="H137" s="1828"/>
      <c r="I137" s="1756"/>
      <c r="J137" s="105" t="s">
        <v>29</v>
      </c>
      <c r="K137" s="165"/>
      <c r="L137" s="105"/>
      <c r="M137" s="173">
        <v>40.6</v>
      </c>
      <c r="N137" s="231">
        <v>40.6</v>
      </c>
      <c r="O137" s="231"/>
      <c r="P137" s="256"/>
      <c r="Q137" s="169">
        <v>40.6</v>
      </c>
      <c r="R137" s="169">
        <v>40.6</v>
      </c>
      <c r="S137" s="107" t="s">
        <v>250</v>
      </c>
      <c r="T137" s="31">
        <v>1</v>
      </c>
      <c r="U137" s="38">
        <v>1</v>
      </c>
      <c r="V137" s="702">
        <v>1</v>
      </c>
      <c r="W137" s="39">
        <v>1</v>
      </c>
    </row>
    <row r="138" spans="1:23" ht="29.25" customHeight="1" x14ac:dyDescent="0.2">
      <c r="A138" s="1722"/>
      <c r="B138" s="1888"/>
      <c r="C138" s="1724"/>
      <c r="D138" s="1726"/>
      <c r="E138" s="1715"/>
      <c r="F138" s="1887"/>
      <c r="G138" s="1796"/>
      <c r="H138" s="1828"/>
      <c r="I138" s="1756"/>
      <c r="J138" s="105"/>
      <c r="K138" s="79"/>
      <c r="L138" s="122"/>
      <c r="M138" s="709"/>
      <c r="N138" s="209"/>
      <c r="O138" s="209"/>
      <c r="P138" s="330"/>
      <c r="Q138" s="710"/>
      <c r="R138" s="710"/>
      <c r="S138" s="703" t="s">
        <v>248</v>
      </c>
      <c r="T138" s="704">
        <v>3</v>
      </c>
      <c r="U138" s="28"/>
      <c r="V138" s="705"/>
      <c r="W138" s="29"/>
    </row>
    <row r="139" spans="1:23" ht="27" customHeight="1" x14ac:dyDescent="0.2">
      <c r="A139" s="1722"/>
      <c r="B139" s="1888"/>
      <c r="C139" s="1724"/>
      <c r="D139" s="1726"/>
      <c r="E139" s="1715"/>
      <c r="F139" s="1887"/>
      <c r="G139" s="1796"/>
      <c r="H139" s="1828"/>
      <c r="I139" s="1756"/>
      <c r="J139" s="105"/>
      <c r="K139" s="79"/>
      <c r="L139" s="77"/>
      <c r="M139" s="105"/>
      <c r="N139" s="334"/>
      <c r="O139" s="334"/>
      <c r="P139" s="155"/>
      <c r="Q139" s="165"/>
      <c r="R139" s="79"/>
      <c r="S139" s="706" t="s">
        <v>249</v>
      </c>
      <c r="T139" s="707">
        <v>1</v>
      </c>
      <c r="U139" s="38"/>
      <c r="V139" s="702"/>
      <c r="W139" s="39"/>
    </row>
    <row r="140" spans="1:23" ht="30.75" customHeight="1" x14ac:dyDescent="0.2">
      <c r="A140" s="1722"/>
      <c r="B140" s="1888"/>
      <c r="C140" s="1724"/>
      <c r="D140" s="1727"/>
      <c r="E140" s="1715"/>
      <c r="F140" s="1887"/>
      <c r="G140" s="1796"/>
      <c r="H140" s="1828"/>
      <c r="I140" s="1756"/>
      <c r="J140" s="105"/>
      <c r="K140" s="105"/>
      <c r="L140" s="79"/>
      <c r="M140" s="122"/>
      <c r="N140" s="334"/>
      <c r="O140" s="334"/>
      <c r="P140" s="122"/>
      <c r="Q140" s="79"/>
      <c r="R140" s="79"/>
      <c r="S140" s="375" t="s">
        <v>190</v>
      </c>
      <c r="T140" s="769">
        <v>1</v>
      </c>
      <c r="U140" s="385"/>
      <c r="V140" s="770"/>
      <c r="W140" s="501"/>
    </row>
    <row r="141" spans="1:23" ht="17.25" customHeight="1" x14ac:dyDescent="0.2">
      <c r="A141" s="1722"/>
      <c r="B141" s="1888"/>
      <c r="C141" s="1724"/>
      <c r="D141" s="1798" t="s">
        <v>38</v>
      </c>
      <c r="E141" s="1788" t="s">
        <v>201</v>
      </c>
      <c r="F141" s="1884"/>
      <c r="G141" s="2010" t="s">
        <v>306</v>
      </c>
      <c r="H141" s="1828"/>
      <c r="I141" s="1394"/>
      <c r="J141" s="71" t="s">
        <v>74</v>
      </c>
      <c r="K141" s="109">
        <v>250</v>
      </c>
      <c r="L141" s="71">
        <v>203.2</v>
      </c>
      <c r="M141" s="158">
        <v>486.4</v>
      </c>
      <c r="N141" s="63"/>
      <c r="O141" s="63"/>
      <c r="P141" s="601">
        <v>486.4</v>
      </c>
      <c r="Q141" s="71">
        <v>188.7</v>
      </c>
      <c r="R141" s="157">
        <f>+Q141</f>
        <v>188.7</v>
      </c>
      <c r="S141" s="1016" t="s">
        <v>353</v>
      </c>
      <c r="T141" s="1017"/>
      <c r="U141" s="1017">
        <v>125</v>
      </c>
      <c r="V141" s="1018">
        <v>40</v>
      </c>
      <c r="W141" s="1474">
        <v>40</v>
      </c>
    </row>
    <row r="142" spans="1:23" ht="26.25" customHeight="1" x14ac:dyDescent="0.2">
      <c r="A142" s="1722"/>
      <c r="B142" s="1888"/>
      <c r="C142" s="1724"/>
      <c r="D142" s="1800"/>
      <c r="E142" s="1889"/>
      <c r="F142" s="1884"/>
      <c r="G142" s="2010"/>
      <c r="H142" s="1828"/>
      <c r="I142" s="1394"/>
      <c r="J142" s="78" t="s">
        <v>81</v>
      </c>
      <c r="K142" s="108"/>
      <c r="L142" s="78"/>
      <c r="M142" s="196">
        <v>199.9</v>
      </c>
      <c r="N142" s="54"/>
      <c r="O142" s="54"/>
      <c r="P142" s="53">
        <v>199.9</v>
      </c>
      <c r="Q142" s="78"/>
      <c r="R142" s="78"/>
      <c r="S142" s="708" t="s">
        <v>207</v>
      </c>
      <c r="T142" s="379">
        <v>41</v>
      </c>
      <c r="U142" s="1019"/>
      <c r="V142" s="1020"/>
      <c r="W142" s="1475"/>
    </row>
    <row r="143" spans="1:23" ht="19.5" customHeight="1" x14ac:dyDescent="0.2">
      <c r="A143" s="1424"/>
      <c r="B143" s="1420"/>
      <c r="C143" s="580"/>
      <c r="D143" s="1391" t="s">
        <v>39</v>
      </c>
      <c r="E143" s="1715" t="s">
        <v>390</v>
      </c>
      <c r="F143" s="1413"/>
      <c r="G143" s="1734"/>
      <c r="H143" s="1407"/>
      <c r="I143" s="1756"/>
      <c r="J143" s="79" t="s">
        <v>74</v>
      </c>
      <c r="K143" s="79"/>
      <c r="L143" s="165"/>
      <c r="M143" s="105">
        <v>3</v>
      </c>
      <c r="N143" s="334">
        <v>3</v>
      </c>
      <c r="O143" s="334"/>
      <c r="P143" s="155"/>
      <c r="Q143" s="165"/>
      <c r="R143" s="79"/>
      <c r="S143" s="1408" t="s">
        <v>391</v>
      </c>
      <c r="T143" s="279"/>
      <c r="U143" s="385">
        <v>1</v>
      </c>
      <c r="V143" s="385"/>
      <c r="W143" s="226"/>
    </row>
    <row r="144" spans="1:23" ht="10.5" customHeight="1" x14ac:dyDescent="0.2">
      <c r="A144" s="1424"/>
      <c r="B144" s="1420"/>
      <c r="C144" s="580"/>
      <c r="D144" s="991"/>
      <c r="E144" s="1715"/>
      <c r="F144" s="1413"/>
      <c r="G144" s="1885"/>
      <c r="H144" s="1407"/>
      <c r="I144" s="1836"/>
      <c r="J144" s="78"/>
      <c r="K144" s="78"/>
      <c r="L144" s="166"/>
      <c r="M144" s="108"/>
      <c r="N144" s="54"/>
      <c r="O144" s="54"/>
      <c r="P144" s="156"/>
      <c r="Q144" s="166"/>
      <c r="R144" s="166"/>
      <c r="S144" s="1408"/>
      <c r="T144" s="279"/>
      <c r="U144" s="413"/>
      <c r="V144" s="508"/>
      <c r="W144" s="218"/>
    </row>
    <row r="145" spans="1:24" ht="34.5" customHeight="1" x14ac:dyDescent="0.2">
      <c r="A145" s="1424"/>
      <c r="B145" s="1420"/>
      <c r="C145" s="580"/>
      <c r="D145" s="1391" t="s">
        <v>40</v>
      </c>
      <c r="E145" s="1805" t="s">
        <v>180</v>
      </c>
      <c r="F145" s="280"/>
      <c r="G145" s="1733" t="s">
        <v>307</v>
      </c>
      <c r="H145" s="1407"/>
      <c r="I145" s="1394" t="s">
        <v>392</v>
      </c>
      <c r="J145" s="963" t="s">
        <v>74</v>
      </c>
      <c r="K145" s="963">
        <v>42</v>
      </c>
      <c r="L145" s="497">
        <v>42</v>
      </c>
      <c r="M145" s="494"/>
      <c r="N145" s="495"/>
      <c r="O145" s="495"/>
      <c r="P145" s="496"/>
      <c r="Q145" s="497">
        <v>50</v>
      </c>
      <c r="R145" s="963"/>
      <c r="S145" s="989" t="s">
        <v>181</v>
      </c>
      <c r="T145" s="990">
        <v>9</v>
      </c>
      <c r="U145" s="537"/>
      <c r="V145" s="537">
        <v>6</v>
      </c>
      <c r="W145" s="538"/>
    </row>
    <row r="146" spans="1:24" ht="19.5" customHeight="1" x14ac:dyDescent="0.2">
      <c r="A146" s="1424"/>
      <c r="B146" s="1420"/>
      <c r="C146" s="580"/>
      <c r="D146" s="1391"/>
      <c r="E146" s="1715"/>
      <c r="F146" s="1413"/>
      <c r="G146" s="1734"/>
      <c r="H146" s="1407"/>
      <c r="I146" s="1832" t="s">
        <v>393</v>
      </c>
      <c r="J146" s="79" t="s">
        <v>74</v>
      </c>
      <c r="K146" s="79"/>
      <c r="L146" s="165"/>
      <c r="M146" s="105">
        <v>50</v>
      </c>
      <c r="N146" s="334"/>
      <c r="O146" s="334"/>
      <c r="P146" s="155">
        <v>50</v>
      </c>
      <c r="Q146" s="165"/>
      <c r="R146" s="105">
        <v>50</v>
      </c>
      <c r="S146" s="241" t="s">
        <v>394</v>
      </c>
      <c r="T146" s="987"/>
      <c r="U146" s="385">
        <v>6</v>
      </c>
      <c r="V146" s="988"/>
      <c r="W146" s="226">
        <v>6</v>
      </c>
    </row>
    <row r="147" spans="1:24" ht="22.5" customHeight="1" x14ac:dyDescent="0.2">
      <c r="A147" s="1424"/>
      <c r="B147" s="1420"/>
      <c r="C147" s="580"/>
      <c r="D147" s="1392"/>
      <c r="E147" s="1715"/>
      <c r="F147" s="1413"/>
      <c r="G147" s="1885"/>
      <c r="H147" s="1407"/>
      <c r="I147" s="1757"/>
      <c r="J147" s="78"/>
      <c r="K147" s="78"/>
      <c r="L147" s="166"/>
      <c r="M147" s="108"/>
      <c r="N147" s="54"/>
      <c r="O147" s="54"/>
      <c r="P147" s="156"/>
      <c r="Q147" s="166"/>
      <c r="R147" s="166"/>
      <c r="S147" s="1396"/>
      <c r="T147" s="279"/>
      <c r="U147" s="413"/>
      <c r="V147" s="508"/>
      <c r="W147" s="218"/>
    </row>
    <row r="148" spans="1:24" ht="18" customHeight="1" thickBot="1" x14ac:dyDescent="0.25">
      <c r="A148" s="1402"/>
      <c r="B148" s="410"/>
      <c r="C148" s="567"/>
      <c r="D148" s="418"/>
      <c r="E148" s="569"/>
      <c r="F148" s="570"/>
      <c r="G148" s="571"/>
      <c r="H148" s="418"/>
      <c r="I148" s="317"/>
      <c r="J148" s="179" t="s">
        <v>8</v>
      </c>
      <c r="K148" s="303">
        <f t="shared" ref="K148:R148" si="7">SUM(K120:K147)</f>
        <v>5565.9</v>
      </c>
      <c r="L148" s="303">
        <f t="shared" si="7"/>
        <v>5638.9</v>
      </c>
      <c r="M148" s="303">
        <f>SUM(M120:M147)</f>
        <v>5886.7</v>
      </c>
      <c r="N148" s="303">
        <f t="shared" si="7"/>
        <v>5150.3999999999996</v>
      </c>
      <c r="O148" s="303">
        <f t="shared" si="7"/>
        <v>0</v>
      </c>
      <c r="P148" s="303">
        <f t="shared" si="7"/>
        <v>736.3</v>
      </c>
      <c r="Q148" s="303">
        <f t="shared" si="7"/>
        <v>5326.8</v>
      </c>
      <c r="R148" s="303">
        <f t="shared" si="7"/>
        <v>5328.3</v>
      </c>
      <c r="S148" s="574"/>
      <c r="T148" s="575"/>
      <c r="U148" s="576"/>
      <c r="V148" s="577"/>
      <c r="W148" s="578"/>
    </row>
    <row r="149" spans="1:24" ht="18" customHeight="1" x14ac:dyDescent="0.2">
      <c r="A149" s="1769" t="s">
        <v>7</v>
      </c>
      <c r="B149" s="1879" t="s">
        <v>9</v>
      </c>
      <c r="C149" s="1758" t="s">
        <v>9</v>
      </c>
      <c r="D149" s="1868"/>
      <c r="E149" s="1881" t="s">
        <v>447</v>
      </c>
      <c r="F149" s="1884" t="s">
        <v>51</v>
      </c>
      <c r="G149" s="1796" t="s">
        <v>151</v>
      </c>
      <c r="H149" s="1828" t="s">
        <v>47</v>
      </c>
      <c r="I149" s="1756" t="s">
        <v>194</v>
      </c>
      <c r="J149" s="529" t="s">
        <v>74</v>
      </c>
      <c r="K149" s="545">
        <v>15</v>
      </c>
      <c r="L149" s="529">
        <v>15</v>
      </c>
      <c r="M149" s="322">
        <v>150</v>
      </c>
      <c r="N149" s="260"/>
      <c r="O149" s="332"/>
      <c r="P149" s="333">
        <v>150</v>
      </c>
      <c r="Q149" s="263">
        <v>391.7</v>
      </c>
      <c r="R149" s="534"/>
      <c r="S149" s="546" t="s">
        <v>448</v>
      </c>
      <c r="T149" s="293">
        <v>1</v>
      </c>
      <c r="U149" s="293"/>
      <c r="V149" s="897"/>
      <c r="W149" s="898"/>
    </row>
    <row r="150" spans="1:24" ht="26.25" customHeight="1" x14ac:dyDescent="0.2">
      <c r="A150" s="1769"/>
      <c r="B150" s="1879"/>
      <c r="C150" s="1758"/>
      <c r="D150" s="1726"/>
      <c r="E150" s="1883"/>
      <c r="F150" s="1884"/>
      <c r="G150" s="1796"/>
      <c r="H150" s="1828"/>
      <c r="I150" s="1756"/>
      <c r="J150" s="75" t="s">
        <v>74</v>
      </c>
      <c r="K150" s="122"/>
      <c r="L150" s="79"/>
      <c r="M150" s="122"/>
      <c r="N150" s="334"/>
      <c r="O150" s="51"/>
      <c r="P150" s="52"/>
      <c r="Q150" s="79"/>
      <c r="R150" s="77"/>
      <c r="S150" s="1718" t="s">
        <v>279</v>
      </c>
      <c r="T150" s="434"/>
      <c r="U150" s="413">
        <v>4</v>
      </c>
      <c r="V150" s="478">
        <v>6</v>
      </c>
      <c r="W150" s="386"/>
    </row>
    <row r="151" spans="1:24" ht="30" customHeight="1" x14ac:dyDescent="0.2">
      <c r="A151" s="1769"/>
      <c r="B151" s="1879"/>
      <c r="C151" s="1758"/>
      <c r="D151" s="1726"/>
      <c r="E151" s="1883"/>
      <c r="F151" s="1884"/>
      <c r="G151" s="1796"/>
      <c r="H151" s="1828"/>
      <c r="I151" s="1756"/>
      <c r="J151" s="91"/>
      <c r="K151" s="205"/>
      <c r="L151" s="91"/>
      <c r="M151" s="205"/>
      <c r="N151" s="331"/>
      <c r="O151" s="208"/>
      <c r="P151" s="1035"/>
      <c r="Q151" s="91"/>
      <c r="R151" s="252"/>
      <c r="S151" s="1873"/>
      <c r="T151" s="1036"/>
      <c r="U151" s="1036"/>
      <c r="V151" s="1032"/>
      <c r="W151" s="804"/>
    </row>
    <row r="152" spans="1:24" ht="17.25" customHeight="1" x14ac:dyDescent="0.2">
      <c r="A152" s="509"/>
      <c r="B152" s="1417"/>
      <c r="C152" s="1030"/>
      <c r="D152" s="1391"/>
      <c r="E152" s="1874"/>
      <c r="F152" s="1419"/>
      <c r="G152" s="1796"/>
      <c r="H152" s="1407"/>
      <c r="I152" s="1394"/>
      <c r="J152" s="347" t="s">
        <v>74</v>
      </c>
      <c r="K152" s="350"/>
      <c r="L152" s="347"/>
      <c r="M152" s="350"/>
      <c r="N152" s="1033"/>
      <c r="O152" s="1034"/>
      <c r="P152" s="350"/>
      <c r="Q152" s="347">
        <v>15</v>
      </c>
      <c r="R152" s="427"/>
      <c r="S152" s="1408" t="s">
        <v>449</v>
      </c>
      <c r="T152" s="46"/>
      <c r="U152" s="46"/>
      <c r="V152" s="1031" t="s">
        <v>60</v>
      </c>
      <c r="W152" s="543"/>
    </row>
    <row r="153" spans="1:24" ht="27" customHeight="1" x14ac:dyDescent="0.2">
      <c r="A153" s="509"/>
      <c r="B153" s="1417"/>
      <c r="C153" s="1030"/>
      <c r="D153" s="1391"/>
      <c r="E153" s="1874"/>
      <c r="F153" s="1419"/>
      <c r="G153" s="1796"/>
      <c r="H153" s="1407"/>
      <c r="I153" s="1394"/>
      <c r="J153" s="91" t="s">
        <v>74</v>
      </c>
      <c r="K153" s="205"/>
      <c r="L153" s="91"/>
      <c r="M153" s="205"/>
      <c r="N153" s="331"/>
      <c r="O153" s="208"/>
      <c r="P153" s="205"/>
      <c r="Q153" s="91"/>
      <c r="R153" s="252">
        <v>558.6</v>
      </c>
      <c r="S153" s="933" t="s">
        <v>374</v>
      </c>
      <c r="T153" s="486"/>
      <c r="U153" s="485"/>
      <c r="V153" s="1032"/>
      <c r="W153" s="804" t="s">
        <v>368</v>
      </c>
    </row>
    <row r="154" spans="1:24" ht="40.5" customHeight="1" x14ac:dyDescent="0.2">
      <c r="A154" s="509"/>
      <c r="B154" s="1417"/>
      <c r="C154" s="1030"/>
      <c r="D154" s="1391"/>
      <c r="E154" s="1399"/>
      <c r="F154" s="1419"/>
      <c r="G154" s="1796"/>
      <c r="H154" s="1407"/>
      <c r="I154" s="1394"/>
      <c r="J154" s="91" t="s">
        <v>29</v>
      </c>
      <c r="K154" s="205"/>
      <c r="L154" s="91"/>
      <c r="M154" s="205">
        <v>40</v>
      </c>
      <c r="N154" s="331"/>
      <c r="O154" s="208"/>
      <c r="P154" s="205">
        <v>40</v>
      </c>
      <c r="Q154" s="91"/>
      <c r="R154" s="252"/>
      <c r="S154" s="1422" t="s">
        <v>450</v>
      </c>
      <c r="T154" s="287"/>
      <c r="U154" s="46">
        <v>1</v>
      </c>
      <c r="V154" s="1031"/>
      <c r="W154" s="543"/>
    </row>
    <row r="155" spans="1:24" ht="18" customHeight="1" thickBot="1" x14ac:dyDescent="0.25">
      <c r="A155" s="1402"/>
      <c r="B155" s="410"/>
      <c r="C155" s="567"/>
      <c r="D155" s="418"/>
      <c r="E155" s="569"/>
      <c r="F155" s="570"/>
      <c r="G155" s="1872"/>
      <c r="H155" s="418"/>
      <c r="I155" s="317"/>
      <c r="J155" s="179" t="s">
        <v>8</v>
      </c>
      <c r="K155" s="303">
        <f>SUM(K149:K154)</f>
        <v>15</v>
      </c>
      <c r="L155" s="303">
        <f t="shared" ref="L155:R155" si="8">SUM(L149:L154)</f>
        <v>15</v>
      </c>
      <c r="M155" s="303">
        <f t="shared" si="8"/>
        <v>190</v>
      </c>
      <c r="N155" s="303">
        <f t="shared" si="8"/>
        <v>0</v>
      </c>
      <c r="O155" s="303">
        <f t="shared" si="8"/>
        <v>0</v>
      </c>
      <c r="P155" s="303">
        <f t="shared" si="8"/>
        <v>190</v>
      </c>
      <c r="Q155" s="303">
        <f t="shared" si="8"/>
        <v>406.7</v>
      </c>
      <c r="R155" s="303">
        <f t="shared" si="8"/>
        <v>558.6</v>
      </c>
      <c r="S155" s="574"/>
      <c r="T155" s="575"/>
      <c r="U155" s="576"/>
      <c r="V155" s="577"/>
      <c r="W155" s="578"/>
    </row>
    <row r="156" spans="1:24" ht="16.5" customHeight="1" x14ac:dyDescent="0.2">
      <c r="A156" s="1876" t="s">
        <v>7</v>
      </c>
      <c r="B156" s="1878" t="s">
        <v>9</v>
      </c>
      <c r="C156" s="1868" t="s">
        <v>32</v>
      </c>
      <c r="D156" s="1815"/>
      <c r="E156" s="1881" t="s">
        <v>178</v>
      </c>
      <c r="F156" s="1822" t="s">
        <v>51</v>
      </c>
      <c r="G156" s="1825" t="s">
        <v>307</v>
      </c>
      <c r="H156" s="1868">
        <v>5</v>
      </c>
      <c r="I156" s="1830" t="s">
        <v>77</v>
      </c>
      <c r="J156" s="263" t="s">
        <v>29</v>
      </c>
      <c r="K156" s="105"/>
      <c r="L156" s="1042"/>
      <c r="M156" s="122">
        <v>113</v>
      </c>
      <c r="N156" s="332">
        <v>113</v>
      </c>
      <c r="O156" s="260"/>
      <c r="P156" s="333"/>
      <c r="Q156" s="77">
        <v>639.6</v>
      </c>
      <c r="R156" s="155"/>
      <c r="S156" s="2155" t="s">
        <v>454</v>
      </c>
      <c r="T156" s="1518"/>
      <c r="U156" s="415"/>
      <c r="V156" s="415">
        <v>17</v>
      </c>
      <c r="W156" s="1519"/>
    </row>
    <row r="157" spans="1:24" ht="21" customHeight="1" x14ac:dyDescent="0.2">
      <c r="A157" s="1769"/>
      <c r="B157" s="1879"/>
      <c r="C157" s="1726"/>
      <c r="D157" s="1701"/>
      <c r="E157" s="1793"/>
      <c r="F157" s="1823"/>
      <c r="G157" s="1796"/>
      <c r="H157" s="1726"/>
      <c r="I157" s="1756"/>
      <c r="J157" s="79" t="s">
        <v>48</v>
      </c>
      <c r="K157" s="105"/>
      <c r="L157" s="79"/>
      <c r="M157" s="122">
        <v>640</v>
      </c>
      <c r="N157" s="51">
        <v>640</v>
      </c>
      <c r="O157" s="334"/>
      <c r="P157" s="52"/>
      <c r="Q157" s="77">
        <v>3624.5</v>
      </c>
      <c r="R157" s="122"/>
      <c r="S157" s="2156"/>
      <c r="T157" s="211"/>
      <c r="U157" s="413"/>
      <c r="V157" s="413"/>
      <c r="W157" s="218"/>
      <c r="X157" s="64"/>
    </row>
    <row r="158" spans="1:24" ht="16.5" customHeight="1" thickBot="1" x14ac:dyDescent="0.25">
      <c r="A158" s="1877"/>
      <c r="B158" s="1880"/>
      <c r="C158" s="1869"/>
      <c r="D158" s="1816"/>
      <c r="E158" s="346"/>
      <c r="F158" s="1824"/>
      <c r="G158" s="1826"/>
      <c r="H158" s="1869"/>
      <c r="I158" s="1870"/>
      <c r="J158" s="111" t="s">
        <v>8</v>
      </c>
      <c r="K158" s="259">
        <f t="shared" ref="K158:R158" si="9">SUM(K156:K157)</f>
        <v>0</v>
      </c>
      <c r="L158" s="111">
        <f t="shared" si="9"/>
        <v>0</v>
      </c>
      <c r="M158" s="418">
        <f t="shared" si="9"/>
        <v>753</v>
      </c>
      <c r="N158" s="261">
        <f t="shared" si="9"/>
        <v>753</v>
      </c>
      <c r="O158" s="320">
        <f t="shared" si="9"/>
        <v>0</v>
      </c>
      <c r="P158" s="319">
        <f t="shared" si="9"/>
        <v>0</v>
      </c>
      <c r="Q158" s="317">
        <f t="shared" si="9"/>
        <v>4264.1000000000004</v>
      </c>
      <c r="R158" s="170">
        <f t="shared" si="9"/>
        <v>0</v>
      </c>
      <c r="S158" s="345"/>
      <c r="T158" s="265"/>
      <c r="U158" s="268"/>
      <c r="V158" s="268"/>
      <c r="W158" s="267"/>
    </row>
    <row r="159" spans="1:24" ht="14.25" customHeight="1" thickBot="1" x14ac:dyDescent="0.25">
      <c r="A159" s="112" t="s">
        <v>7</v>
      </c>
      <c r="B159" s="412" t="s">
        <v>9</v>
      </c>
      <c r="C159" s="1871" t="s">
        <v>10</v>
      </c>
      <c r="D159" s="1690"/>
      <c r="E159" s="1690"/>
      <c r="F159" s="1690"/>
      <c r="G159" s="1690"/>
      <c r="H159" s="1690"/>
      <c r="I159" s="1690"/>
      <c r="J159" s="1691"/>
      <c r="K159" s="168">
        <f t="shared" ref="K159:R159" si="10">K158+K155+K148</f>
        <v>5580.9</v>
      </c>
      <c r="L159" s="542">
        <f t="shared" si="10"/>
        <v>5653.9</v>
      </c>
      <c r="M159" s="542">
        <f t="shared" si="10"/>
        <v>6829.7</v>
      </c>
      <c r="N159" s="168">
        <f t="shared" si="10"/>
        <v>5903.4</v>
      </c>
      <c r="O159" s="168">
        <f t="shared" si="10"/>
        <v>0</v>
      </c>
      <c r="P159" s="1447">
        <f t="shared" si="10"/>
        <v>926.3</v>
      </c>
      <c r="Q159" s="1447">
        <f t="shared" si="10"/>
        <v>9997.6</v>
      </c>
      <c r="R159" s="168">
        <f t="shared" si="10"/>
        <v>5886.9</v>
      </c>
      <c r="S159" s="1692"/>
      <c r="T159" s="1692"/>
      <c r="U159" s="1692"/>
      <c r="V159" s="1692"/>
      <c r="W159" s="1693"/>
    </row>
    <row r="160" spans="1:24" ht="18" customHeight="1" thickBot="1" x14ac:dyDescent="0.25">
      <c r="A160" s="97" t="s">
        <v>7</v>
      </c>
      <c r="B160" s="412" t="s">
        <v>32</v>
      </c>
      <c r="C160" s="1753" t="s">
        <v>132</v>
      </c>
      <c r="D160" s="1754"/>
      <c r="E160" s="1754"/>
      <c r="F160" s="1754"/>
      <c r="G160" s="1754"/>
      <c r="H160" s="1754"/>
      <c r="I160" s="1754"/>
      <c r="J160" s="1754"/>
      <c r="K160" s="1754"/>
      <c r="L160" s="1754"/>
      <c r="M160" s="1754"/>
      <c r="N160" s="1754"/>
      <c r="O160" s="1754"/>
      <c r="P160" s="1754"/>
      <c r="Q160" s="1754"/>
      <c r="R160" s="1754"/>
      <c r="S160" s="1754"/>
      <c r="T160" s="1754"/>
      <c r="U160" s="1754"/>
      <c r="V160" s="1754"/>
      <c r="W160" s="1755"/>
    </row>
    <row r="161" spans="1:23" ht="27" customHeight="1" x14ac:dyDescent="0.2">
      <c r="A161" s="360" t="s">
        <v>7</v>
      </c>
      <c r="B161" s="411" t="s">
        <v>32</v>
      </c>
      <c r="C161" s="573" t="s">
        <v>7</v>
      </c>
      <c r="D161" s="565"/>
      <c r="E161" s="325" t="s">
        <v>125</v>
      </c>
      <c r="F161" s="144" t="s">
        <v>84</v>
      </c>
      <c r="G161" s="130"/>
      <c r="H161" s="397"/>
      <c r="I161" s="343"/>
      <c r="J161" s="113"/>
      <c r="K161" s="171"/>
      <c r="L161" s="171"/>
      <c r="M161" s="101"/>
      <c r="N161" s="273"/>
      <c r="O161" s="273"/>
      <c r="P161" s="275"/>
      <c r="Q161" s="171"/>
      <c r="R161" s="171"/>
      <c r="S161" s="114"/>
      <c r="T161" s="269"/>
      <c r="U161" s="273"/>
      <c r="V161" s="269"/>
      <c r="W161" s="498"/>
    </row>
    <row r="162" spans="1:23" ht="13.5" customHeight="1" x14ac:dyDescent="0.2">
      <c r="A162" s="357"/>
      <c r="B162" s="408"/>
      <c r="C162" s="572"/>
      <c r="D162" s="459" t="s">
        <v>7</v>
      </c>
      <c r="E162" s="1747" t="s">
        <v>123</v>
      </c>
      <c r="F162" s="1730" t="s">
        <v>83</v>
      </c>
      <c r="G162" s="1733" t="s">
        <v>308</v>
      </c>
      <c r="H162" s="659" t="s">
        <v>41</v>
      </c>
      <c r="I162" s="1867" t="s">
        <v>80</v>
      </c>
      <c r="J162" s="71" t="s">
        <v>113</v>
      </c>
      <c r="K162" s="71">
        <v>100</v>
      </c>
      <c r="L162" s="164">
        <v>100</v>
      </c>
      <c r="M162" s="109"/>
      <c r="N162" s="63"/>
      <c r="O162" s="63"/>
      <c r="P162" s="157"/>
      <c r="Q162" s="164">
        <v>100</v>
      </c>
      <c r="R162" s="71">
        <v>100</v>
      </c>
      <c r="S162" s="446"/>
      <c r="T162" s="334"/>
      <c r="U162" s="334"/>
      <c r="V162" s="51"/>
      <c r="W162" s="41"/>
    </row>
    <row r="163" spans="1:23" ht="15" customHeight="1" x14ac:dyDescent="0.2">
      <c r="A163" s="357"/>
      <c r="B163" s="408"/>
      <c r="C163" s="572"/>
      <c r="D163" s="561"/>
      <c r="E163" s="1699"/>
      <c r="F163" s="1866"/>
      <c r="G163" s="1745"/>
      <c r="H163" s="660"/>
      <c r="I163" s="1685"/>
      <c r="J163" s="79" t="s">
        <v>29</v>
      </c>
      <c r="K163" s="79">
        <v>268.89999999999998</v>
      </c>
      <c r="L163" s="165">
        <v>268.89999999999998</v>
      </c>
      <c r="M163" s="105"/>
      <c r="N163" s="334"/>
      <c r="O163" s="334"/>
      <c r="P163" s="155"/>
      <c r="Q163" s="165">
        <v>270</v>
      </c>
      <c r="R163" s="79">
        <v>270</v>
      </c>
      <c r="S163" s="447"/>
      <c r="T163" s="500"/>
      <c r="U163" s="413"/>
      <c r="V163" s="478"/>
      <c r="W163" s="501"/>
    </row>
    <row r="164" spans="1:23" ht="18.75" customHeight="1" x14ac:dyDescent="0.2">
      <c r="A164" s="357"/>
      <c r="B164" s="408"/>
      <c r="C164" s="572"/>
      <c r="D164" s="561"/>
      <c r="E164" s="1699"/>
      <c r="F164" s="1794"/>
      <c r="G164" s="1745"/>
      <c r="H164" s="660"/>
      <c r="I164" s="1685"/>
      <c r="J164" s="79" t="s">
        <v>81</v>
      </c>
      <c r="K164" s="79">
        <v>21.4</v>
      </c>
      <c r="L164" s="165">
        <v>21.4</v>
      </c>
      <c r="M164" s="105"/>
      <c r="N164" s="207"/>
      <c r="O164" s="207"/>
      <c r="P164" s="255"/>
      <c r="Q164" s="172"/>
      <c r="R164" s="84"/>
      <c r="S164" s="341"/>
      <c r="T164" s="499"/>
      <c r="U164" s="251"/>
      <c r="V164" s="491"/>
      <c r="W164" s="301"/>
    </row>
    <row r="165" spans="1:23" ht="27.75" customHeight="1" x14ac:dyDescent="0.2">
      <c r="A165" s="437"/>
      <c r="B165" s="460"/>
      <c r="C165" s="572"/>
      <c r="D165" s="561"/>
      <c r="E165" s="1699"/>
      <c r="F165" s="445"/>
      <c r="G165" s="1745"/>
      <c r="H165" s="660"/>
      <c r="I165" s="1685"/>
      <c r="J165" s="93" t="s">
        <v>29</v>
      </c>
      <c r="K165" s="93"/>
      <c r="L165" s="93"/>
      <c r="M165" s="710">
        <v>149.19999999999999</v>
      </c>
      <c r="N165" s="334">
        <v>149.19999999999999</v>
      </c>
      <c r="O165" s="334"/>
      <c r="P165" s="155"/>
      <c r="Q165" s="165"/>
      <c r="R165" s="79"/>
      <c r="S165" s="664" t="s">
        <v>133</v>
      </c>
      <c r="T165" s="334">
        <v>11.5</v>
      </c>
      <c r="U165" s="334">
        <v>13.8</v>
      </c>
      <c r="V165" s="51">
        <v>13.8</v>
      </c>
      <c r="W165" s="52">
        <v>13.8</v>
      </c>
    </row>
    <row r="166" spans="1:23" ht="17.25" customHeight="1" x14ac:dyDescent="0.2">
      <c r="A166" s="437"/>
      <c r="B166" s="460"/>
      <c r="C166" s="572"/>
      <c r="D166" s="561"/>
      <c r="E166" s="1699"/>
      <c r="F166" s="445"/>
      <c r="G166" s="1745"/>
      <c r="H166" s="660"/>
      <c r="I166" s="1685"/>
      <c r="J166" s="79" t="s">
        <v>113</v>
      </c>
      <c r="K166" s="79"/>
      <c r="L166" s="79"/>
      <c r="M166" s="165">
        <v>100</v>
      </c>
      <c r="N166" s="334">
        <v>100</v>
      </c>
      <c r="O166" s="334"/>
      <c r="P166" s="155"/>
      <c r="Q166" s="165"/>
      <c r="R166" s="79"/>
      <c r="S166" s="664" t="s">
        <v>42</v>
      </c>
      <c r="T166" s="500">
        <v>69</v>
      </c>
      <c r="U166" s="413">
        <v>67</v>
      </c>
      <c r="V166" s="478">
        <v>67</v>
      </c>
      <c r="W166" s="386">
        <v>67</v>
      </c>
    </row>
    <row r="167" spans="1:23" ht="17.25" customHeight="1" x14ac:dyDescent="0.2">
      <c r="A167" s="656"/>
      <c r="B167" s="662"/>
      <c r="C167" s="657"/>
      <c r="D167" s="658"/>
      <c r="E167" s="1699"/>
      <c r="F167" s="661"/>
      <c r="G167" s="1745"/>
      <c r="H167" s="660"/>
      <c r="I167" s="1685"/>
      <c r="J167" s="84"/>
      <c r="K167" s="84"/>
      <c r="L167" s="84"/>
      <c r="M167" s="172"/>
      <c r="N167" s="207"/>
      <c r="O167" s="207"/>
      <c r="P167" s="255"/>
      <c r="Q167" s="172"/>
      <c r="R167" s="84"/>
      <c r="S167" s="341" t="s">
        <v>89</v>
      </c>
      <c r="T167" s="715">
        <v>1.5</v>
      </c>
      <c r="U167" s="715">
        <v>1.8</v>
      </c>
      <c r="V167" s="716">
        <v>1.8</v>
      </c>
      <c r="W167" s="717">
        <v>1.8</v>
      </c>
    </row>
    <row r="168" spans="1:23" ht="16.5" customHeight="1" x14ac:dyDescent="0.2">
      <c r="A168" s="357"/>
      <c r="B168" s="408"/>
      <c r="C168" s="572"/>
      <c r="D168" s="561"/>
      <c r="E168" s="1699"/>
      <c r="F168" s="445"/>
      <c r="G168" s="1745"/>
      <c r="H168" s="660"/>
      <c r="I168" s="1685"/>
      <c r="J168" s="76" t="s">
        <v>66</v>
      </c>
      <c r="K168" s="76"/>
      <c r="L168" s="76"/>
      <c r="M168" s="169">
        <v>49</v>
      </c>
      <c r="N168" s="231"/>
      <c r="O168" s="231"/>
      <c r="P168" s="256">
        <v>49</v>
      </c>
      <c r="Q168" s="169"/>
      <c r="R168" s="76"/>
      <c r="S168" s="341" t="s">
        <v>440</v>
      </c>
      <c r="T168" s="499">
        <v>70</v>
      </c>
      <c r="U168" s="31">
        <v>100</v>
      </c>
      <c r="V168" s="490"/>
      <c r="W168" s="718"/>
    </row>
    <row r="169" spans="1:23" ht="21" customHeight="1" x14ac:dyDescent="0.2">
      <c r="A169" s="656"/>
      <c r="B169" s="662"/>
      <c r="C169" s="657"/>
      <c r="D169" s="658"/>
      <c r="E169" s="1699"/>
      <c r="F169" s="661"/>
      <c r="G169" s="714"/>
      <c r="H169" s="660"/>
      <c r="I169" s="1685"/>
      <c r="J169" s="79" t="s">
        <v>29</v>
      </c>
      <c r="K169" s="79"/>
      <c r="L169" s="105"/>
      <c r="M169" s="105">
        <v>12.8</v>
      </c>
      <c r="N169" s="334">
        <v>12.8</v>
      </c>
      <c r="O169" s="334"/>
      <c r="P169" s="231"/>
      <c r="Q169" s="169"/>
      <c r="R169" s="76"/>
      <c r="S169" s="318" t="s">
        <v>212</v>
      </c>
      <c r="T169" s="31">
        <v>131</v>
      </c>
      <c r="U169" s="31">
        <v>165</v>
      </c>
      <c r="V169" s="719"/>
      <c r="W169" s="720"/>
    </row>
    <row r="170" spans="1:23" ht="19.5" customHeight="1" x14ac:dyDescent="0.2">
      <c r="A170" s="656"/>
      <c r="B170" s="662"/>
      <c r="C170" s="657"/>
      <c r="D170" s="658"/>
      <c r="E170" s="1699"/>
      <c r="F170" s="661"/>
      <c r="G170" s="714"/>
      <c r="H170" s="660"/>
      <c r="I170" s="1685"/>
      <c r="J170" s="93" t="s">
        <v>29</v>
      </c>
      <c r="K170" s="93"/>
      <c r="L170" s="93"/>
      <c r="M170" s="710">
        <v>54</v>
      </c>
      <c r="N170" s="209"/>
      <c r="O170" s="209"/>
      <c r="P170" s="330">
        <v>54</v>
      </c>
      <c r="Q170" s="710"/>
      <c r="R170" s="93"/>
      <c r="S170" s="2157" t="s">
        <v>492</v>
      </c>
      <c r="T170" s="730"/>
      <c r="U170" s="1153">
        <v>4</v>
      </c>
      <c r="V170" s="719"/>
      <c r="W170" s="1604"/>
    </row>
    <row r="171" spans="1:23" ht="48" customHeight="1" x14ac:dyDescent="0.2">
      <c r="A171" s="1589"/>
      <c r="B171" s="1593"/>
      <c r="C171" s="1590"/>
      <c r="D171" s="1591"/>
      <c r="E171" s="1699"/>
      <c r="F171" s="1594"/>
      <c r="G171" s="714"/>
      <c r="H171" s="1592"/>
      <c r="I171" s="1685"/>
      <c r="J171" s="79" t="s">
        <v>66</v>
      </c>
      <c r="K171" s="79"/>
      <c r="L171" s="79"/>
      <c r="M171" s="165">
        <v>150</v>
      </c>
      <c r="N171" s="334"/>
      <c r="O171" s="334"/>
      <c r="P171" s="1603">
        <v>150</v>
      </c>
      <c r="Q171" s="172"/>
      <c r="R171" s="84"/>
      <c r="S171" s="2158"/>
      <c r="T171" s="499"/>
      <c r="U171" s="1595"/>
      <c r="V171" s="491"/>
      <c r="W171" s="1605"/>
    </row>
    <row r="172" spans="1:23" ht="13.5" customHeight="1" x14ac:dyDescent="0.2">
      <c r="A172" s="656"/>
      <c r="B172" s="662"/>
      <c r="C172" s="657"/>
      <c r="D172" s="658"/>
      <c r="E172" s="1699"/>
      <c r="F172" s="661"/>
      <c r="G172" s="714"/>
      <c r="H172" s="660"/>
      <c r="I172" s="1685"/>
      <c r="J172" s="93" t="s">
        <v>29</v>
      </c>
      <c r="K172" s="93"/>
      <c r="L172" s="93"/>
      <c r="M172" s="710"/>
      <c r="N172" s="209"/>
      <c r="O172" s="209"/>
      <c r="P172" s="77"/>
      <c r="Q172" s="165"/>
      <c r="R172" s="79"/>
      <c r="S172" s="1601" t="s">
        <v>191</v>
      </c>
      <c r="T172" s="1602">
        <v>20</v>
      </c>
      <c r="U172" s="771"/>
      <c r="V172" s="478"/>
      <c r="W172" s="386"/>
    </row>
    <row r="173" spans="1:23" ht="27.75" customHeight="1" x14ac:dyDescent="0.2">
      <c r="A173" s="656"/>
      <c r="B173" s="662"/>
      <c r="C173" s="657"/>
      <c r="D173" s="663"/>
      <c r="E173" s="1699"/>
      <c r="F173" s="661"/>
      <c r="G173" s="714"/>
      <c r="H173" s="673"/>
      <c r="I173" s="1685"/>
      <c r="J173" s="383" t="s">
        <v>74</v>
      </c>
      <c r="K173" s="382"/>
      <c r="L173" s="382">
        <v>23</v>
      </c>
      <c r="M173" s="722"/>
      <c r="N173" s="728"/>
      <c r="O173" s="728"/>
      <c r="P173" s="721"/>
      <c r="Q173" s="722"/>
      <c r="R173" s="382"/>
      <c r="S173" s="723" t="s">
        <v>314</v>
      </c>
      <c r="T173" s="724">
        <v>2</v>
      </c>
      <c r="U173" s="704"/>
      <c r="V173" s="491"/>
      <c r="W173" s="301"/>
    </row>
    <row r="174" spans="1:23" ht="15" customHeight="1" x14ac:dyDescent="0.2">
      <c r="A174" s="357"/>
      <c r="B174" s="408"/>
      <c r="C174" s="572"/>
      <c r="D174" s="561" t="s">
        <v>9</v>
      </c>
      <c r="E174" s="440" t="s">
        <v>70</v>
      </c>
      <c r="F174" s="503"/>
      <c r="G174" s="1733" t="s">
        <v>152</v>
      </c>
      <c r="H174" s="678"/>
      <c r="I174" s="686"/>
      <c r="J174" s="75" t="s">
        <v>113</v>
      </c>
      <c r="K174" s="164">
        <v>160.19999999999999</v>
      </c>
      <c r="L174" s="164">
        <v>160.19999999999999</v>
      </c>
      <c r="M174" s="109">
        <v>150</v>
      </c>
      <c r="N174" s="63">
        <v>150</v>
      </c>
      <c r="O174" s="63"/>
      <c r="P174" s="157"/>
      <c r="Q174" s="164">
        <v>150</v>
      </c>
      <c r="R174" s="71">
        <f>+N174</f>
        <v>150</v>
      </c>
      <c r="S174" s="446" t="s">
        <v>92</v>
      </c>
      <c r="T174" s="502" t="s">
        <v>120</v>
      </c>
      <c r="U174" s="18">
        <v>1</v>
      </c>
      <c r="V174" s="18">
        <v>1</v>
      </c>
      <c r="W174" s="316">
        <v>1</v>
      </c>
    </row>
    <row r="175" spans="1:23" ht="16.5" customHeight="1" x14ac:dyDescent="0.2">
      <c r="A175" s="357"/>
      <c r="B175" s="408"/>
      <c r="C175" s="572"/>
      <c r="D175" s="1493"/>
      <c r="E175" s="452"/>
      <c r="F175" s="180"/>
      <c r="G175" s="1735"/>
      <c r="H175" s="1493"/>
      <c r="I175" s="686"/>
      <c r="J175" s="73" t="s">
        <v>74</v>
      </c>
      <c r="K175" s="166"/>
      <c r="L175" s="166">
        <v>25</v>
      </c>
      <c r="M175" s="108"/>
      <c r="N175" s="54"/>
      <c r="O175" s="54"/>
      <c r="P175" s="156"/>
      <c r="Q175" s="166"/>
      <c r="R175" s="108"/>
      <c r="S175" s="309"/>
      <c r="T175" s="56"/>
      <c r="U175" s="22"/>
      <c r="V175" s="22"/>
      <c r="W175" s="225"/>
    </row>
    <row r="176" spans="1:23" ht="13.5" customHeight="1" x14ac:dyDescent="0.2">
      <c r="A176" s="1539"/>
      <c r="B176" s="1544"/>
      <c r="C176" s="1540"/>
      <c r="D176" s="1541" t="s">
        <v>32</v>
      </c>
      <c r="E176" s="2057" t="s">
        <v>137</v>
      </c>
      <c r="F176" s="1500"/>
      <c r="G176" s="2174" t="s">
        <v>153</v>
      </c>
      <c r="H176" s="869"/>
      <c r="I176" s="1978"/>
      <c r="J176" s="79" t="s">
        <v>81</v>
      </c>
      <c r="K176" s="164"/>
      <c r="L176" s="71"/>
      <c r="M176" s="109">
        <v>8.6</v>
      </c>
      <c r="N176" s="63">
        <v>8.6</v>
      </c>
      <c r="O176" s="826"/>
      <c r="P176" s="827"/>
      <c r="Q176" s="1501"/>
      <c r="R176" s="1501"/>
      <c r="S176" s="1862" t="s">
        <v>461</v>
      </c>
      <c r="T176" s="1839"/>
      <c r="U176" s="1839">
        <v>14</v>
      </c>
      <c r="V176" s="1839"/>
      <c r="W176" s="2172"/>
    </row>
    <row r="177" spans="1:23" ht="12" customHeight="1" x14ac:dyDescent="0.2">
      <c r="A177" s="1539"/>
      <c r="B177" s="1544"/>
      <c r="C177" s="1540"/>
      <c r="D177" s="1542"/>
      <c r="E177" s="1855"/>
      <c r="F177" s="1500"/>
      <c r="G177" s="2175"/>
      <c r="H177" s="869"/>
      <c r="I177" s="1978"/>
      <c r="J177" s="381"/>
      <c r="K177" s="634"/>
      <c r="L177" s="381"/>
      <c r="M177" s="635"/>
      <c r="N177" s="636"/>
      <c r="O177" s="636"/>
      <c r="P177" s="876"/>
      <c r="Q177" s="634"/>
      <c r="R177" s="381"/>
      <c r="S177" s="2177"/>
      <c r="T177" s="2171"/>
      <c r="U177" s="2171"/>
      <c r="V177" s="2171"/>
      <c r="W177" s="2173"/>
    </row>
    <row r="178" spans="1:23" ht="15.75" customHeight="1" x14ac:dyDescent="0.2">
      <c r="A178" s="1564"/>
      <c r="B178" s="1567"/>
      <c r="C178" s="1565"/>
      <c r="D178" s="1566"/>
      <c r="E178" s="1855"/>
      <c r="F178" s="1500"/>
      <c r="G178" s="2175"/>
      <c r="H178" s="869"/>
      <c r="I178" s="1568"/>
      <c r="J178" s="381"/>
      <c r="K178" s="634"/>
      <c r="L178" s="635"/>
      <c r="M178" s="635"/>
      <c r="N178" s="636"/>
      <c r="O178" s="636"/>
      <c r="P178" s="637"/>
      <c r="Q178" s="635"/>
      <c r="R178" s="635"/>
      <c r="S178" s="1575" t="s">
        <v>186</v>
      </c>
      <c r="T178" s="376">
        <v>240</v>
      </c>
      <c r="U178" s="211"/>
      <c r="V178" s="413"/>
      <c r="W178" s="218"/>
    </row>
    <row r="179" spans="1:23" ht="30" customHeight="1" x14ac:dyDescent="0.2">
      <c r="A179" s="1539"/>
      <c r="B179" s="1544"/>
      <c r="C179" s="1540"/>
      <c r="D179" s="1545"/>
      <c r="E179" s="1856"/>
      <c r="F179" s="1502"/>
      <c r="G179" s="2176"/>
      <c r="H179" s="641"/>
      <c r="I179" s="1503"/>
      <c r="J179" s="381" t="s">
        <v>29</v>
      </c>
      <c r="K179" s="634">
        <v>8.6</v>
      </c>
      <c r="L179" s="634">
        <v>8.6</v>
      </c>
      <c r="M179" s="108"/>
      <c r="N179" s="54"/>
      <c r="O179" s="831"/>
      <c r="P179" s="830"/>
      <c r="Q179" s="877"/>
      <c r="R179" s="877"/>
      <c r="S179" s="1505" t="s">
        <v>187</v>
      </c>
      <c r="T179" s="1504" t="s">
        <v>127</v>
      </c>
      <c r="U179" s="1504"/>
      <c r="V179" s="274"/>
      <c r="W179" s="272"/>
    </row>
    <row r="180" spans="1:23" ht="12" customHeight="1" x14ac:dyDescent="0.2">
      <c r="A180" s="357"/>
      <c r="B180" s="408"/>
      <c r="C180" s="572"/>
      <c r="D180" s="562" t="s">
        <v>37</v>
      </c>
      <c r="E180" s="1715" t="s">
        <v>124</v>
      </c>
      <c r="F180" s="400"/>
      <c r="G180" s="1843" t="s">
        <v>309</v>
      </c>
      <c r="H180" s="395" t="s">
        <v>41</v>
      </c>
      <c r="I180" s="1780"/>
      <c r="J180" s="71"/>
      <c r="K180" s="109"/>
      <c r="L180" s="109"/>
      <c r="M180" s="194"/>
      <c r="N180" s="505"/>
      <c r="O180" s="63"/>
      <c r="P180" s="158"/>
      <c r="Q180" s="109"/>
      <c r="R180" s="109"/>
      <c r="S180" s="1846"/>
      <c r="T180" s="1848"/>
      <c r="U180" s="1850"/>
      <c r="V180" s="1850"/>
      <c r="W180" s="1853"/>
    </row>
    <row r="181" spans="1:23" ht="14.25" customHeight="1" x14ac:dyDescent="0.2">
      <c r="A181" s="357"/>
      <c r="B181" s="408"/>
      <c r="C181" s="572"/>
      <c r="D181" s="562"/>
      <c r="E181" s="1782"/>
      <c r="F181" s="400"/>
      <c r="G181" s="1844"/>
      <c r="H181" s="395"/>
      <c r="I181" s="1845"/>
      <c r="J181" s="84"/>
      <c r="K181" s="189"/>
      <c r="L181" s="189"/>
      <c r="M181" s="189"/>
      <c r="N181" s="207"/>
      <c r="O181" s="207"/>
      <c r="P181" s="159"/>
      <c r="Q181" s="189"/>
      <c r="R181" s="189"/>
      <c r="S181" s="1847"/>
      <c r="T181" s="1849"/>
      <c r="U181" s="1851"/>
      <c r="V181" s="1852"/>
      <c r="W181" s="1854"/>
    </row>
    <row r="182" spans="1:23" ht="29.25" customHeight="1" x14ac:dyDescent="0.2">
      <c r="A182" s="437"/>
      <c r="B182" s="460"/>
      <c r="C182" s="572"/>
      <c r="D182" s="562"/>
      <c r="E182" s="470"/>
      <c r="F182" s="444"/>
      <c r="G182" s="1844"/>
      <c r="H182" s="443"/>
      <c r="I182" s="1343" t="s">
        <v>171</v>
      </c>
      <c r="J182" s="76" t="s">
        <v>74</v>
      </c>
      <c r="K182" s="173">
        <v>462.1</v>
      </c>
      <c r="L182" s="76">
        <f>+K182</f>
        <v>462.1</v>
      </c>
      <c r="M182" s="277">
        <f>476+12+30</f>
        <v>518</v>
      </c>
      <c r="N182" s="277">
        <f>476+12+30</f>
        <v>518</v>
      </c>
      <c r="O182" s="277"/>
      <c r="P182" s="741"/>
      <c r="Q182" s="106">
        <f>493+12</f>
        <v>505</v>
      </c>
      <c r="R182" s="106">
        <v>505</v>
      </c>
      <c r="S182" s="318" t="s">
        <v>213</v>
      </c>
      <c r="T182" s="62">
        <v>170</v>
      </c>
      <c r="U182" s="1496">
        <v>170</v>
      </c>
      <c r="V182" s="1496">
        <v>170</v>
      </c>
      <c r="W182" s="1497">
        <v>170</v>
      </c>
    </row>
    <row r="183" spans="1:23" ht="40.5" customHeight="1" x14ac:dyDescent="0.2">
      <c r="A183" s="357"/>
      <c r="B183" s="408"/>
      <c r="C183" s="572"/>
      <c r="D183" s="562"/>
      <c r="E183" s="398"/>
      <c r="F183" s="406"/>
      <c r="G183" s="1844"/>
      <c r="H183" s="395"/>
      <c r="I183" s="1832" t="s">
        <v>80</v>
      </c>
      <c r="J183" s="76" t="s">
        <v>74</v>
      </c>
      <c r="K183" s="173">
        <v>150</v>
      </c>
      <c r="L183" s="173">
        <v>150</v>
      </c>
      <c r="M183" s="173">
        <v>291</v>
      </c>
      <c r="N183" s="231"/>
      <c r="O183" s="231"/>
      <c r="P183" s="276">
        <v>291</v>
      </c>
      <c r="Q183" s="173"/>
      <c r="R183" s="173"/>
      <c r="S183" s="701" t="s">
        <v>208</v>
      </c>
      <c r="T183" s="599" t="s">
        <v>127</v>
      </c>
      <c r="U183" s="739" t="s">
        <v>127</v>
      </c>
      <c r="V183" s="739"/>
      <c r="W183" s="740"/>
    </row>
    <row r="184" spans="1:23" ht="30.75" customHeight="1" x14ac:dyDescent="0.2">
      <c r="A184" s="357"/>
      <c r="B184" s="408"/>
      <c r="C184" s="572"/>
      <c r="D184" s="562"/>
      <c r="E184" s="390"/>
      <c r="F184" s="406"/>
      <c r="G184" s="1844"/>
      <c r="H184" s="395"/>
      <c r="I184" s="1757"/>
      <c r="J184" s="79" t="s">
        <v>29</v>
      </c>
      <c r="K184" s="165">
        <v>50</v>
      </c>
      <c r="L184" s="93">
        <v>50</v>
      </c>
      <c r="M184" s="105"/>
      <c r="N184" s="209"/>
      <c r="O184" s="334"/>
      <c r="P184" s="155"/>
      <c r="Q184" s="165"/>
      <c r="R184" s="165"/>
      <c r="S184" s="737" t="s">
        <v>193</v>
      </c>
      <c r="T184" s="738" t="s">
        <v>127</v>
      </c>
      <c r="U184" s="232"/>
      <c r="V184" s="232"/>
      <c r="W184" s="32"/>
    </row>
    <row r="185" spans="1:23" ht="38.25" customHeight="1" x14ac:dyDescent="0.2">
      <c r="A185" s="667"/>
      <c r="B185" s="682"/>
      <c r="C185" s="671"/>
      <c r="D185" s="677"/>
      <c r="E185" s="681"/>
      <c r="F185" s="696"/>
      <c r="G185" s="380"/>
      <c r="H185" s="688"/>
      <c r="I185" s="686"/>
      <c r="J185" s="79" t="s">
        <v>74</v>
      </c>
      <c r="K185" s="105">
        <v>145</v>
      </c>
      <c r="L185" s="105">
        <v>145</v>
      </c>
      <c r="M185" s="105"/>
      <c r="N185" s="334"/>
      <c r="O185" s="334"/>
      <c r="P185" s="122"/>
      <c r="Q185" s="105"/>
      <c r="R185" s="79"/>
      <c r="S185" s="703" t="s">
        <v>251</v>
      </c>
      <c r="T185" s="734" t="s">
        <v>192</v>
      </c>
      <c r="U185" s="351"/>
      <c r="V185" s="351"/>
      <c r="W185" s="550"/>
    </row>
    <row r="186" spans="1:23" ht="42" customHeight="1" x14ac:dyDescent="0.2">
      <c r="A186" s="357"/>
      <c r="B186" s="408"/>
      <c r="C186" s="572"/>
      <c r="D186" s="463"/>
      <c r="E186" s="439"/>
      <c r="F186" s="145"/>
      <c r="G186" s="506"/>
      <c r="H186" s="465"/>
      <c r="I186" s="1495"/>
      <c r="J186" s="78"/>
      <c r="K186" s="166"/>
      <c r="L186" s="166"/>
      <c r="M186" s="108"/>
      <c r="N186" s="54"/>
      <c r="O186" s="54"/>
      <c r="P186" s="156"/>
      <c r="Q186" s="166"/>
      <c r="R186" s="166"/>
      <c r="S186" s="735" t="s">
        <v>264</v>
      </c>
      <c r="T186" s="736" t="s">
        <v>127</v>
      </c>
      <c r="U186" s="274"/>
      <c r="V186" s="504"/>
      <c r="W186" s="507"/>
    </row>
    <row r="187" spans="1:23" ht="24" customHeight="1" x14ac:dyDescent="0.2">
      <c r="A187" s="365"/>
      <c r="B187" s="409"/>
      <c r="C187" s="580"/>
      <c r="D187" s="562" t="s">
        <v>38</v>
      </c>
      <c r="E187" s="1715" t="s">
        <v>244</v>
      </c>
      <c r="F187" s="399"/>
      <c r="G187" s="1834" t="s">
        <v>154</v>
      </c>
      <c r="H187" s="1494">
        <v>6</v>
      </c>
      <c r="I187" s="1756"/>
      <c r="J187" s="71" t="s">
        <v>29</v>
      </c>
      <c r="K187" s="71">
        <v>90.1</v>
      </c>
      <c r="L187" s="71">
        <v>90.1</v>
      </c>
      <c r="M187" s="109">
        <v>90.1</v>
      </c>
      <c r="N187" s="63"/>
      <c r="O187" s="63"/>
      <c r="P187" s="122">
        <v>90.1</v>
      </c>
      <c r="Q187" s="105">
        <f>+P187</f>
        <v>90.1</v>
      </c>
      <c r="R187" s="105">
        <f>+Q187</f>
        <v>90.1</v>
      </c>
      <c r="S187" s="1837" t="s">
        <v>209</v>
      </c>
      <c r="T187" s="279">
        <v>19</v>
      </c>
      <c r="U187" s="887">
        <v>19</v>
      </c>
      <c r="V187" s="887">
        <v>19</v>
      </c>
      <c r="W187" s="888">
        <v>19</v>
      </c>
    </row>
    <row r="188" spans="1:23" ht="14.25" customHeight="1" x14ac:dyDescent="0.2">
      <c r="A188" s="365"/>
      <c r="B188" s="409"/>
      <c r="C188" s="580"/>
      <c r="D188" s="463"/>
      <c r="E188" s="1833"/>
      <c r="F188" s="146"/>
      <c r="G188" s="1835"/>
      <c r="H188" s="392"/>
      <c r="I188" s="2168"/>
      <c r="J188" s="78"/>
      <c r="K188" s="78"/>
      <c r="L188" s="78"/>
      <c r="M188" s="108"/>
      <c r="N188" s="54"/>
      <c r="O188" s="54"/>
      <c r="P188" s="156"/>
      <c r="Q188" s="166"/>
      <c r="R188" s="166"/>
      <c r="S188" s="1838"/>
      <c r="T188" s="889"/>
      <c r="U188" s="890"/>
      <c r="V188" s="890"/>
      <c r="W188" s="891"/>
    </row>
    <row r="189" spans="1:23" ht="18" customHeight="1" x14ac:dyDescent="0.2">
      <c r="A189" s="969"/>
      <c r="B189" s="971"/>
      <c r="C189" s="970"/>
      <c r="D189" s="974"/>
      <c r="E189" s="1807" t="s">
        <v>383</v>
      </c>
      <c r="F189" s="975"/>
      <c r="G189" s="976"/>
      <c r="H189" s="977"/>
      <c r="I189" s="1809" t="s">
        <v>384</v>
      </c>
      <c r="J189" s="381" t="s">
        <v>112</v>
      </c>
      <c r="K189" s="635">
        <v>11.9</v>
      </c>
      <c r="L189" s="635">
        <v>11.9</v>
      </c>
      <c r="M189" s="105"/>
      <c r="N189" s="63"/>
      <c r="O189" s="63"/>
      <c r="P189" s="158"/>
      <c r="Q189" s="109"/>
      <c r="R189" s="109"/>
      <c r="S189" s="881"/>
      <c r="T189" s="812"/>
      <c r="U189" s="811"/>
      <c r="V189" s="811"/>
      <c r="W189" s="973"/>
    </row>
    <row r="190" spans="1:23" ht="21" customHeight="1" x14ac:dyDescent="0.2">
      <c r="A190" s="969"/>
      <c r="B190" s="971"/>
      <c r="C190" s="970"/>
      <c r="D190" s="324"/>
      <c r="E190" s="1808"/>
      <c r="F190" s="978"/>
      <c r="G190" s="976"/>
      <c r="H190" s="979"/>
      <c r="I190" s="1810"/>
      <c r="J190" s="381"/>
      <c r="K190" s="635"/>
      <c r="L190" s="635"/>
      <c r="M190" s="105"/>
      <c r="N190" s="54"/>
      <c r="O190" s="54"/>
      <c r="P190" s="196"/>
      <c r="Q190" s="108"/>
      <c r="R190" s="108"/>
      <c r="S190" s="885"/>
      <c r="T190" s="818"/>
      <c r="U190" s="817"/>
      <c r="V190" s="817"/>
      <c r="W190" s="37"/>
    </row>
    <row r="191" spans="1:23" ht="30.75" customHeight="1" x14ac:dyDescent="0.2">
      <c r="A191" s="560"/>
      <c r="B191" s="564"/>
      <c r="C191" s="572"/>
      <c r="D191" s="586"/>
      <c r="E191" s="591" t="s">
        <v>135</v>
      </c>
      <c r="F191" s="592"/>
      <c r="G191" s="593" t="s">
        <v>167</v>
      </c>
      <c r="H191" s="594"/>
      <c r="I191" s="595"/>
      <c r="J191" s="596" t="s">
        <v>74</v>
      </c>
      <c r="K191" s="597">
        <v>48</v>
      </c>
      <c r="L191" s="597">
        <v>0</v>
      </c>
      <c r="M191" s="598"/>
      <c r="N191" s="831"/>
      <c r="O191" s="831"/>
      <c r="P191" s="830"/>
      <c r="Q191" s="877"/>
      <c r="R191" s="383"/>
      <c r="S191" s="378" t="s">
        <v>237</v>
      </c>
      <c r="T191" s="980">
        <v>100</v>
      </c>
      <c r="U191" s="972"/>
      <c r="V191" s="972"/>
      <c r="W191" s="220"/>
    </row>
    <row r="192" spans="1:23" ht="15.75" customHeight="1" thickBot="1" x14ac:dyDescent="0.25">
      <c r="A192" s="86"/>
      <c r="B192" s="363"/>
      <c r="C192" s="262"/>
      <c r="D192" s="418"/>
      <c r="E192" s="587"/>
      <c r="F192" s="588"/>
      <c r="G192" s="589"/>
      <c r="H192" s="262"/>
      <c r="I192" s="551"/>
      <c r="J192" s="179" t="s">
        <v>8</v>
      </c>
      <c r="K192" s="179">
        <f>SUM(K162:K191)</f>
        <v>1516.2</v>
      </c>
      <c r="L192" s="179">
        <f>SUM(L162:L191)</f>
        <v>1516.2</v>
      </c>
      <c r="M192" s="179">
        <f t="shared" ref="M192:R192" si="11">SUM(M162:M188)</f>
        <v>1572.7</v>
      </c>
      <c r="N192" s="179">
        <f t="shared" si="11"/>
        <v>938.6</v>
      </c>
      <c r="O192" s="179">
        <f t="shared" si="11"/>
        <v>0</v>
      </c>
      <c r="P192" s="179">
        <f t="shared" si="11"/>
        <v>634.1</v>
      </c>
      <c r="Q192" s="179">
        <f t="shared" si="11"/>
        <v>1115.0999999999999</v>
      </c>
      <c r="R192" s="179">
        <f t="shared" si="11"/>
        <v>1115.0999999999999</v>
      </c>
      <c r="S192" s="590"/>
      <c r="T192" s="575"/>
      <c r="U192" s="576"/>
      <c r="V192" s="577"/>
      <c r="W192" s="578"/>
    </row>
    <row r="193" spans="1:23" ht="18" customHeight="1" x14ac:dyDescent="0.2">
      <c r="A193" s="1811" t="s">
        <v>7</v>
      </c>
      <c r="B193" s="1813" t="s">
        <v>32</v>
      </c>
      <c r="C193" s="1868" t="s">
        <v>9</v>
      </c>
      <c r="D193" s="1817"/>
      <c r="E193" s="1820" t="s">
        <v>408</v>
      </c>
      <c r="F193" s="1822" t="s">
        <v>82</v>
      </c>
      <c r="G193" s="1825" t="s">
        <v>168</v>
      </c>
      <c r="H193" s="1827" t="s">
        <v>60</v>
      </c>
      <c r="I193" s="1830" t="s">
        <v>69</v>
      </c>
      <c r="J193" s="119" t="s">
        <v>29</v>
      </c>
      <c r="K193" s="547">
        <v>150</v>
      </c>
      <c r="L193" s="547">
        <v>150</v>
      </c>
      <c r="M193" s="321">
        <v>112.6</v>
      </c>
      <c r="N193" s="260">
        <v>112.6</v>
      </c>
      <c r="O193" s="260"/>
      <c r="P193" s="322"/>
      <c r="Q193" s="263">
        <v>112.6</v>
      </c>
      <c r="R193" s="321">
        <v>112.6</v>
      </c>
      <c r="S193" s="304" t="s">
        <v>73</v>
      </c>
      <c r="T193" s="264">
        <v>18</v>
      </c>
      <c r="U193" s="407">
        <v>18</v>
      </c>
      <c r="V193" s="407">
        <v>18</v>
      </c>
      <c r="W193" s="266">
        <v>18</v>
      </c>
    </row>
    <row r="194" spans="1:23" ht="18" customHeight="1" x14ac:dyDescent="0.2">
      <c r="A194" s="1722"/>
      <c r="B194" s="1723"/>
      <c r="C194" s="1726"/>
      <c r="D194" s="1818"/>
      <c r="E194" s="1715"/>
      <c r="F194" s="1823"/>
      <c r="G194" s="1796"/>
      <c r="H194" s="1828"/>
      <c r="I194" s="1756"/>
      <c r="J194" s="91" t="s">
        <v>66</v>
      </c>
      <c r="K194" s="174"/>
      <c r="L194" s="174"/>
      <c r="M194" s="192">
        <f>P194</f>
        <v>93</v>
      </c>
      <c r="N194" s="206"/>
      <c r="O194" s="206"/>
      <c r="P194" s="160">
        <v>93</v>
      </c>
      <c r="Q194" s="72"/>
      <c r="R194" s="192"/>
      <c r="S194" s="1408" t="s">
        <v>93</v>
      </c>
      <c r="T194" s="211">
        <v>5</v>
      </c>
      <c r="U194" s="413">
        <v>7</v>
      </c>
      <c r="V194" s="413">
        <v>7</v>
      </c>
      <c r="W194" s="218">
        <v>7</v>
      </c>
    </row>
    <row r="195" spans="1:23" ht="18.75" customHeight="1" thickBot="1" x14ac:dyDescent="0.25">
      <c r="A195" s="1812"/>
      <c r="B195" s="1814"/>
      <c r="C195" s="1869"/>
      <c r="D195" s="1819"/>
      <c r="E195" s="1821"/>
      <c r="F195" s="1824"/>
      <c r="G195" s="1826"/>
      <c r="H195" s="1829"/>
      <c r="I195" s="1686"/>
      <c r="J195" s="111" t="s">
        <v>8</v>
      </c>
      <c r="K195" s="195">
        <f t="shared" ref="K195:R195" si="12">SUM(K193:K194)</f>
        <v>150</v>
      </c>
      <c r="L195" s="195">
        <f t="shared" si="12"/>
        <v>150</v>
      </c>
      <c r="M195" s="195">
        <f>SUM(M193:M194)</f>
        <v>205.6</v>
      </c>
      <c r="N195" s="195">
        <f t="shared" si="12"/>
        <v>112.6</v>
      </c>
      <c r="O195" s="195">
        <f t="shared" si="12"/>
        <v>0</v>
      </c>
      <c r="P195" s="195">
        <f t="shared" si="12"/>
        <v>93</v>
      </c>
      <c r="Q195" s="195">
        <f t="shared" si="12"/>
        <v>112.6</v>
      </c>
      <c r="R195" s="303">
        <f t="shared" si="12"/>
        <v>112.6</v>
      </c>
      <c r="S195" s="1266"/>
      <c r="T195" s="265"/>
      <c r="U195" s="268"/>
      <c r="V195" s="268"/>
      <c r="W195" s="267"/>
    </row>
    <row r="196" spans="1:23" ht="19.5" customHeight="1" x14ac:dyDescent="0.2">
      <c r="A196" s="1416" t="s">
        <v>7</v>
      </c>
      <c r="B196" s="1476" t="s">
        <v>32</v>
      </c>
      <c r="C196" s="1477" t="s">
        <v>32</v>
      </c>
      <c r="D196" s="1414"/>
      <c r="E196" s="2114" t="s">
        <v>292</v>
      </c>
      <c r="F196" s="1484" t="s">
        <v>51</v>
      </c>
      <c r="G196" s="1478"/>
      <c r="H196" s="1406"/>
      <c r="I196" s="1479"/>
      <c r="J196" s="1042"/>
      <c r="K196" s="1480"/>
      <c r="L196" s="1480"/>
      <c r="M196" s="1480"/>
      <c r="N196" s="1404"/>
      <c r="O196" s="1481"/>
      <c r="P196" s="1482"/>
      <c r="Q196" s="1480"/>
      <c r="R196" s="1480"/>
      <c r="S196" s="1483"/>
      <c r="T196" s="332"/>
      <c r="U196" s="260"/>
      <c r="V196" s="260"/>
      <c r="W196" s="548"/>
    </row>
    <row r="197" spans="1:23" ht="20.25" customHeight="1" x14ac:dyDescent="0.2">
      <c r="A197" s="1397"/>
      <c r="B197" s="1398"/>
      <c r="C197" s="1395"/>
      <c r="D197" s="1392"/>
      <c r="E197" s="1804"/>
      <c r="F197" s="960"/>
      <c r="G197" s="961"/>
      <c r="H197" s="1421"/>
      <c r="I197" s="962"/>
      <c r="J197" s="956"/>
      <c r="K197" s="957"/>
      <c r="L197" s="957"/>
      <c r="M197" s="957"/>
      <c r="N197" s="1393"/>
      <c r="O197" s="958"/>
      <c r="P197" s="337"/>
      <c r="Q197" s="957"/>
      <c r="R197" s="957"/>
      <c r="S197" s="1409"/>
      <c r="T197" s="53"/>
      <c r="U197" s="53"/>
      <c r="V197" s="54"/>
      <c r="W197" s="242"/>
    </row>
    <row r="198" spans="1:23" ht="24.75" customHeight="1" x14ac:dyDescent="0.2">
      <c r="A198" s="1769"/>
      <c r="B198" s="1770"/>
      <c r="C198" s="1758"/>
      <c r="D198" s="1391" t="s">
        <v>7</v>
      </c>
      <c r="E198" s="1805" t="s">
        <v>409</v>
      </c>
      <c r="F198" s="1730" t="s">
        <v>103</v>
      </c>
      <c r="G198" s="1786" t="s">
        <v>310</v>
      </c>
      <c r="H198" s="1400">
        <v>5</v>
      </c>
      <c r="I198" s="1756" t="s">
        <v>281</v>
      </c>
      <c r="J198" s="79" t="s">
        <v>48</v>
      </c>
      <c r="K198" s="79">
        <v>361</v>
      </c>
      <c r="L198" s="79">
        <v>361</v>
      </c>
      <c r="M198" s="105">
        <v>342</v>
      </c>
      <c r="N198" s="334">
        <v>66.8</v>
      </c>
      <c r="O198" s="334">
        <v>35.700000000000003</v>
      </c>
      <c r="P198" s="122">
        <v>275.2</v>
      </c>
      <c r="Q198" s="79">
        <v>234</v>
      </c>
      <c r="R198" s="79">
        <v>234</v>
      </c>
      <c r="S198" s="436" t="s">
        <v>198</v>
      </c>
      <c r="T198" s="385"/>
      <c r="U198" s="955" t="s">
        <v>199</v>
      </c>
      <c r="V198" s="385">
        <v>100</v>
      </c>
      <c r="W198" s="226"/>
    </row>
    <row r="199" spans="1:23" ht="26.25" customHeight="1" x14ac:dyDescent="0.2">
      <c r="A199" s="1769"/>
      <c r="B199" s="1770"/>
      <c r="C199" s="1758"/>
      <c r="D199" s="1391"/>
      <c r="E199" s="1772"/>
      <c r="F199" s="1791"/>
      <c r="G199" s="1778"/>
      <c r="H199" s="1407"/>
      <c r="I199" s="1756"/>
      <c r="J199" s="79" t="s">
        <v>29</v>
      </c>
      <c r="K199" s="79">
        <v>150</v>
      </c>
      <c r="L199" s="79">
        <v>150</v>
      </c>
      <c r="M199" s="122">
        <f>164-4</f>
        <v>160</v>
      </c>
      <c r="N199" s="334"/>
      <c r="O199" s="334"/>
      <c r="P199" s="122">
        <f>164-4</f>
        <v>160</v>
      </c>
      <c r="Q199" s="79">
        <f>314+4</f>
        <v>318</v>
      </c>
      <c r="R199" s="79"/>
      <c r="S199" s="282" t="s">
        <v>387</v>
      </c>
      <c r="T199" s="31"/>
      <c r="U199" s="232">
        <v>1</v>
      </c>
      <c r="V199" s="38"/>
      <c r="W199" s="775"/>
    </row>
    <row r="200" spans="1:23" ht="17.25" customHeight="1" x14ac:dyDescent="0.2">
      <c r="A200" s="1769"/>
      <c r="B200" s="1770"/>
      <c r="C200" s="1758"/>
      <c r="D200" s="1391"/>
      <c r="E200" s="1772"/>
      <c r="F200" s="1791"/>
      <c r="G200" s="1778"/>
      <c r="H200" s="1407"/>
      <c r="I200" s="1756"/>
      <c r="J200" s="79" t="s">
        <v>66</v>
      </c>
      <c r="K200" s="79"/>
      <c r="L200" s="79"/>
      <c r="M200" s="122">
        <v>150</v>
      </c>
      <c r="N200" s="334"/>
      <c r="O200" s="334"/>
      <c r="P200" s="122">
        <v>150</v>
      </c>
      <c r="Q200" s="79"/>
      <c r="R200" s="79"/>
      <c r="S200" s="282" t="s">
        <v>182</v>
      </c>
      <c r="T200" s="985">
        <v>1</v>
      </c>
      <c r="U200" s="283" t="s">
        <v>356</v>
      </c>
      <c r="V200" s="774">
        <v>2</v>
      </c>
      <c r="W200" s="39"/>
    </row>
    <row r="201" spans="1:23" ht="26.25" customHeight="1" x14ac:dyDescent="0.2">
      <c r="A201" s="1769"/>
      <c r="B201" s="1770"/>
      <c r="C201" s="1758"/>
      <c r="D201" s="1391"/>
      <c r="E201" s="1772"/>
      <c r="F201" s="1791"/>
      <c r="G201" s="1778"/>
      <c r="H201" s="1407"/>
      <c r="I201" s="1756"/>
      <c r="J201" s="79"/>
      <c r="K201" s="79"/>
      <c r="L201" s="79"/>
      <c r="M201" s="122"/>
      <c r="N201" s="334"/>
      <c r="O201" s="334"/>
      <c r="P201" s="122"/>
      <c r="Q201" s="79"/>
      <c r="R201" s="79"/>
      <c r="S201" s="779" t="s">
        <v>388</v>
      </c>
      <c r="T201" s="704">
        <v>2</v>
      </c>
      <c r="U201" s="552"/>
      <c r="V201" s="68"/>
      <c r="W201" s="29"/>
    </row>
    <row r="202" spans="1:23" ht="18" customHeight="1" x14ac:dyDescent="0.2">
      <c r="A202" s="1769"/>
      <c r="B202" s="1770"/>
      <c r="C202" s="1758"/>
      <c r="D202" s="1392"/>
      <c r="E202" s="1773"/>
      <c r="F202" s="1386"/>
      <c r="G202" s="1779"/>
      <c r="H202" s="1421"/>
      <c r="I202" s="1756"/>
      <c r="J202" s="242"/>
      <c r="K202" s="78"/>
      <c r="L202" s="78"/>
      <c r="M202" s="196"/>
      <c r="N202" s="54"/>
      <c r="O202" s="54"/>
      <c r="P202" s="196"/>
      <c r="Q202" s="78"/>
      <c r="R202" s="78"/>
      <c r="S202" s="648" t="s">
        <v>235</v>
      </c>
      <c r="T202" s="778">
        <v>1</v>
      </c>
      <c r="U202" s="61"/>
      <c r="V202" s="56"/>
      <c r="W202" s="776"/>
    </row>
    <row r="203" spans="1:23" ht="19.5" customHeight="1" x14ac:dyDescent="0.2">
      <c r="A203" s="1769"/>
      <c r="B203" s="1770"/>
      <c r="C203" s="1758"/>
      <c r="D203" s="1391" t="s">
        <v>9</v>
      </c>
      <c r="E203" s="1793" t="s">
        <v>376</v>
      </c>
      <c r="F203" s="1730" t="s">
        <v>184</v>
      </c>
      <c r="G203" s="1786" t="s">
        <v>311</v>
      </c>
      <c r="H203" s="1400">
        <v>5</v>
      </c>
      <c r="I203" s="1756"/>
      <c r="J203" s="79" t="s">
        <v>29</v>
      </c>
      <c r="K203" s="79"/>
      <c r="L203" s="79">
        <v>1.5</v>
      </c>
      <c r="M203" s="105">
        <v>15</v>
      </c>
      <c r="N203" s="334">
        <v>15</v>
      </c>
      <c r="O203" s="334">
        <v>3.8</v>
      </c>
      <c r="P203" s="52"/>
      <c r="Q203" s="155">
        <v>44.5</v>
      </c>
      <c r="R203" s="79">
        <v>5</v>
      </c>
      <c r="S203" s="638" t="s">
        <v>214</v>
      </c>
      <c r="T203" s="771">
        <v>1</v>
      </c>
      <c r="U203" s="413"/>
      <c r="V203" s="211"/>
      <c r="W203" s="386"/>
    </row>
    <row r="204" spans="1:23" ht="18.75" customHeight="1" x14ac:dyDescent="0.2">
      <c r="A204" s="1769"/>
      <c r="B204" s="1770"/>
      <c r="C204" s="1758"/>
      <c r="D204" s="1391"/>
      <c r="E204" s="1789"/>
      <c r="F204" s="1784"/>
      <c r="G204" s="1778"/>
      <c r="H204" s="1407"/>
      <c r="I204" s="1756"/>
      <c r="J204" s="79" t="s">
        <v>48</v>
      </c>
      <c r="K204" s="79"/>
      <c r="L204" s="79">
        <v>13.5</v>
      </c>
      <c r="M204" s="105">
        <v>135</v>
      </c>
      <c r="N204" s="334">
        <v>135</v>
      </c>
      <c r="O204" s="334"/>
      <c r="P204" s="52"/>
      <c r="Q204" s="77">
        <v>400.1</v>
      </c>
      <c r="R204" s="79">
        <v>45</v>
      </c>
      <c r="S204" s="282" t="s">
        <v>268</v>
      </c>
      <c r="T204" s="31"/>
      <c r="U204" s="232">
        <v>1</v>
      </c>
      <c r="V204" s="232"/>
      <c r="W204" s="32"/>
    </row>
    <row r="205" spans="1:23" ht="32.25" customHeight="1" x14ac:dyDescent="0.2">
      <c r="A205" s="509"/>
      <c r="B205" s="1398"/>
      <c r="C205" s="620"/>
      <c r="D205" s="1391"/>
      <c r="E205" s="1789"/>
      <c r="F205" s="1785"/>
      <c r="G205" s="1794"/>
      <c r="H205" s="1407"/>
      <c r="I205" s="1549"/>
      <c r="J205" s="79"/>
      <c r="K205" s="79"/>
      <c r="L205" s="79"/>
      <c r="M205" s="196"/>
      <c r="N205" s="54"/>
      <c r="O205" s="54"/>
      <c r="P205" s="55"/>
      <c r="Q205" s="242"/>
      <c r="R205" s="78"/>
      <c r="S205" s="282" t="s">
        <v>377</v>
      </c>
      <c r="T205" s="31"/>
      <c r="U205" s="232"/>
      <c r="V205" s="232">
        <v>1</v>
      </c>
      <c r="W205" s="32"/>
    </row>
    <row r="206" spans="1:23" ht="14.25" customHeight="1" x14ac:dyDescent="0.2">
      <c r="A206" s="1722"/>
      <c r="B206" s="1723"/>
      <c r="C206" s="1758"/>
      <c r="D206" s="1759" t="s">
        <v>32</v>
      </c>
      <c r="E206" s="1788" t="s">
        <v>259</v>
      </c>
      <c r="F206" s="1730" t="s">
        <v>184</v>
      </c>
      <c r="G206" s="1795" t="s">
        <v>312</v>
      </c>
      <c r="H206" s="1798">
        <v>5</v>
      </c>
      <c r="I206" s="1756"/>
      <c r="J206" s="281" t="s">
        <v>29</v>
      </c>
      <c r="K206" s="164"/>
      <c r="L206" s="164"/>
      <c r="M206" s="109">
        <v>18.100000000000001</v>
      </c>
      <c r="N206" s="63"/>
      <c r="O206" s="63"/>
      <c r="P206" s="158">
        <v>18.100000000000001</v>
      </c>
      <c r="Q206" s="71"/>
      <c r="R206" s="109"/>
      <c r="S206" s="628" t="s">
        <v>214</v>
      </c>
      <c r="T206" s="1411"/>
      <c r="U206" s="1411">
        <v>1</v>
      </c>
      <c r="V206" s="1412"/>
      <c r="W206" s="629"/>
    </row>
    <row r="207" spans="1:23" ht="13.5" customHeight="1" x14ac:dyDescent="0.2">
      <c r="A207" s="1722"/>
      <c r="B207" s="1723"/>
      <c r="C207" s="1758"/>
      <c r="D207" s="1787"/>
      <c r="E207" s="1789"/>
      <c r="F207" s="1791"/>
      <c r="G207" s="1796"/>
      <c r="H207" s="1799"/>
      <c r="I207" s="1756"/>
      <c r="J207" s="79" t="s">
        <v>48</v>
      </c>
      <c r="K207" s="165"/>
      <c r="L207" s="165"/>
      <c r="M207" s="105">
        <v>102.5</v>
      </c>
      <c r="N207" s="334"/>
      <c r="O207" s="334"/>
      <c r="P207" s="122">
        <v>102.5</v>
      </c>
      <c r="Q207" s="79"/>
      <c r="R207" s="105"/>
      <c r="S207" s="436" t="s">
        <v>378</v>
      </c>
      <c r="T207" s="617"/>
      <c r="U207" s="617">
        <v>6</v>
      </c>
      <c r="V207" s="618"/>
      <c r="W207" s="386"/>
    </row>
    <row r="208" spans="1:23" ht="11.25" customHeight="1" x14ac:dyDescent="0.2">
      <c r="A208" s="1722"/>
      <c r="B208" s="1723"/>
      <c r="C208" s="1758"/>
      <c r="D208" s="1760"/>
      <c r="E208" s="1790"/>
      <c r="F208" s="1792"/>
      <c r="G208" s="1797"/>
      <c r="H208" s="1800"/>
      <c r="I208" s="1756"/>
      <c r="J208" s="91"/>
      <c r="K208" s="174"/>
      <c r="L208" s="174"/>
      <c r="M208" s="192"/>
      <c r="N208" s="206"/>
      <c r="O208" s="300"/>
      <c r="P208" s="160"/>
      <c r="Q208" s="192"/>
      <c r="R208" s="192"/>
      <c r="S208" s="24"/>
      <c r="T208" s="213"/>
      <c r="U208" s="213"/>
      <c r="V208" s="67"/>
      <c r="W208" s="26"/>
    </row>
    <row r="209" spans="1:23" ht="26.25" customHeight="1" x14ac:dyDescent="0.2">
      <c r="A209" s="1551"/>
      <c r="B209" s="1552"/>
      <c r="C209" s="1550"/>
      <c r="D209" s="1548" t="s">
        <v>37</v>
      </c>
      <c r="E209" s="1793" t="s">
        <v>458</v>
      </c>
      <c r="F209" s="1570" t="s">
        <v>51</v>
      </c>
      <c r="G209" s="1555"/>
      <c r="H209" s="1556">
        <v>5</v>
      </c>
      <c r="I209" s="1756"/>
      <c r="J209" s="79" t="s">
        <v>29</v>
      </c>
      <c r="K209" s="105"/>
      <c r="L209" s="105"/>
      <c r="M209" s="105">
        <v>4</v>
      </c>
      <c r="N209" s="334"/>
      <c r="O209" s="155"/>
      <c r="P209" s="122">
        <v>4</v>
      </c>
      <c r="Q209" s="105">
        <v>50</v>
      </c>
      <c r="R209" s="105">
        <v>150</v>
      </c>
      <c r="S209" s="1557" t="s">
        <v>460</v>
      </c>
      <c r="T209" s="51"/>
      <c r="U209" s="46" t="s">
        <v>60</v>
      </c>
      <c r="V209" s="46"/>
      <c r="W209" s="290"/>
    </row>
    <row r="210" spans="1:23" ht="15.75" customHeight="1" x14ac:dyDescent="0.2">
      <c r="A210" s="1551"/>
      <c r="B210" s="1552"/>
      <c r="C210" s="1550"/>
      <c r="D210" s="1548"/>
      <c r="E210" s="1793"/>
      <c r="F210" s="1570"/>
      <c r="G210" s="1555"/>
      <c r="H210" s="1556"/>
      <c r="I210" s="1756"/>
      <c r="J210" s="79" t="s">
        <v>48</v>
      </c>
      <c r="K210" s="105"/>
      <c r="L210" s="105"/>
      <c r="M210" s="105"/>
      <c r="N210" s="334"/>
      <c r="O210" s="155"/>
      <c r="P210" s="122"/>
      <c r="Q210" s="105"/>
      <c r="R210" s="105">
        <v>850</v>
      </c>
      <c r="S210" s="318" t="s">
        <v>105</v>
      </c>
      <c r="T210" s="932"/>
      <c r="U210" s="1170"/>
      <c r="V210" s="278" t="s">
        <v>60</v>
      </c>
      <c r="W210" s="1574"/>
    </row>
    <row r="211" spans="1:23" ht="16.5" customHeight="1" x14ac:dyDescent="0.2">
      <c r="A211" s="1551"/>
      <c r="B211" s="1552"/>
      <c r="C211" s="1550"/>
      <c r="D211" s="1548"/>
      <c r="E211" s="1789"/>
      <c r="F211" s="1571"/>
      <c r="G211" s="1555"/>
      <c r="H211" s="1548"/>
      <c r="I211" s="1756"/>
      <c r="J211" s="79"/>
      <c r="K211" s="105"/>
      <c r="L211" s="105"/>
      <c r="M211" s="105"/>
      <c r="N211" s="334"/>
      <c r="O211" s="155"/>
      <c r="P211" s="122"/>
      <c r="Q211" s="105"/>
      <c r="R211" s="105"/>
      <c r="S211" s="1557" t="s">
        <v>459</v>
      </c>
      <c r="T211" s="51"/>
      <c r="U211" s="287"/>
      <c r="V211" s="46"/>
      <c r="W211" s="290" t="s">
        <v>462</v>
      </c>
    </row>
    <row r="212" spans="1:23" ht="33.75" customHeight="1" x14ac:dyDescent="0.2">
      <c r="A212" s="1510"/>
      <c r="B212" s="1511"/>
      <c r="C212" s="1512"/>
      <c r="D212" s="1390" t="s">
        <v>38</v>
      </c>
      <c r="E212" s="1515" t="s">
        <v>195</v>
      </c>
      <c r="F212" s="1514" t="s">
        <v>280</v>
      </c>
      <c r="G212" s="1513" t="s">
        <v>155</v>
      </c>
      <c r="H212" s="966" t="s">
        <v>41</v>
      </c>
      <c r="I212" s="1553" t="s">
        <v>379</v>
      </c>
      <c r="J212" s="963" t="s">
        <v>81</v>
      </c>
      <c r="K212" s="963">
        <v>24.2</v>
      </c>
      <c r="L212" s="963">
        <v>24.2</v>
      </c>
      <c r="M212" s="494">
        <v>24.2</v>
      </c>
      <c r="N212" s="495"/>
      <c r="O212" s="495"/>
      <c r="P212" s="964">
        <v>24.2</v>
      </c>
      <c r="Q212" s="963"/>
      <c r="R212" s="1533"/>
      <c r="S212" s="88" t="s">
        <v>94</v>
      </c>
      <c r="T212" s="30">
        <v>1</v>
      </c>
      <c r="U212" s="537">
        <v>1</v>
      </c>
      <c r="V212" s="1524"/>
      <c r="W212" s="1525"/>
    </row>
    <row r="213" spans="1:23" ht="33.75" customHeight="1" x14ac:dyDescent="0.2">
      <c r="A213" s="1526"/>
      <c r="B213" s="1527"/>
      <c r="C213" s="1547"/>
      <c r="D213" s="1572" t="s">
        <v>39</v>
      </c>
      <c r="E213" s="1529" t="s">
        <v>456</v>
      </c>
      <c r="F213" s="1530"/>
      <c r="G213" s="1573" t="s">
        <v>155</v>
      </c>
      <c r="H213" s="1037" t="s">
        <v>41</v>
      </c>
      <c r="I213" s="1554"/>
      <c r="J213" s="1533" t="s">
        <v>81</v>
      </c>
      <c r="K213" s="1533"/>
      <c r="L213" s="1533"/>
      <c r="M213" s="1534">
        <v>4</v>
      </c>
      <c r="N213" s="1535">
        <v>4</v>
      </c>
      <c r="O213" s="1535"/>
      <c r="P213" s="1536"/>
      <c r="Q213" s="1533"/>
      <c r="R213" s="1533"/>
      <c r="S213" s="1537" t="s">
        <v>457</v>
      </c>
      <c r="T213" s="30"/>
      <c r="U213" s="30">
        <v>5</v>
      </c>
      <c r="V213" s="216"/>
      <c r="W213" s="1538"/>
    </row>
    <row r="214" spans="1:23" ht="18" customHeight="1" x14ac:dyDescent="0.2">
      <c r="A214" s="1722"/>
      <c r="B214" s="1723"/>
      <c r="C214" s="1758"/>
      <c r="D214" s="1787"/>
      <c r="E214" s="2178" t="s">
        <v>282</v>
      </c>
      <c r="F214" s="1569"/>
      <c r="G214" s="632"/>
      <c r="H214" s="2169">
        <v>5</v>
      </c>
      <c r="I214" s="2170" t="s">
        <v>281</v>
      </c>
      <c r="J214" s="633" t="s">
        <v>48</v>
      </c>
      <c r="K214" s="634"/>
      <c r="L214" s="634"/>
      <c r="M214" s="635"/>
      <c r="N214" s="636"/>
      <c r="O214" s="636"/>
      <c r="P214" s="637"/>
      <c r="Q214" s="381"/>
      <c r="R214" s="635"/>
      <c r="S214" s="638" t="s">
        <v>214</v>
      </c>
      <c r="T214" s="639">
        <v>1</v>
      </c>
      <c r="U214" s="640"/>
      <c r="V214" s="618"/>
      <c r="W214" s="501"/>
    </row>
    <row r="215" spans="1:23" ht="21.75" customHeight="1" x14ac:dyDescent="0.2">
      <c r="A215" s="1722"/>
      <c r="B215" s="1723"/>
      <c r="C215" s="1758"/>
      <c r="D215" s="1760"/>
      <c r="E215" s="1762"/>
      <c r="F215" s="949"/>
      <c r="G215" s="641"/>
      <c r="H215" s="1764"/>
      <c r="I215" s="1752"/>
      <c r="J215" s="642"/>
      <c r="K215" s="643"/>
      <c r="L215" s="643"/>
      <c r="M215" s="644"/>
      <c r="N215" s="645"/>
      <c r="O215" s="645"/>
      <c r="P215" s="646"/>
      <c r="Q215" s="647"/>
      <c r="R215" s="644"/>
      <c r="S215" s="648"/>
      <c r="T215" s="649"/>
      <c r="U215" s="377"/>
      <c r="V215" s="67"/>
      <c r="W215" s="26"/>
    </row>
    <row r="216" spans="1:23" ht="14.25" customHeight="1" thickBot="1" x14ac:dyDescent="0.25">
      <c r="A216" s="86"/>
      <c r="B216" s="1403"/>
      <c r="C216" s="621"/>
      <c r="D216" s="621"/>
      <c r="E216" s="622"/>
      <c r="F216" s="623"/>
      <c r="G216" s="567"/>
      <c r="H216" s="621"/>
      <c r="I216" s="624"/>
      <c r="J216" s="179" t="s">
        <v>8</v>
      </c>
      <c r="K216" s="195">
        <f t="shared" ref="K216:R216" si="13">SUM(K198:K215)</f>
        <v>535.20000000000005</v>
      </c>
      <c r="L216" s="195">
        <f t="shared" si="13"/>
        <v>550.20000000000005</v>
      </c>
      <c r="M216" s="195">
        <f t="shared" si="13"/>
        <v>954.8</v>
      </c>
      <c r="N216" s="195">
        <f t="shared" si="13"/>
        <v>220.8</v>
      </c>
      <c r="O216" s="195">
        <f t="shared" si="13"/>
        <v>39.5</v>
      </c>
      <c r="P216" s="195">
        <f t="shared" si="13"/>
        <v>734</v>
      </c>
      <c r="Q216" s="195">
        <f t="shared" si="13"/>
        <v>1046.5999999999999</v>
      </c>
      <c r="R216" s="195">
        <f t="shared" si="13"/>
        <v>1284</v>
      </c>
      <c r="S216" s="625"/>
      <c r="T216" s="627"/>
      <c r="U216" s="627"/>
      <c r="V216" s="627"/>
      <c r="W216" s="626"/>
    </row>
    <row r="217" spans="1:23" ht="14.25" customHeight="1" thickBot="1" x14ac:dyDescent="0.25">
      <c r="A217" s="112" t="s">
        <v>7</v>
      </c>
      <c r="B217" s="98" t="s">
        <v>32</v>
      </c>
      <c r="C217" s="1690" t="s">
        <v>10</v>
      </c>
      <c r="D217" s="1690"/>
      <c r="E217" s="1690"/>
      <c r="F217" s="1690"/>
      <c r="G217" s="1690"/>
      <c r="H217" s="1690"/>
      <c r="I217" s="1690"/>
      <c r="J217" s="1691"/>
      <c r="K217" s="310">
        <f t="shared" ref="K217:R217" si="14">K216+K195+K192</f>
        <v>2201.4</v>
      </c>
      <c r="L217" s="310">
        <f t="shared" si="14"/>
        <v>2216.4</v>
      </c>
      <c r="M217" s="310">
        <f t="shared" si="14"/>
        <v>2733.1</v>
      </c>
      <c r="N217" s="310">
        <f t="shared" si="14"/>
        <v>1272</v>
      </c>
      <c r="O217" s="310">
        <f t="shared" si="14"/>
        <v>39.5</v>
      </c>
      <c r="P217" s="310">
        <f t="shared" si="14"/>
        <v>1461.1</v>
      </c>
      <c r="Q217" s="310">
        <f t="shared" si="14"/>
        <v>2274.3000000000002</v>
      </c>
      <c r="R217" s="184">
        <f t="shared" si="14"/>
        <v>2511.6999999999998</v>
      </c>
      <c r="S217" s="1692"/>
      <c r="T217" s="1692"/>
      <c r="U217" s="1692"/>
      <c r="V217" s="1692"/>
      <c r="W217" s="1693"/>
    </row>
    <row r="218" spans="1:23" ht="14.25" customHeight="1" thickBot="1" x14ac:dyDescent="0.25">
      <c r="A218" s="97" t="s">
        <v>7</v>
      </c>
      <c r="B218" s="98" t="s">
        <v>37</v>
      </c>
      <c r="C218" s="1753" t="s">
        <v>291</v>
      </c>
      <c r="D218" s="1754"/>
      <c r="E218" s="1754"/>
      <c r="F218" s="1754"/>
      <c r="G218" s="1754"/>
      <c r="H218" s="1754"/>
      <c r="I218" s="1754"/>
      <c r="J218" s="1754"/>
      <c r="K218" s="1754"/>
      <c r="L218" s="1754"/>
      <c r="M218" s="1754"/>
      <c r="N218" s="1754"/>
      <c r="O218" s="1754"/>
      <c r="P218" s="1754"/>
      <c r="Q218" s="1754"/>
      <c r="R218" s="1754"/>
      <c r="S218" s="1754"/>
      <c r="T218" s="1754"/>
      <c r="U218" s="1754"/>
      <c r="V218" s="1754"/>
      <c r="W218" s="1755"/>
    </row>
    <row r="219" spans="1:23" ht="31.5" customHeight="1" x14ac:dyDescent="0.2">
      <c r="A219" s="360" t="s">
        <v>7</v>
      </c>
      <c r="B219" s="362" t="s">
        <v>37</v>
      </c>
      <c r="C219" s="585" t="s">
        <v>7</v>
      </c>
      <c r="D219" s="120"/>
      <c r="E219" s="147" t="s">
        <v>122</v>
      </c>
      <c r="F219" s="163"/>
      <c r="G219" s="129"/>
      <c r="H219" s="364"/>
      <c r="I219" s="712"/>
      <c r="J219" s="113"/>
      <c r="K219" s="96"/>
      <c r="L219" s="96"/>
      <c r="M219" s="753"/>
      <c r="N219" s="754"/>
      <c r="O219" s="754"/>
      <c r="P219" s="755"/>
      <c r="Q219" s="756"/>
      <c r="R219" s="96"/>
      <c r="S219" s="121"/>
      <c r="T219" s="286"/>
      <c r="U219" s="6"/>
      <c r="V219" s="6"/>
      <c r="W219" s="289"/>
    </row>
    <row r="220" spans="1:23" ht="15.75" customHeight="1" x14ac:dyDescent="0.2">
      <c r="A220" s="667"/>
      <c r="B220" s="668"/>
      <c r="C220" s="580"/>
      <c r="D220" s="1037" t="s">
        <v>7</v>
      </c>
      <c r="E220" s="746" t="s">
        <v>116</v>
      </c>
      <c r="F220" s="675"/>
      <c r="G220" s="750" t="s">
        <v>170</v>
      </c>
      <c r="H220" s="698">
        <v>6</v>
      </c>
      <c r="I220" s="1756" t="s">
        <v>115</v>
      </c>
      <c r="J220" s="71" t="s">
        <v>29</v>
      </c>
      <c r="K220" s="71"/>
      <c r="L220" s="71"/>
      <c r="M220" s="109">
        <f>1914.6-300</f>
        <v>1614.6</v>
      </c>
      <c r="N220" s="63">
        <f>1974.6-60-300</f>
        <v>1614.6</v>
      </c>
      <c r="O220" s="63"/>
      <c r="P220" s="285"/>
      <c r="Q220" s="158"/>
      <c r="R220" s="71"/>
      <c r="S220" s="680" t="s">
        <v>72</v>
      </c>
      <c r="T220" s="63"/>
      <c r="U220" s="505">
        <v>11</v>
      </c>
      <c r="V220" s="63"/>
      <c r="W220" s="285"/>
    </row>
    <row r="221" spans="1:23" ht="26.25" customHeight="1" x14ac:dyDescent="0.2">
      <c r="A221" s="667"/>
      <c r="B221" s="668"/>
      <c r="C221" s="580"/>
      <c r="D221" s="1739" t="s">
        <v>318</v>
      </c>
      <c r="E221" s="748" t="s">
        <v>319</v>
      </c>
      <c r="F221" s="675"/>
      <c r="G221" s="751"/>
      <c r="H221" s="673"/>
      <c r="I221" s="1757"/>
      <c r="J221" s="79"/>
      <c r="K221" s="79"/>
      <c r="L221" s="79"/>
      <c r="M221" s="105"/>
      <c r="N221" s="334"/>
      <c r="O221" s="334"/>
      <c r="P221" s="77"/>
      <c r="Q221" s="122"/>
      <c r="R221" s="79"/>
      <c r="S221" s="693"/>
      <c r="T221" s="51"/>
      <c r="U221" s="334"/>
      <c r="V221" s="334"/>
      <c r="W221" s="77"/>
    </row>
    <row r="222" spans="1:23" ht="27.75" customHeight="1" x14ac:dyDescent="0.2">
      <c r="A222" s="667"/>
      <c r="B222" s="668"/>
      <c r="C222" s="580"/>
      <c r="D222" s="1739"/>
      <c r="E222" s="344" t="s">
        <v>321</v>
      </c>
      <c r="F222" s="675"/>
      <c r="G222" s="751"/>
      <c r="H222" s="673"/>
      <c r="I222" s="686"/>
      <c r="J222" s="79"/>
      <c r="K222" s="79"/>
      <c r="L222" s="79"/>
      <c r="M222" s="105"/>
      <c r="N222" s="334"/>
      <c r="O222" s="334"/>
      <c r="P222" s="77"/>
      <c r="Q222" s="122"/>
      <c r="R222" s="79"/>
      <c r="S222" s="693"/>
      <c r="T222" s="51"/>
      <c r="U222" s="334"/>
      <c r="V222" s="334"/>
      <c r="W222" s="77"/>
    </row>
    <row r="223" spans="1:23" ht="24.75" customHeight="1" x14ac:dyDescent="0.2">
      <c r="A223" s="667"/>
      <c r="B223" s="668"/>
      <c r="C223" s="580"/>
      <c r="D223" s="1739"/>
      <c r="E223" s="344" t="s">
        <v>322</v>
      </c>
      <c r="F223" s="675"/>
      <c r="G223" s="751"/>
      <c r="H223" s="673"/>
      <c r="I223" s="686"/>
      <c r="J223" s="79"/>
      <c r="K223" s="79"/>
      <c r="L223" s="79"/>
      <c r="M223" s="105"/>
      <c r="N223" s="334"/>
      <c r="O223" s="334"/>
      <c r="P223" s="77"/>
      <c r="Q223" s="122"/>
      <c r="R223" s="79"/>
      <c r="S223" s="693"/>
      <c r="T223" s="51"/>
      <c r="U223" s="334"/>
      <c r="V223" s="334"/>
      <c r="W223" s="77"/>
    </row>
    <row r="224" spans="1:23" ht="12.75" customHeight="1" x14ac:dyDescent="0.2">
      <c r="A224" s="667"/>
      <c r="B224" s="668"/>
      <c r="C224" s="580"/>
      <c r="D224" s="1739"/>
      <c r="E224" s="344" t="s">
        <v>323</v>
      </c>
      <c r="F224" s="675"/>
      <c r="G224" s="751"/>
      <c r="H224" s="673"/>
      <c r="I224" s="686"/>
      <c r="J224" s="79"/>
      <c r="K224" s="79"/>
      <c r="L224" s="79"/>
      <c r="M224" s="105"/>
      <c r="N224" s="334"/>
      <c r="O224" s="334"/>
      <c r="P224" s="77"/>
      <c r="Q224" s="122"/>
      <c r="R224" s="79"/>
      <c r="S224" s="693"/>
      <c r="T224" s="51"/>
      <c r="U224" s="334"/>
      <c r="V224" s="334"/>
      <c r="W224" s="77"/>
    </row>
    <row r="225" spans="1:23" ht="13.5" customHeight="1" x14ac:dyDescent="0.2">
      <c r="A225" s="667"/>
      <c r="B225" s="668"/>
      <c r="C225" s="580"/>
      <c r="D225" s="1739"/>
      <c r="E225" s="344" t="s">
        <v>327</v>
      </c>
      <c r="F225" s="675"/>
      <c r="G225" s="751"/>
      <c r="H225" s="673"/>
      <c r="I225" s="686"/>
      <c r="J225" s="79"/>
      <c r="K225" s="79"/>
      <c r="L225" s="79"/>
      <c r="M225" s="105"/>
      <c r="N225" s="334"/>
      <c r="O225" s="334"/>
      <c r="P225" s="77"/>
      <c r="Q225" s="122"/>
      <c r="R225" s="79"/>
      <c r="S225" s="693"/>
      <c r="T225" s="51"/>
      <c r="U225" s="334"/>
      <c r="V225" s="334"/>
      <c r="W225" s="77"/>
    </row>
    <row r="226" spans="1:23" ht="13.5" customHeight="1" x14ac:dyDescent="0.2">
      <c r="A226" s="667"/>
      <c r="B226" s="668"/>
      <c r="C226" s="580"/>
      <c r="D226" s="1739"/>
      <c r="E226" s="344" t="s">
        <v>328</v>
      </c>
      <c r="F226" s="675"/>
      <c r="G226" s="751"/>
      <c r="H226" s="673"/>
      <c r="I226" s="686"/>
      <c r="J226" s="79"/>
      <c r="K226" s="79"/>
      <c r="L226" s="79"/>
      <c r="M226" s="105"/>
      <c r="N226" s="334"/>
      <c r="O226" s="334"/>
      <c r="P226" s="77"/>
      <c r="Q226" s="122"/>
      <c r="R226" s="79"/>
      <c r="S226" s="693"/>
      <c r="T226" s="51"/>
      <c r="U226" s="334"/>
      <c r="V226" s="334"/>
      <c r="W226" s="77"/>
    </row>
    <row r="227" spans="1:23" ht="25.5" customHeight="1" x14ac:dyDescent="0.2">
      <c r="A227" s="667"/>
      <c r="B227" s="668"/>
      <c r="C227" s="580"/>
      <c r="D227" s="1739"/>
      <c r="E227" s="747" t="s">
        <v>329</v>
      </c>
      <c r="F227" s="675"/>
      <c r="G227" s="751"/>
      <c r="H227" s="673"/>
      <c r="I227" s="686"/>
      <c r="J227" s="79"/>
      <c r="K227" s="79"/>
      <c r="L227" s="79"/>
      <c r="M227" s="105"/>
      <c r="N227" s="334"/>
      <c r="O227" s="334"/>
      <c r="P227" s="77"/>
      <c r="Q227" s="122"/>
      <c r="R227" s="79"/>
      <c r="S227" s="693"/>
      <c r="T227" s="51"/>
      <c r="U227" s="334"/>
      <c r="V227" s="334"/>
      <c r="W227" s="77"/>
    </row>
    <row r="228" spans="1:23" ht="25.5" customHeight="1" x14ac:dyDescent="0.2">
      <c r="A228" s="667"/>
      <c r="B228" s="668"/>
      <c r="C228" s="580"/>
      <c r="D228" s="1740"/>
      <c r="E228" s="745" t="s">
        <v>330</v>
      </c>
      <c r="F228" s="190"/>
      <c r="G228" s="751"/>
      <c r="H228" s="685"/>
      <c r="I228" s="457"/>
      <c r="J228" s="78"/>
      <c r="K228" s="78"/>
      <c r="L228" s="78"/>
      <c r="M228" s="108"/>
      <c r="N228" s="54"/>
      <c r="O228" s="54"/>
      <c r="P228" s="242"/>
      <c r="Q228" s="196"/>
      <c r="R228" s="78"/>
      <c r="S228" s="700"/>
      <c r="T228" s="53"/>
      <c r="U228" s="54"/>
      <c r="V228" s="54"/>
      <c r="W228" s="242"/>
    </row>
    <row r="229" spans="1:23" ht="27.75" customHeight="1" x14ac:dyDescent="0.2">
      <c r="A229" s="667"/>
      <c r="B229" s="668"/>
      <c r="C229" s="580"/>
      <c r="D229" s="1738" t="s">
        <v>324</v>
      </c>
      <c r="E229" s="679" t="s">
        <v>331</v>
      </c>
      <c r="F229" s="675"/>
      <c r="G229" s="751"/>
      <c r="H229" s="673"/>
      <c r="I229" s="686"/>
      <c r="J229" s="79" t="s">
        <v>29</v>
      </c>
      <c r="K229" s="79"/>
      <c r="L229" s="79"/>
      <c r="M229" s="105"/>
      <c r="N229" s="334"/>
      <c r="O229" s="334"/>
      <c r="P229" s="77"/>
      <c r="Q229" s="122">
        <v>931.6</v>
      </c>
      <c r="R229" s="79"/>
      <c r="S229" s="680" t="s">
        <v>72</v>
      </c>
      <c r="T229" s="51"/>
      <c r="U229" s="334"/>
      <c r="V229" s="334">
        <v>5.7</v>
      </c>
      <c r="W229" s="77"/>
    </row>
    <row r="230" spans="1:23" ht="13.5" customHeight="1" x14ac:dyDescent="0.2">
      <c r="A230" s="667"/>
      <c r="B230" s="668"/>
      <c r="C230" s="580"/>
      <c r="D230" s="1739"/>
      <c r="E230" s="344" t="s">
        <v>332</v>
      </c>
      <c r="F230" s="675"/>
      <c r="G230" s="751"/>
      <c r="H230" s="673"/>
      <c r="I230" s="686"/>
      <c r="J230" s="79"/>
      <c r="K230" s="79"/>
      <c r="L230" s="79"/>
      <c r="M230" s="105"/>
      <c r="N230" s="334"/>
      <c r="O230" s="334"/>
      <c r="P230" s="77"/>
      <c r="Q230" s="122"/>
      <c r="R230" s="79"/>
      <c r="S230" s="693"/>
      <c r="T230" s="51"/>
      <c r="U230" s="334"/>
      <c r="V230" s="334"/>
      <c r="W230" s="77"/>
    </row>
    <row r="231" spans="1:23" ht="27.75" customHeight="1" x14ac:dyDescent="0.2">
      <c r="A231" s="667"/>
      <c r="B231" s="668"/>
      <c r="C231" s="580"/>
      <c r="D231" s="1739"/>
      <c r="E231" s="344" t="s">
        <v>333</v>
      </c>
      <c r="F231" s="675"/>
      <c r="G231" s="751"/>
      <c r="H231" s="673"/>
      <c r="I231" s="686"/>
      <c r="J231" s="79"/>
      <c r="K231" s="79"/>
      <c r="L231" s="79"/>
      <c r="M231" s="105"/>
      <c r="N231" s="334"/>
      <c r="O231" s="334"/>
      <c r="P231" s="77"/>
      <c r="Q231" s="122"/>
      <c r="R231" s="79"/>
      <c r="S231" s="693"/>
      <c r="T231" s="51"/>
      <c r="U231" s="334"/>
      <c r="V231" s="334"/>
      <c r="W231" s="77"/>
    </row>
    <row r="232" spans="1:23" ht="15.75" customHeight="1" x14ac:dyDescent="0.2">
      <c r="A232" s="667"/>
      <c r="B232" s="668"/>
      <c r="C232" s="580"/>
      <c r="D232" s="1739"/>
      <c r="E232" s="749" t="s">
        <v>334</v>
      </c>
      <c r="F232" s="675"/>
      <c r="G232" s="751"/>
      <c r="H232" s="673"/>
      <c r="I232" s="686"/>
      <c r="J232" s="79"/>
      <c r="K232" s="79"/>
      <c r="L232" s="79"/>
      <c r="M232" s="105"/>
      <c r="N232" s="334"/>
      <c r="O232" s="334"/>
      <c r="P232" s="77"/>
      <c r="Q232" s="122"/>
      <c r="R232" s="79"/>
      <c r="S232" s="693"/>
      <c r="T232" s="51"/>
      <c r="U232" s="334"/>
      <c r="V232" s="334"/>
      <c r="W232" s="77"/>
    </row>
    <row r="233" spans="1:23" ht="15" customHeight="1" x14ac:dyDescent="0.2">
      <c r="A233" s="667"/>
      <c r="B233" s="668"/>
      <c r="C233" s="580"/>
      <c r="D233" s="1739"/>
      <c r="E233" s="749" t="s">
        <v>335</v>
      </c>
      <c r="F233" s="675"/>
      <c r="G233" s="751"/>
      <c r="H233" s="673"/>
      <c r="I233" s="686"/>
      <c r="J233" s="79"/>
      <c r="K233" s="79"/>
      <c r="L233" s="79"/>
      <c r="M233" s="105"/>
      <c r="N233" s="334"/>
      <c r="O233" s="334"/>
      <c r="P233" s="77"/>
      <c r="Q233" s="122"/>
      <c r="R233" s="79"/>
      <c r="S233" s="693"/>
      <c r="T233" s="51"/>
      <c r="U233" s="334"/>
      <c r="V233" s="334"/>
      <c r="W233" s="77"/>
    </row>
    <row r="234" spans="1:23" ht="14.25" customHeight="1" x14ac:dyDescent="0.2">
      <c r="A234" s="667"/>
      <c r="B234" s="668"/>
      <c r="C234" s="580"/>
      <c r="D234" s="1739"/>
      <c r="E234" s="749" t="s">
        <v>336</v>
      </c>
      <c r="F234" s="675"/>
      <c r="G234" s="751"/>
      <c r="H234" s="673"/>
      <c r="I234" s="686"/>
      <c r="J234" s="79"/>
      <c r="K234" s="79"/>
      <c r="L234" s="79"/>
      <c r="M234" s="105"/>
      <c r="N234" s="334"/>
      <c r="O234" s="334"/>
      <c r="P234" s="77"/>
      <c r="Q234" s="122"/>
      <c r="R234" s="79"/>
      <c r="S234" s="693"/>
      <c r="T234" s="51"/>
      <c r="U234" s="334"/>
      <c r="V234" s="334"/>
      <c r="W234" s="77"/>
    </row>
    <row r="235" spans="1:23" ht="12.75" customHeight="1" x14ac:dyDescent="0.2">
      <c r="A235" s="1368"/>
      <c r="B235" s="1369"/>
      <c r="C235" s="580"/>
      <c r="D235" s="1739"/>
      <c r="E235" s="1366" t="s">
        <v>320</v>
      </c>
      <c r="F235" s="1370"/>
      <c r="G235" s="1365"/>
      <c r="H235" s="1371"/>
      <c r="I235" s="1372"/>
      <c r="J235" s="79"/>
      <c r="K235" s="79"/>
      <c r="L235" s="79"/>
      <c r="M235" s="105"/>
      <c r="N235" s="334"/>
      <c r="O235" s="334"/>
      <c r="P235" s="77"/>
      <c r="Q235" s="122"/>
      <c r="R235" s="79"/>
      <c r="S235" s="1367"/>
      <c r="T235" s="51"/>
      <c r="U235" s="334"/>
      <c r="V235" s="334"/>
      <c r="W235" s="77"/>
    </row>
    <row r="236" spans="1:23" ht="15.75" customHeight="1" x14ac:dyDescent="0.2">
      <c r="A236" s="667"/>
      <c r="B236" s="668"/>
      <c r="C236" s="580"/>
      <c r="D236" s="1740"/>
      <c r="E236" s="690" t="s">
        <v>337</v>
      </c>
      <c r="F236" s="190"/>
      <c r="G236" s="752"/>
      <c r="H236" s="467"/>
      <c r="I236" s="457"/>
      <c r="J236" s="78"/>
      <c r="K236" s="78"/>
      <c r="L236" s="78"/>
      <c r="M236" s="108"/>
      <c r="N236" s="54"/>
      <c r="O236" s="54"/>
      <c r="P236" s="242"/>
      <c r="Q236" s="196"/>
      <c r="R236" s="78"/>
      <c r="S236" s="700"/>
      <c r="T236" s="53"/>
      <c r="U236" s="54"/>
      <c r="V236" s="54"/>
      <c r="W236" s="242"/>
    </row>
    <row r="237" spans="1:23" ht="27.75" customHeight="1" x14ac:dyDescent="0.2">
      <c r="A237" s="667"/>
      <c r="B237" s="668"/>
      <c r="C237" s="580"/>
      <c r="D237" s="1738" t="s">
        <v>325</v>
      </c>
      <c r="E237" s="683" t="s">
        <v>338</v>
      </c>
      <c r="F237" s="674"/>
      <c r="G237" s="750"/>
      <c r="H237" s="694"/>
      <c r="I237" s="757"/>
      <c r="J237" s="71" t="s">
        <v>29</v>
      </c>
      <c r="K237" s="71"/>
      <c r="L237" s="71"/>
      <c r="M237" s="109"/>
      <c r="N237" s="63"/>
      <c r="O237" s="63"/>
      <c r="P237" s="285"/>
      <c r="Q237" s="158"/>
      <c r="R237" s="71">
        <v>1040</v>
      </c>
      <c r="S237" s="680" t="s">
        <v>72</v>
      </c>
      <c r="T237" s="601"/>
      <c r="U237" s="63"/>
      <c r="V237" s="63"/>
      <c r="W237" s="285">
        <v>6.5</v>
      </c>
    </row>
    <row r="238" spans="1:23" ht="29.25" customHeight="1" x14ac:dyDescent="0.2">
      <c r="A238" s="667"/>
      <c r="B238" s="668"/>
      <c r="C238" s="580"/>
      <c r="D238" s="1739"/>
      <c r="E238" s="344" t="s">
        <v>339</v>
      </c>
      <c r="F238" s="675"/>
      <c r="G238" s="751"/>
      <c r="H238" s="673"/>
      <c r="I238" s="686"/>
      <c r="J238" s="79"/>
      <c r="K238" s="79"/>
      <c r="L238" s="79"/>
      <c r="M238" s="105"/>
      <c r="N238" s="334"/>
      <c r="O238" s="334"/>
      <c r="P238" s="77"/>
      <c r="Q238" s="122"/>
      <c r="R238" s="79"/>
      <c r="S238" s="693"/>
      <c r="T238" s="51"/>
      <c r="U238" s="334"/>
      <c r="V238" s="334"/>
      <c r="W238" s="77"/>
    </row>
    <row r="239" spans="1:23" ht="15.75" customHeight="1" x14ac:dyDescent="0.2">
      <c r="A239" s="667"/>
      <c r="B239" s="668"/>
      <c r="C239" s="580"/>
      <c r="D239" s="1739"/>
      <c r="E239" s="344" t="s">
        <v>340</v>
      </c>
      <c r="F239" s="675"/>
      <c r="G239" s="751"/>
      <c r="H239" s="673"/>
      <c r="I239" s="686"/>
      <c r="J239" s="79"/>
      <c r="K239" s="79"/>
      <c r="L239" s="79"/>
      <c r="M239" s="105"/>
      <c r="N239" s="334"/>
      <c r="O239" s="334"/>
      <c r="P239" s="77"/>
      <c r="Q239" s="122"/>
      <c r="R239" s="79"/>
      <c r="S239" s="693"/>
      <c r="T239" s="51"/>
      <c r="U239" s="334"/>
      <c r="V239" s="334"/>
      <c r="W239" s="77"/>
    </row>
    <row r="240" spans="1:23" ht="19.5" customHeight="1" x14ac:dyDescent="0.2">
      <c r="A240" s="667"/>
      <c r="B240" s="668"/>
      <c r="C240" s="580"/>
      <c r="D240" s="1740"/>
      <c r="E240" s="690" t="s">
        <v>341</v>
      </c>
      <c r="F240" s="190"/>
      <c r="G240" s="752"/>
      <c r="H240" s="467"/>
      <c r="I240" s="457"/>
      <c r="J240" s="78"/>
      <c r="K240" s="78"/>
      <c r="L240" s="78"/>
      <c r="M240" s="108"/>
      <c r="N240" s="54"/>
      <c r="O240" s="54"/>
      <c r="P240" s="242"/>
      <c r="Q240" s="196"/>
      <c r="R240" s="78"/>
      <c r="S240" s="700"/>
      <c r="T240" s="53"/>
      <c r="U240" s="54"/>
      <c r="V240" s="54"/>
      <c r="W240" s="242"/>
    </row>
    <row r="241" spans="1:23" ht="24.75" customHeight="1" x14ac:dyDescent="0.2">
      <c r="A241" s="667"/>
      <c r="B241" s="668"/>
      <c r="C241" s="580"/>
      <c r="D241" s="1738" t="s">
        <v>283</v>
      </c>
      <c r="E241" s="758" t="s">
        <v>326</v>
      </c>
      <c r="F241" s="675"/>
      <c r="G241" s="751"/>
      <c r="H241" s="673"/>
      <c r="I241" s="686"/>
      <c r="J241" s="79" t="s">
        <v>29</v>
      </c>
      <c r="K241" s="381">
        <v>1095</v>
      </c>
      <c r="L241" s="381">
        <v>1095</v>
      </c>
      <c r="M241" s="635"/>
      <c r="N241" s="636"/>
      <c r="O241" s="636"/>
      <c r="P241" s="762"/>
      <c r="Q241" s="637"/>
      <c r="R241" s="381"/>
      <c r="S241" s="763" t="s">
        <v>72</v>
      </c>
      <c r="T241" s="636">
        <v>4.7</v>
      </c>
      <c r="U241" s="334"/>
      <c r="V241" s="334"/>
      <c r="W241" s="77"/>
    </row>
    <row r="242" spans="1:23" ht="27.75" customHeight="1" x14ac:dyDescent="0.2">
      <c r="A242" s="667"/>
      <c r="B242" s="668"/>
      <c r="C242" s="580"/>
      <c r="D242" s="1741"/>
      <c r="E242" s="759" t="s">
        <v>238</v>
      </c>
      <c r="F242" s="675"/>
      <c r="G242" s="751"/>
      <c r="H242" s="673"/>
      <c r="I242" s="686"/>
      <c r="J242" s="79"/>
      <c r="K242" s="79"/>
      <c r="L242" s="79"/>
      <c r="M242" s="105"/>
      <c r="N242" s="334"/>
      <c r="O242" s="334"/>
      <c r="P242" s="77"/>
      <c r="Q242" s="122"/>
      <c r="R242" s="79"/>
      <c r="S242" s="687"/>
      <c r="T242" s="334"/>
      <c r="U242" s="334"/>
      <c r="V242" s="334"/>
      <c r="W242" s="77"/>
    </row>
    <row r="243" spans="1:23" ht="42.75" customHeight="1" x14ac:dyDescent="0.2">
      <c r="A243" s="667"/>
      <c r="B243" s="668"/>
      <c r="C243" s="580"/>
      <c r="D243" s="2166"/>
      <c r="E243" s="760" t="s">
        <v>270</v>
      </c>
      <c r="F243" s="675"/>
      <c r="G243" s="751"/>
      <c r="H243" s="673"/>
      <c r="I243" s="686"/>
      <c r="J243" s="79"/>
      <c r="K243" s="79"/>
      <c r="L243" s="79"/>
      <c r="M243" s="105"/>
      <c r="N243" s="334"/>
      <c r="O243" s="334"/>
      <c r="P243" s="77"/>
      <c r="Q243" s="122"/>
      <c r="R243" s="79"/>
      <c r="S243" s="693"/>
      <c r="T243" s="51"/>
      <c r="U243" s="334"/>
      <c r="V243" s="334"/>
      <c r="W243" s="77"/>
    </row>
    <row r="244" spans="1:23" ht="27.75" customHeight="1" x14ac:dyDescent="0.2">
      <c r="A244" s="667"/>
      <c r="B244" s="668"/>
      <c r="C244" s="580"/>
      <c r="D244" s="678"/>
      <c r="E244" s="760" t="s">
        <v>266</v>
      </c>
      <c r="F244" s="675"/>
      <c r="G244" s="751"/>
      <c r="H244" s="673"/>
      <c r="I244" s="686"/>
      <c r="J244" s="79"/>
      <c r="K244" s="79"/>
      <c r="L244" s="79"/>
      <c r="M244" s="105"/>
      <c r="N244" s="334"/>
      <c r="O244" s="334"/>
      <c r="P244" s="77"/>
      <c r="Q244" s="122"/>
      <c r="R244" s="79"/>
      <c r="S244" s="693"/>
      <c r="T244" s="51"/>
      <c r="U244" s="334"/>
      <c r="V244" s="334"/>
      <c r="W244" s="77"/>
    </row>
    <row r="245" spans="1:23" ht="39" customHeight="1" x14ac:dyDescent="0.2">
      <c r="A245" s="667"/>
      <c r="B245" s="668"/>
      <c r="C245" s="580"/>
      <c r="D245" s="678"/>
      <c r="E245" s="760" t="s">
        <v>271</v>
      </c>
      <c r="F245" s="675"/>
      <c r="G245" s="751"/>
      <c r="H245" s="673"/>
      <c r="I245" s="686"/>
      <c r="J245" s="79"/>
      <c r="K245" s="79"/>
      <c r="L245" s="79"/>
      <c r="M245" s="105"/>
      <c r="N245" s="334"/>
      <c r="O245" s="334"/>
      <c r="P245" s="77"/>
      <c r="Q245" s="122"/>
      <c r="R245" s="79"/>
      <c r="S245" s="693"/>
      <c r="T245" s="51"/>
      <c r="U245" s="334"/>
      <c r="V245" s="334"/>
      <c r="W245" s="77"/>
    </row>
    <row r="246" spans="1:23" ht="18.75" customHeight="1" x14ac:dyDescent="0.2">
      <c r="A246" s="667"/>
      <c r="B246" s="668"/>
      <c r="C246" s="580"/>
      <c r="D246" s="685"/>
      <c r="E246" s="761" t="s">
        <v>261</v>
      </c>
      <c r="F246" s="190"/>
      <c r="G246" s="752"/>
      <c r="H246" s="981"/>
      <c r="I246" s="982"/>
      <c r="J246" s="383"/>
      <c r="K246" s="383"/>
      <c r="L246" s="383"/>
      <c r="M246" s="108"/>
      <c r="N246" s="54"/>
      <c r="O246" s="54"/>
      <c r="P246" s="242"/>
      <c r="Q246" s="196"/>
      <c r="R246" s="78"/>
      <c r="S246" s="699"/>
      <c r="T246" s="53"/>
      <c r="U246" s="54"/>
      <c r="V246" s="54"/>
      <c r="W246" s="242"/>
    </row>
    <row r="247" spans="1:23" ht="29.25" customHeight="1" x14ac:dyDescent="0.2">
      <c r="A247" s="667"/>
      <c r="B247" s="668"/>
      <c r="C247" s="580"/>
      <c r="D247" s="326" t="s">
        <v>9</v>
      </c>
      <c r="E247" s="1742" t="s">
        <v>121</v>
      </c>
      <c r="F247" s="674"/>
      <c r="G247" s="1733" t="s">
        <v>156</v>
      </c>
      <c r="H247" s="981"/>
      <c r="I247" s="983"/>
      <c r="J247" s="71" t="s">
        <v>113</v>
      </c>
      <c r="K247" s="71">
        <v>894.7</v>
      </c>
      <c r="L247" s="71">
        <v>1016.8</v>
      </c>
      <c r="M247" s="109">
        <v>1069.8</v>
      </c>
      <c r="N247" s="63">
        <v>1069.8</v>
      </c>
      <c r="O247" s="63"/>
      <c r="P247" s="285"/>
      <c r="Q247" s="158">
        <f>+N247</f>
        <v>1069.8</v>
      </c>
      <c r="R247" s="71">
        <f>+N247</f>
        <v>1069.8</v>
      </c>
      <c r="S247" s="691" t="s">
        <v>267</v>
      </c>
      <c r="T247" s="505">
        <v>0.2</v>
      </c>
      <c r="U247" s="505">
        <v>0.2</v>
      </c>
      <c r="V247" s="505">
        <v>0.2</v>
      </c>
      <c r="W247" s="510">
        <v>0.2</v>
      </c>
    </row>
    <row r="248" spans="1:23" ht="26.25" customHeight="1" x14ac:dyDescent="0.2">
      <c r="A248" s="667"/>
      <c r="B248" s="668"/>
      <c r="C248" s="580"/>
      <c r="D248" s="115"/>
      <c r="E248" s="1743"/>
      <c r="F248" s="675"/>
      <c r="G248" s="1745"/>
      <c r="H248" s="981"/>
      <c r="I248" s="983"/>
      <c r="J248" s="79" t="s">
        <v>29</v>
      </c>
      <c r="K248" s="79"/>
      <c r="L248" s="79"/>
      <c r="M248" s="105">
        <v>60</v>
      </c>
      <c r="N248" s="334">
        <v>60</v>
      </c>
      <c r="O248" s="334"/>
      <c r="P248" s="77"/>
      <c r="Q248" s="122"/>
      <c r="R248" s="79"/>
      <c r="S248" s="428" t="s">
        <v>44</v>
      </c>
      <c r="T248" s="430">
        <v>4</v>
      </c>
      <c r="U248" s="430">
        <v>4</v>
      </c>
      <c r="V248" s="430">
        <v>4</v>
      </c>
      <c r="W248" s="431">
        <v>4</v>
      </c>
    </row>
    <row r="249" spans="1:23" ht="17.25" customHeight="1" x14ac:dyDescent="0.2">
      <c r="A249" s="667"/>
      <c r="B249" s="668"/>
      <c r="C249" s="580"/>
      <c r="D249" s="116"/>
      <c r="E249" s="1744"/>
      <c r="F249" s="190"/>
      <c r="G249" s="1746"/>
      <c r="H249" s="981"/>
      <c r="I249" s="984"/>
      <c r="J249" s="91"/>
      <c r="K249" s="91"/>
      <c r="L249" s="91"/>
      <c r="M249" s="108"/>
      <c r="N249" s="54"/>
      <c r="O249" s="54"/>
      <c r="P249" s="242"/>
      <c r="Q249" s="196"/>
      <c r="R249" s="78"/>
      <c r="S249" s="692" t="s">
        <v>71</v>
      </c>
      <c r="T249" s="372">
        <v>13.3</v>
      </c>
      <c r="U249" s="372">
        <v>54.6</v>
      </c>
      <c r="V249" s="372">
        <v>54.6</v>
      </c>
      <c r="W249" s="556">
        <v>54.6</v>
      </c>
    </row>
    <row r="250" spans="1:23" ht="15.75" customHeight="1" x14ac:dyDescent="0.2">
      <c r="A250" s="1722"/>
      <c r="B250" s="1723"/>
      <c r="C250" s="1724"/>
      <c r="D250" s="323" t="s">
        <v>32</v>
      </c>
      <c r="E250" s="1747" t="s">
        <v>57</v>
      </c>
      <c r="F250" s="675"/>
      <c r="G250" s="1749" t="s">
        <v>156</v>
      </c>
      <c r="H250" s="673"/>
      <c r="I250" s="684"/>
      <c r="J250" s="79" t="s">
        <v>29</v>
      </c>
      <c r="K250" s="79">
        <v>500</v>
      </c>
      <c r="L250" s="79">
        <v>500</v>
      </c>
      <c r="M250" s="105">
        <v>500</v>
      </c>
      <c r="N250" s="334">
        <v>500</v>
      </c>
      <c r="O250" s="334"/>
      <c r="P250" s="77"/>
      <c r="Q250" s="122">
        <v>500</v>
      </c>
      <c r="R250" s="79">
        <v>500</v>
      </c>
      <c r="S250" s="1720" t="s">
        <v>252</v>
      </c>
      <c r="T250" s="287" t="s">
        <v>284</v>
      </c>
      <c r="U250" s="46" t="s">
        <v>196</v>
      </c>
      <c r="V250" s="46" t="s">
        <v>196</v>
      </c>
      <c r="W250" s="290" t="s">
        <v>197</v>
      </c>
    </row>
    <row r="251" spans="1:23" ht="27.75" customHeight="1" x14ac:dyDescent="0.2">
      <c r="A251" s="1722"/>
      <c r="B251" s="1723"/>
      <c r="C251" s="1724"/>
      <c r="D251" s="116"/>
      <c r="E251" s="1748"/>
      <c r="F251" s="190"/>
      <c r="G251" s="1750"/>
      <c r="H251" s="673"/>
      <c r="I251" s="684"/>
      <c r="J251" s="78"/>
      <c r="K251" s="78"/>
      <c r="L251" s="78"/>
      <c r="M251" s="108"/>
      <c r="N251" s="54"/>
      <c r="O251" s="54"/>
      <c r="P251" s="242"/>
      <c r="Q251" s="196"/>
      <c r="R251" s="78"/>
      <c r="S251" s="1721"/>
      <c r="T251" s="53"/>
      <c r="U251" s="54"/>
      <c r="V251" s="54"/>
      <c r="W251" s="242"/>
    </row>
    <row r="252" spans="1:23" ht="27.75" customHeight="1" x14ac:dyDescent="0.2">
      <c r="A252" s="1722"/>
      <c r="B252" s="1723"/>
      <c r="C252" s="1724"/>
      <c r="D252" s="1725" t="s">
        <v>37</v>
      </c>
      <c r="E252" s="1728" t="s">
        <v>342</v>
      </c>
      <c r="F252" s="1730"/>
      <c r="G252" s="1733" t="s">
        <v>157</v>
      </c>
      <c r="H252" s="1701"/>
      <c r="I252" s="471"/>
      <c r="J252" s="71" t="s">
        <v>74</v>
      </c>
      <c r="K252" s="71">
        <v>92.6</v>
      </c>
      <c r="L252" s="71">
        <v>92.6</v>
      </c>
      <c r="M252" s="109"/>
      <c r="N252" s="63"/>
      <c r="O252" s="63"/>
      <c r="P252" s="285"/>
      <c r="Q252" s="158"/>
      <c r="R252" s="71"/>
      <c r="S252" s="680" t="s">
        <v>352</v>
      </c>
      <c r="T252" s="63"/>
      <c r="U252" s="63">
        <v>44.6</v>
      </c>
      <c r="V252" s="63">
        <v>44.6</v>
      </c>
      <c r="W252" s="767">
        <v>44.6</v>
      </c>
    </row>
    <row r="253" spans="1:23" ht="12" customHeight="1" x14ac:dyDescent="0.2">
      <c r="A253" s="1722"/>
      <c r="B253" s="1723"/>
      <c r="C253" s="1724"/>
      <c r="D253" s="1726"/>
      <c r="E253" s="1729"/>
      <c r="F253" s="1731"/>
      <c r="G253" s="1734"/>
      <c r="H253" s="1701"/>
      <c r="I253" s="471"/>
      <c r="J253" s="79" t="s">
        <v>29</v>
      </c>
      <c r="K253" s="79">
        <v>914.8</v>
      </c>
      <c r="L253" s="79">
        <v>246.5</v>
      </c>
      <c r="M253" s="105">
        <f>1684-300-200</f>
        <v>1184</v>
      </c>
      <c r="N253" s="334">
        <f>1684-300-200</f>
        <v>1184</v>
      </c>
      <c r="O253" s="334"/>
      <c r="P253" s="77"/>
      <c r="Q253" s="122">
        <v>1184</v>
      </c>
      <c r="R253" s="79">
        <v>1184</v>
      </c>
      <c r="S253" s="766" t="s">
        <v>343</v>
      </c>
      <c r="T253" s="764"/>
      <c r="U253" s="334"/>
      <c r="V253" s="334"/>
      <c r="W253" s="77"/>
    </row>
    <row r="254" spans="1:23" ht="12.75" customHeight="1" x14ac:dyDescent="0.2">
      <c r="A254" s="1722"/>
      <c r="B254" s="1723"/>
      <c r="C254" s="1724"/>
      <c r="D254" s="1726"/>
      <c r="E254" s="1729"/>
      <c r="F254" s="1731"/>
      <c r="G254" s="1734"/>
      <c r="H254" s="1701"/>
      <c r="I254" s="471"/>
      <c r="J254" s="79" t="s">
        <v>81</v>
      </c>
      <c r="K254" s="79">
        <v>228.6</v>
      </c>
      <c r="L254" s="79">
        <v>228.6</v>
      </c>
      <c r="M254" s="105">
        <v>300</v>
      </c>
      <c r="N254" s="334">
        <v>300</v>
      </c>
      <c r="O254" s="334"/>
      <c r="P254" s="77"/>
      <c r="Q254" s="122"/>
      <c r="R254" s="79"/>
      <c r="S254" s="766" t="s">
        <v>344</v>
      </c>
      <c r="T254" s="764"/>
      <c r="U254" s="764"/>
      <c r="V254" s="334"/>
      <c r="W254" s="77"/>
    </row>
    <row r="255" spans="1:23" ht="26.25" customHeight="1" x14ac:dyDescent="0.2">
      <c r="A255" s="1722"/>
      <c r="B255" s="1723"/>
      <c r="C255" s="1724"/>
      <c r="D255" s="1726"/>
      <c r="E255" s="1729"/>
      <c r="F255" s="1731"/>
      <c r="G255" s="1734"/>
      <c r="H255" s="1701"/>
      <c r="I255" s="471"/>
      <c r="J255" s="79" t="s">
        <v>113</v>
      </c>
      <c r="K255" s="79">
        <v>120</v>
      </c>
      <c r="L255" s="79">
        <v>210</v>
      </c>
      <c r="M255" s="105">
        <v>120</v>
      </c>
      <c r="N255" s="334">
        <v>120</v>
      </c>
      <c r="O255" s="334"/>
      <c r="P255" s="77"/>
      <c r="Q255" s="122">
        <v>120</v>
      </c>
      <c r="R255" s="79">
        <v>120</v>
      </c>
      <c r="S255" s="766" t="s">
        <v>345</v>
      </c>
      <c r="T255" s="764"/>
      <c r="U255" s="764"/>
      <c r="V255" s="334"/>
      <c r="W255" s="77"/>
    </row>
    <row r="256" spans="1:23" ht="15.75" customHeight="1" x14ac:dyDescent="0.2">
      <c r="A256" s="1722"/>
      <c r="B256" s="1723"/>
      <c r="C256" s="1724"/>
      <c r="D256" s="1726"/>
      <c r="E256" s="1729"/>
      <c r="F256" s="1731"/>
      <c r="G256" s="1734"/>
      <c r="H256" s="1701"/>
      <c r="I256" s="471"/>
      <c r="J256" s="79"/>
      <c r="K256" s="79"/>
      <c r="L256" s="79"/>
      <c r="M256" s="105"/>
      <c r="N256" s="334"/>
      <c r="O256" s="334"/>
      <c r="P256" s="77"/>
      <c r="Q256" s="122"/>
      <c r="R256" s="79"/>
      <c r="S256" s="766" t="s">
        <v>346</v>
      </c>
      <c r="T256" s="764"/>
      <c r="U256" s="764"/>
      <c r="V256" s="334"/>
      <c r="W256" s="77"/>
    </row>
    <row r="257" spans="1:23" ht="13.5" customHeight="1" x14ac:dyDescent="0.2">
      <c r="A257" s="1722"/>
      <c r="B257" s="1723"/>
      <c r="C257" s="1724"/>
      <c r="D257" s="1726"/>
      <c r="E257" s="670"/>
      <c r="F257" s="1731"/>
      <c r="G257" s="1734"/>
      <c r="H257" s="1701"/>
      <c r="I257" s="471"/>
      <c r="J257" s="79"/>
      <c r="K257" s="79"/>
      <c r="L257" s="79"/>
      <c r="M257" s="105"/>
      <c r="N257" s="334"/>
      <c r="O257" s="334"/>
      <c r="P257" s="77"/>
      <c r="Q257" s="122"/>
      <c r="R257" s="79"/>
      <c r="S257" s="766" t="s">
        <v>337</v>
      </c>
      <c r="T257" s="764"/>
      <c r="U257" s="764"/>
      <c r="V257" s="334"/>
      <c r="W257" s="77"/>
    </row>
    <row r="258" spans="1:23" ht="15" customHeight="1" x14ac:dyDescent="0.2">
      <c r="A258" s="1722"/>
      <c r="B258" s="1723"/>
      <c r="C258" s="1724"/>
      <c r="D258" s="1726"/>
      <c r="E258" s="670"/>
      <c r="F258" s="1731"/>
      <c r="G258" s="1734"/>
      <c r="H258" s="1701"/>
      <c r="I258" s="471"/>
      <c r="J258" s="79"/>
      <c r="K258" s="79"/>
      <c r="L258" s="79"/>
      <c r="M258" s="105"/>
      <c r="N258" s="334"/>
      <c r="O258" s="334"/>
      <c r="P258" s="77"/>
      <c r="Q258" s="122"/>
      <c r="R258" s="79"/>
      <c r="S258" s="766" t="s">
        <v>323</v>
      </c>
      <c r="T258" s="764"/>
      <c r="U258" s="334"/>
      <c r="V258" s="334"/>
      <c r="W258" s="77"/>
    </row>
    <row r="259" spans="1:23" ht="12.75" customHeight="1" x14ac:dyDescent="0.2">
      <c r="A259" s="1722"/>
      <c r="B259" s="1723"/>
      <c r="C259" s="1724"/>
      <c r="D259" s="1726"/>
      <c r="E259" s="670"/>
      <c r="F259" s="1731"/>
      <c r="G259" s="1734"/>
      <c r="H259" s="1701"/>
      <c r="I259" s="471"/>
      <c r="J259" s="79"/>
      <c r="K259" s="79"/>
      <c r="L259" s="79"/>
      <c r="M259" s="105"/>
      <c r="N259" s="334"/>
      <c r="O259" s="334"/>
      <c r="P259" s="77"/>
      <c r="Q259" s="122"/>
      <c r="R259" s="79"/>
      <c r="S259" s="766" t="s">
        <v>347</v>
      </c>
      <c r="T259" s="764"/>
      <c r="U259" s="334"/>
      <c r="V259" s="334"/>
      <c r="W259" s="77"/>
    </row>
    <row r="260" spans="1:23" ht="13.5" customHeight="1" x14ac:dyDescent="0.2">
      <c r="A260" s="1722"/>
      <c r="B260" s="1723"/>
      <c r="C260" s="1724"/>
      <c r="D260" s="1726"/>
      <c r="E260" s="670"/>
      <c r="F260" s="1731"/>
      <c r="G260" s="1734"/>
      <c r="H260" s="1701"/>
      <c r="I260" s="471"/>
      <c r="J260" s="79"/>
      <c r="K260" s="79"/>
      <c r="L260" s="79"/>
      <c r="M260" s="105"/>
      <c r="N260" s="334"/>
      <c r="O260" s="334"/>
      <c r="P260" s="77"/>
      <c r="Q260" s="122"/>
      <c r="R260" s="79"/>
      <c r="S260" s="766" t="s">
        <v>348</v>
      </c>
      <c r="T260" s="764"/>
      <c r="U260" s="334"/>
      <c r="V260" s="334"/>
      <c r="W260" s="77"/>
    </row>
    <row r="261" spans="1:23" ht="27.75" customHeight="1" x14ac:dyDescent="0.2">
      <c r="A261" s="1722"/>
      <c r="B261" s="1723"/>
      <c r="C261" s="1724"/>
      <c r="D261" s="1726"/>
      <c r="E261" s="670"/>
      <c r="F261" s="1731"/>
      <c r="G261" s="1734"/>
      <c r="H261" s="1701"/>
      <c r="I261" s="471"/>
      <c r="J261" s="79"/>
      <c r="K261" s="79"/>
      <c r="L261" s="79"/>
      <c r="M261" s="105"/>
      <c r="N261" s="334"/>
      <c r="O261" s="334"/>
      <c r="P261" s="77"/>
      <c r="Q261" s="122"/>
      <c r="R261" s="79"/>
      <c r="S261" s="766" t="s">
        <v>349</v>
      </c>
      <c r="T261" s="764"/>
      <c r="U261" s="334"/>
      <c r="V261" s="334"/>
      <c r="W261" s="77"/>
    </row>
    <row r="262" spans="1:23" ht="13.5" customHeight="1" x14ac:dyDescent="0.2">
      <c r="A262" s="1722"/>
      <c r="B262" s="1723"/>
      <c r="C262" s="1724"/>
      <c r="D262" s="1726"/>
      <c r="E262" s="670"/>
      <c r="F262" s="1731"/>
      <c r="G262" s="1734"/>
      <c r="H262" s="1701"/>
      <c r="I262" s="471"/>
      <c r="J262" s="79"/>
      <c r="K262" s="79"/>
      <c r="L262" s="79"/>
      <c r="M262" s="105"/>
      <c r="N262" s="334"/>
      <c r="O262" s="334"/>
      <c r="P262" s="77"/>
      <c r="Q262" s="122"/>
      <c r="R262" s="79"/>
      <c r="S262" s="766" t="s">
        <v>350</v>
      </c>
      <c r="T262" s="764"/>
      <c r="U262" s="334"/>
      <c r="V262" s="334"/>
      <c r="W262" s="77"/>
    </row>
    <row r="263" spans="1:23" ht="25.5" customHeight="1" x14ac:dyDescent="0.2">
      <c r="A263" s="1722"/>
      <c r="B263" s="1723"/>
      <c r="C263" s="1724"/>
      <c r="D263" s="1726"/>
      <c r="E263" s="670"/>
      <c r="F263" s="1731"/>
      <c r="G263" s="1734"/>
      <c r="H263" s="1701"/>
      <c r="I263" s="471"/>
      <c r="J263" s="78"/>
      <c r="K263" s="78"/>
      <c r="L263" s="78"/>
      <c r="M263" s="166"/>
      <c r="N263" s="54"/>
      <c r="O263" s="54"/>
      <c r="P263" s="242"/>
      <c r="Q263" s="196"/>
      <c r="R263" s="78"/>
      <c r="S263" s="765" t="s">
        <v>351</v>
      </c>
      <c r="T263" s="511"/>
      <c r="U263" s="54"/>
      <c r="V263" s="54"/>
      <c r="W263" s="242"/>
    </row>
    <row r="264" spans="1:23" ht="21.75" customHeight="1" x14ac:dyDescent="0.2">
      <c r="A264" s="1722"/>
      <c r="B264" s="1723"/>
      <c r="C264" s="1724"/>
      <c r="D264" s="1726"/>
      <c r="E264" s="676"/>
      <c r="F264" s="1731"/>
      <c r="G264" s="1734"/>
      <c r="H264" s="1701"/>
      <c r="I264" s="471"/>
      <c r="J264" s="79" t="s">
        <v>29</v>
      </c>
      <c r="K264" s="79"/>
      <c r="L264" s="79"/>
      <c r="M264" s="105">
        <v>227.9</v>
      </c>
      <c r="N264" s="334"/>
      <c r="O264" s="334"/>
      <c r="P264" s="77">
        <v>227.9</v>
      </c>
      <c r="Q264" s="122"/>
      <c r="R264" s="79"/>
      <c r="S264" s="1720" t="s">
        <v>258</v>
      </c>
      <c r="T264" s="1710">
        <v>100</v>
      </c>
      <c r="U264" s="1710">
        <v>100</v>
      </c>
      <c r="V264" s="1712"/>
      <c r="W264" s="1713"/>
    </row>
    <row r="265" spans="1:23" ht="19.5" customHeight="1" x14ac:dyDescent="0.2">
      <c r="A265" s="1722"/>
      <c r="B265" s="1723"/>
      <c r="C265" s="1724"/>
      <c r="D265" s="1726"/>
      <c r="E265" s="676"/>
      <c r="F265" s="1731"/>
      <c r="G265" s="1734"/>
      <c r="H265" s="1701"/>
      <c r="I265" s="471"/>
      <c r="J265" s="79" t="s">
        <v>66</v>
      </c>
      <c r="K265" s="79"/>
      <c r="L265" s="79"/>
      <c r="M265" s="105">
        <v>67</v>
      </c>
      <c r="N265" s="334"/>
      <c r="O265" s="334"/>
      <c r="P265" s="77">
        <v>67</v>
      </c>
      <c r="Q265" s="122"/>
      <c r="R265" s="79"/>
      <c r="S265" s="1737"/>
      <c r="T265" s="1711"/>
      <c r="U265" s="1711"/>
      <c r="V265" s="1711"/>
      <c r="W265" s="1714"/>
    </row>
    <row r="266" spans="1:23" ht="27.75" customHeight="1" x14ac:dyDescent="0.2">
      <c r="A266" s="1722"/>
      <c r="B266" s="1723"/>
      <c r="C266" s="1724"/>
      <c r="D266" s="1727"/>
      <c r="E266" s="559"/>
      <c r="F266" s="1732"/>
      <c r="G266" s="1735"/>
      <c r="H266" s="1736"/>
      <c r="I266" s="342"/>
      <c r="J266" s="78"/>
      <c r="K266" s="78"/>
      <c r="L266" s="78"/>
      <c r="M266" s="108"/>
      <c r="N266" s="54"/>
      <c r="O266" s="54"/>
      <c r="P266" s="242"/>
      <c r="Q266" s="196"/>
      <c r="R266" s="78"/>
      <c r="S266" s="708" t="s">
        <v>253</v>
      </c>
      <c r="T266" s="768">
        <v>100</v>
      </c>
      <c r="U266" s="511"/>
      <c r="V266" s="511"/>
      <c r="W266" s="242"/>
    </row>
    <row r="267" spans="1:23" ht="18.75" customHeight="1" x14ac:dyDescent="0.2">
      <c r="A267" s="667"/>
      <c r="B267" s="668"/>
      <c r="C267" s="671"/>
      <c r="D267" s="677" t="s">
        <v>38</v>
      </c>
      <c r="E267" s="1715" t="s">
        <v>117</v>
      </c>
      <c r="F267" s="675"/>
      <c r="G267" s="1700" t="s">
        <v>158</v>
      </c>
      <c r="H267" s="673"/>
      <c r="I267" s="669"/>
      <c r="J267" s="79" t="s">
        <v>29</v>
      </c>
      <c r="K267" s="79">
        <v>1000</v>
      </c>
      <c r="L267" s="79">
        <v>1644.3</v>
      </c>
      <c r="M267" s="105">
        <f>1000-300</f>
        <v>700</v>
      </c>
      <c r="N267" s="334">
        <v>700</v>
      </c>
      <c r="O267" s="334"/>
      <c r="P267" s="77"/>
      <c r="Q267" s="122">
        <f>1000-350</f>
        <v>650</v>
      </c>
      <c r="R267" s="79">
        <f>300+350</f>
        <v>650</v>
      </c>
      <c r="S267" s="1718" t="s">
        <v>236</v>
      </c>
      <c r="T267" s="695">
        <v>34</v>
      </c>
      <c r="U267" s="508">
        <v>19</v>
      </c>
      <c r="V267" s="413">
        <v>15</v>
      </c>
      <c r="W267" s="218">
        <v>15</v>
      </c>
    </row>
    <row r="268" spans="1:23" ht="15.75" customHeight="1" x14ac:dyDescent="0.2">
      <c r="A268" s="357"/>
      <c r="B268" s="359"/>
      <c r="C268" s="572"/>
      <c r="D268" s="463"/>
      <c r="E268" s="1716"/>
      <c r="F268" s="190"/>
      <c r="G268" s="1717"/>
      <c r="H268" s="467"/>
      <c r="I268" s="458"/>
      <c r="J268" s="78"/>
      <c r="K268" s="78"/>
      <c r="L268" s="78"/>
      <c r="M268" s="108"/>
      <c r="N268" s="54"/>
      <c r="O268" s="54"/>
      <c r="P268" s="242"/>
      <c r="Q268" s="196"/>
      <c r="R268" s="78"/>
      <c r="S268" s="1719"/>
      <c r="T268" s="25"/>
      <c r="U268" s="25"/>
      <c r="V268" s="25"/>
      <c r="W268" s="217"/>
    </row>
    <row r="269" spans="1:23" ht="15.75" customHeight="1" x14ac:dyDescent="0.2">
      <c r="A269" s="365"/>
      <c r="B269" s="359"/>
      <c r="C269" s="584"/>
      <c r="D269" s="323" t="s">
        <v>39</v>
      </c>
      <c r="E269" s="1699" t="s">
        <v>43</v>
      </c>
      <c r="F269" s="444"/>
      <c r="G269" s="1700" t="s">
        <v>169</v>
      </c>
      <c r="H269" s="441"/>
      <c r="I269" s="469"/>
      <c r="J269" s="75" t="s">
        <v>113</v>
      </c>
      <c r="K269" s="79">
        <v>132.30000000000001</v>
      </c>
      <c r="L269" s="79">
        <v>58</v>
      </c>
      <c r="M269" s="105">
        <v>82.2</v>
      </c>
      <c r="N269" s="334">
        <v>82.2</v>
      </c>
      <c r="O269" s="334"/>
      <c r="P269" s="77"/>
      <c r="Q269" s="122">
        <v>82.2</v>
      </c>
      <c r="R269" s="79">
        <v>82.2</v>
      </c>
      <c r="S269" s="366" t="s">
        <v>59</v>
      </c>
      <c r="T269" s="368">
        <v>15</v>
      </c>
      <c r="U269" s="358">
        <v>15</v>
      </c>
      <c r="V269" s="358">
        <v>15</v>
      </c>
      <c r="W269" s="367">
        <v>15</v>
      </c>
    </row>
    <row r="270" spans="1:23" ht="13.5" customHeight="1" x14ac:dyDescent="0.2">
      <c r="A270" s="689"/>
      <c r="B270" s="668"/>
      <c r="C270" s="672"/>
      <c r="D270" s="323"/>
      <c r="E270" s="1699"/>
      <c r="F270" s="675"/>
      <c r="G270" s="1700"/>
      <c r="H270" s="673"/>
      <c r="I270" s="1009"/>
      <c r="J270" s="79" t="s">
        <v>29</v>
      </c>
      <c r="K270" s="79"/>
      <c r="L270" s="79">
        <v>24</v>
      </c>
      <c r="M270" s="105">
        <v>14</v>
      </c>
      <c r="N270" s="334">
        <v>14</v>
      </c>
      <c r="O270" s="334"/>
      <c r="P270" s="77"/>
      <c r="Q270" s="122">
        <v>14</v>
      </c>
      <c r="R270" s="79">
        <v>14</v>
      </c>
      <c r="S270" s="697"/>
      <c r="T270" s="211"/>
      <c r="U270" s="413"/>
      <c r="V270" s="413"/>
      <c r="W270" s="218"/>
    </row>
    <row r="271" spans="1:23" ht="16.5" customHeight="1" x14ac:dyDescent="0.2">
      <c r="A271" s="365"/>
      <c r="B271" s="359"/>
      <c r="C271" s="584"/>
      <c r="D271" s="115"/>
      <c r="E271" s="1699"/>
      <c r="F271" s="444"/>
      <c r="G271" s="1700"/>
      <c r="H271" s="441"/>
      <c r="I271" s="455"/>
      <c r="J271" s="78" t="s">
        <v>66</v>
      </c>
      <c r="K271" s="78">
        <v>15.7</v>
      </c>
      <c r="L271" s="78">
        <v>15.7</v>
      </c>
      <c r="M271" s="166">
        <v>6</v>
      </c>
      <c r="N271" s="54">
        <v>6</v>
      </c>
      <c r="O271" s="54"/>
      <c r="P271" s="242"/>
      <c r="Q271" s="196"/>
      <c r="R271" s="78"/>
      <c r="S271" s="453"/>
      <c r="T271" s="211"/>
      <c r="U271" s="413"/>
      <c r="V271" s="413"/>
      <c r="W271" s="218"/>
    </row>
    <row r="272" spans="1:23" ht="14.25" customHeight="1" thickBot="1" x14ac:dyDescent="0.25">
      <c r="A272" s="86"/>
      <c r="B272" s="363"/>
      <c r="C272" s="262"/>
      <c r="D272" s="418"/>
      <c r="E272" s="569"/>
      <c r="F272" s="570"/>
      <c r="G272" s="571"/>
      <c r="H272" s="418"/>
      <c r="I272" s="317"/>
      <c r="J272" s="179" t="s">
        <v>8</v>
      </c>
      <c r="K272" s="179">
        <f t="shared" ref="K272:R272" si="15">SUM(K220:K271)</f>
        <v>4993.7</v>
      </c>
      <c r="L272" s="179">
        <f t="shared" si="15"/>
        <v>5131.5</v>
      </c>
      <c r="M272" s="179">
        <f t="shared" si="15"/>
        <v>5945.5</v>
      </c>
      <c r="N272" s="179">
        <f t="shared" si="15"/>
        <v>5650.6</v>
      </c>
      <c r="O272" s="179">
        <f t="shared" si="15"/>
        <v>0</v>
      </c>
      <c r="P272" s="179">
        <f t="shared" si="15"/>
        <v>294.89999999999998</v>
      </c>
      <c r="Q272" s="179">
        <f>SUM(Q220:Q271)</f>
        <v>4551.6000000000004</v>
      </c>
      <c r="R272" s="179">
        <f t="shared" si="15"/>
        <v>4660</v>
      </c>
      <c r="S272" s="574"/>
      <c r="T272" s="575"/>
      <c r="U272" s="576"/>
      <c r="V272" s="577"/>
      <c r="W272" s="578"/>
    </row>
    <row r="273" spans="1:23" ht="28.5" customHeight="1" x14ac:dyDescent="0.2">
      <c r="A273" s="365" t="s">
        <v>7</v>
      </c>
      <c r="B273" s="359" t="s">
        <v>37</v>
      </c>
      <c r="C273" s="324" t="s">
        <v>9</v>
      </c>
      <c r="D273" s="1701"/>
      <c r="E273" s="1702" t="s">
        <v>210</v>
      </c>
      <c r="F273" s="1704"/>
      <c r="G273" s="1706" t="s">
        <v>159</v>
      </c>
      <c r="H273" s="1681" t="s">
        <v>47</v>
      </c>
      <c r="I273" s="1684" t="s">
        <v>160</v>
      </c>
      <c r="J273" s="79" t="s">
        <v>29</v>
      </c>
      <c r="K273" s="79">
        <v>34</v>
      </c>
      <c r="L273" s="79">
        <v>34</v>
      </c>
      <c r="M273" s="105">
        <f>100-30-34</f>
        <v>36</v>
      </c>
      <c r="N273" s="334"/>
      <c r="O273" s="334"/>
      <c r="P273" s="77">
        <f>100-30-34</f>
        <v>36</v>
      </c>
      <c r="Q273" s="122">
        <v>194.1</v>
      </c>
      <c r="R273" s="79"/>
      <c r="S273" s="1012" t="s">
        <v>222</v>
      </c>
      <c r="T273" s="772"/>
      <c r="U273" s="293">
        <v>1</v>
      </c>
      <c r="V273" s="293"/>
      <c r="W273" s="294"/>
    </row>
    <row r="274" spans="1:23" ht="27" customHeight="1" x14ac:dyDescent="0.2">
      <c r="A274" s="1011"/>
      <c r="B274" s="1010"/>
      <c r="C274" s="324"/>
      <c r="D274" s="1701"/>
      <c r="E274" s="1699"/>
      <c r="F274" s="1704"/>
      <c r="G274" s="1707"/>
      <c r="H274" s="1681"/>
      <c r="I274" s="1685"/>
      <c r="J274" s="79" t="s">
        <v>66</v>
      </c>
      <c r="K274" s="79">
        <v>30</v>
      </c>
      <c r="L274" s="79">
        <v>30</v>
      </c>
      <c r="M274" s="105">
        <v>64</v>
      </c>
      <c r="N274" s="334"/>
      <c r="O274" s="334"/>
      <c r="P274" s="77">
        <v>64</v>
      </c>
      <c r="Q274" s="122"/>
      <c r="R274" s="79"/>
      <c r="S274" s="107" t="s">
        <v>455</v>
      </c>
      <c r="T274" s="1013"/>
      <c r="U274" s="31">
        <v>100</v>
      </c>
      <c r="V274" s="31"/>
      <c r="W274" s="314"/>
    </row>
    <row r="275" spans="1:23" ht="15.75" customHeight="1" x14ac:dyDescent="0.2">
      <c r="A275" s="365"/>
      <c r="B275" s="359"/>
      <c r="C275" s="324"/>
      <c r="D275" s="1701"/>
      <c r="E275" s="1699"/>
      <c r="F275" s="1704"/>
      <c r="G275" s="1708"/>
      <c r="H275" s="1682"/>
      <c r="I275" s="1685"/>
      <c r="J275" s="78"/>
      <c r="K275" s="78"/>
      <c r="L275" s="78"/>
      <c r="M275" s="108"/>
      <c r="N275" s="54"/>
      <c r="O275" s="54"/>
      <c r="P275" s="242"/>
      <c r="Q275" s="196"/>
      <c r="R275" s="78"/>
      <c r="S275" s="1687" t="s">
        <v>215</v>
      </c>
      <c r="T275" s="287"/>
      <c r="U275" s="46"/>
      <c r="V275" s="46" t="s">
        <v>127</v>
      </c>
      <c r="W275" s="290"/>
    </row>
    <row r="276" spans="1:23" ht="17.25" customHeight="1" thickBot="1" x14ac:dyDescent="0.25">
      <c r="A276" s="86"/>
      <c r="B276" s="363"/>
      <c r="C276" s="118"/>
      <c r="D276" s="123"/>
      <c r="E276" s="1703"/>
      <c r="F276" s="1705"/>
      <c r="G276" s="1709"/>
      <c r="H276" s="1683"/>
      <c r="I276" s="1686"/>
      <c r="J276" s="179" t="s">
        <v>8</v>
      </c>
      <c r="K276" s="179">
        <f>SUM(K273:K275)</f>
        <v>64</v>
      </c>
      <c r="L276" s="179">
        <f>SUM(L273:L275)</f>
        <v>64</v>
      </c>
      <c r="M276" s="179">
        <f>SUM(M273:M275)</f>
        <v>100</v>
      </c>
      <c r="N276" s="179">
        <f t="shared" ref="N276:R276" si="16">SUM(N273:N275)</f>
        <v>0</v>
      </c>
      <c r="O276" s="179">
        <f t="shared" si="16"/>
        <v>0</v>
      </c>
      <c r="P276" s="179">
        <f t="shared" si="16"/>
        <v>100</v>
      </c>
      <c r="Q276" s="179">
        <f>SUM(Q273:Q275)</f>
        <v>194.1</v>
      </c>
      <c r="R276" s="179">
        <f t="shared" si="16"/>
        <v>0</v>
      </c>
      <c r="S276" s="1688"/>
      <c r="T276" s="288"/>
      <c r="U276" s="292"/>
      <c r="V276" s="292"/>
      <c r="W276" s="291"/>
    </row>
    <row r="277" spans="1:23" ht="14.25" customHeight="1" thickBot="1" x14ac:dyDescent="0.25">
      <c r="A277" s="86" t="s">
        <v>7</v>
      </c>
      <c r="B277" s="363" t="s">
        <v>37</v>
      </c>
      <c r="C277" s="1689" t="s">
        <v>10</v>
      </c>
      <c r="D277" s="1689"/>
      <c r="E277" s="1689"/>
      <c r="F277" s="1689"/>
      <c r="G277" s="1689"/>
      <c r="H277" s="1689"/>
      <c r="I277" s="1689"/>
      <c r="J277" s="2167"/>
      <c r="K277" s="1563">
        <f t="shared" ref="K277:R277" si="17">K276+K272</f>
        <v>5057.7</v>
      </c>
      <c r="L277" s="1563">
        <f t="shared" si="17"/>
        <v>5195.5</v>
      </c>
      <c r="M277" s="1563">
        <f t="shared" si="17"/>
        <v>6045.5</v>
      </c>
      <c r="N277" s="1563">
        <f t="shared" si="17"/>
        <v>5650.6</v>
      </c>
      <c r="O277" s="1563">
        <f t="shared" si="17"/>
        <v>0</v>
      </c>
      <c r="P277" s="1563">
        <f t="shared" si="17"/>
        <v>394.9</v>
      </c>
      <c r="Q277" s="1563">
        <f t="shared" si="17"/>
        <v>4745.7</v>
      </c>
      <c r="R277" s="1563">
        <f t="shared" si="17"/>
        <v>4660</v>
      </c>
      <c r="S277" s="2159"/>
      <c r="T277" s="2159"/>
      <c r="U277" s="2159"/>
      <c r="V277" s="2159"/>
      <c r="W277" s="2160"/>
    </row>
    <row r="278" spans="1:23" ht="14.25" customHeight="1" thickBot="1" x14ac:dyDescent="0.25">
      <c r="A278" s="112" t="s">
        <v>7</v>
      </c>
      <c r="B278" s="1694" t="s">
        <v>11</v>
      </c>
      <c r="C278" s="1695"/>
      <c r="D278" s="1695"/>
      <c r="E278" s="1695"/>
      <c r="F278" s="1695"/>
      <c r="G278" s="1695"/>
      <c r="H278" s="1695"/>
      <c r="I278" s="1695"/>
      <c r="J278" s="1696"/>
      <c r="K278" s="185">
        <f t="shared" ref="K278:R278" si="18">K277+K217+K159+K117</f>
        <v>20066.8</v>
      </c>
      <c r="L278" s="185">
        <f t="shared" si="18"/>
        <v>20779.3</v>
      </c>
      <c r="M278" s="185">
        <f t="shared" si="18"/>
        <v>28111</v>
      </c>
      <c r="N278" s="185">
        <f t="shared" si="18"/>
        <v>12836</v>
      </c>
      <c r="O278" s="185">
        <f t="shared" si="18"/>
        <v>39.5</v>
      </c>
      <c r="P278" s="185">
        <f t="shared" si="18"/>
        <v>15275</v>
      </c>
      <c r="Q278" s="185">
        <f t="shared" si="18"/>
        <v>34426.300000000003</v>
      </c>
      <c r="R278" s="185">
        <f t="shared" si="18"/>
        <v>32440</v>
      </c>
      <c r="S278" s="1697"/>
      <c r="T278" s="1697"/>
      <c r="U278" s="1697"/>
      <c r="V278" s="1697"/>
      <c r="W278" s="1698"/>
    </row>
    <row r="279" spans="1:23" ht="14.25" customHeight="1" thickBot="1" x14ac:dyDescent="0.25">
      <c r="A279" s="124" t="s">
        <v>39</v>
      </c>
      <c r="B279" s="1665" t="s">
        <v>62</v>
      </c>
      <c r="C279" s="1666"/>
      <c r="D279" s="1666"/>
      <c r="E279" s="1666"/>
      <c r="F279" s="1666"/>
      <c r="G279" s="1666"/>
      <c r="H279" s="1666"/>
      <c r="I279" s="1666"/>
      <c r="J279" s="1667"/>
      <c r="K279" s="186">
        <f t="shared" ref="K279" si="19">SUM(K278)</f>
        <v>20066.8</v>
      </c>
      <c r="L279" s="186">
        <f t="shared" ref="L279:R279" si="20">SUM(L278)</f>
        <v>20779.3</v>
      </c>
      <c r="M279" s="186">
        <f t="shared" si="20"/>
        <v>28111</v>
      </c>
      <c r="N279" s="186">
        <f t="shared" si="20"/>
        <v>12836</v>
      </c>
      <c r="O279" s="186">
        <f t="shared" si="20"/>
        <v>39.5</v>
      </c>
      <c r="P279" s="186">
        <f t="shared" si="20"/>
        <v>15275</v>
      </c>
      <c r="Q279" s="186">
        <f>SUM(Q278)</f>
        <v>34426.300000000003</v>
      </c>
      <c r="R279" s="186">
        <f t="shared" si="20"/>
        <v>32440</v>
      </c>
      <c r="S279" s="1668"/>
      <c r="T279" s="1668"/>
      <c r="U279" s="1668"/>
      <c r="V279" s="1668"/>
      <c r="W279" s="1669"/>
    </row>
    <row r="280" spans="1:23" s="5" customFormat="1" ht="17.25" customHeight="1" x14ac:dyDescent="0.2">
      <c r="A280" s="1670" t="s">
        <v>288</v>
      </c>
      <c r="B280" s="1671"/>
      <c r="C280" s="1671"/>
      <c r="D280" s="1671"/>
      <c r="E280" s="1671"/>
      <c r="F280" s="1671"/>
      <c r="G280" s="1671"/>
      <c r="H280" s="1671"/>
      <c r="I280" s="1671"/>
      <c r="J280" s="1671"/>
      <c r="K280" s="1671"/>
      <c r="L280" s="1671"/>
      <c r="M280" s="1671"/>
      <c r="N280" s="1671"/>
      <c r="O280" s="1671"/>
      <c r="P280" s="1671"/>
      <c r="Q280" s="1671"/>
      <c r="R280" s="1671"/>
      <c r="S280" s="513"/>
      <c r="T280" s="513"/>
      <c r="U280" s="513"/>
      <c r="V280" s="513"/>
      <c r="W280" s="513"/>
    </row>
    <row r="281" spans="1:23" s="4" customFormat="1" ht="17.25" customHeight="1" x14ac:dyDescent="0.2">
      <c r="A281" s="1672" t="s">
        <v>463</v>
      </c>
      <c r="B281" s="1673"/>
      <c r="C281" s="1673"/>
      <c r="D281" s="1673"/>
      <c r="E281" s="1673"/>
      <c r="F281" s="1673"/>
      <c r="G281" s="1673"/>
      <c r="H281" s="1673"/>
      <c r="I281" s="1673"/>
      <c r="J281" s="1673"/>
      <c r="K281" s="1673"/>
      <c r="L281" s="1673"/>
      <c r="M281" s="1673"/>
      <c r="N281" s="1673"/>
      <c r="O281" s="1673"/>
      <c r="P281" s="1673"/>
      <c r="Q281" s="1673"/>
      <c r="R281" s="1673"/>
      <c r="S281" s="1673"/>
      <c r="T281" s="512"/>
      <c r="U281" s="512"/>
      <c r="V281" s="512"/>
      <c r="W281" s="512"/>
    </row>
    <row r="282" spans="1:23" s="4" customFormat="1" ht="17.25" customHeight="1" x14ac:dyDescent="0.25">
      <c r="A282" s="1457"/>
      <c r="B282" s="1458"/>
      <c r="C282" s="1458"/>
      <c r="D282" s="1458"/>
      <c r="E282" s="1458"/>
      <c r="F282" s="1458"/>
      <c r="G282" s="1458"/>
      <c r="H282" s="1458"/>
      <c r="I282" s="1458"/>
      <c r="J282" s="1458"/>
      <c r="K282" s="1458"/>
      <c r="L282" s="1458"/>
      <c r="M282" s="1458"/>
      <c r="N282" s="1458"/>
      <c r="O282" s="1458"/>
      <c r="P282" s="1562"/>
      <c r="Q282" s="1458"/>
      <c r="R282" s="1458"/>
      <c r="S282" s="1458"/>
      <c r="T282" s="1457"/>
      <c r="U282" s="1457"/>
      <c r="V282" s="1457"/>
      <c r="W282" s="1457"/>
    </row>
    <row r="283" spans="1:23" s="5" customFormat="1" ht="15" customHeight="1" thickBot="1" x14ac:dyDescent="0.25">
      <c r="A283" s="1674" t="s">
        <v>16</v>
      </c>
      <c r="B283" s="1674"/>
      <c r="C283" s="1674"/>
      <c r="D283" s="1674"/>
      <c r="E283" s="1674"/>
      <c r="F283" s="1674"/>
      <c r="G283" s="1674"/>
      <c r="H283" s="1674"/>
      <c r="I283" s="1674"/>
      <c r="J283" s="1674"/>
      <c r="K283" s="1674"/>
      <c r="L283" s="197"/>
      <c r="M283" s="197"/>
      <c r="N283" s="197"/>
      <c r="O283" s="197"/>
      <c r="P283" s="197"/>
      <c r="Q283" s="197"/>
      <c r="R283" s="197"/>
      <c r="S283" s="125"/>
      <c r="T283" s="125"/>
      <c r="U283" s="125"/>
      <c r="V283" s="125"/>
      <c r="W283" s="125"/>
    </row>
    <row r="284" spans="1:23" ht="62.25" customHeight="1" thickBot="1" x14ac:dyDescent="0.25">
      <c r="A284" s="1675" t="s">
        <v>12</v>
      </c>
      <c r="B284" s="1676"/>
      <c r="C284" s="1676"/>
      <c r="D284" s="1676"/>
      <c r="E284" s="1676"/>
      <c r="F284" s="1676"/>
      <c r="G284" s="1676"/>
      <c r="H284" s="1676"/>
      <c r="I284" s="1676"/>
      <c r="J284" s="1677"/>
      <c r="K284" s="464" t="s">
        <v>285</v>
      </c>
      <c r="L284" s="464" t="s">
        <v>286</v>
      </c>
      <c r="M284" s="1678" t="s">
        <v>275</v>
      </c>
      <c r="N284" s="1679"/>
      <c r="O284" s="1679"/>
      <c r="P284" s="1680"/>
      <c r="Q284" s="69" t="s">
        <v>173</v>
      </c>
      <c r="R284" s="69" t="s">
        <v>276</v>
      </c>
      <c r="S284" s="17"/>
      <c r="T284" s="17"/>
      <c r="U284" s="17"/>
      <c r="V284" s="17"/>
      <c r="W284" s="17"/>
    </row>
    <row r="285" spans="1:23" ht="14.25" customHeight="1" x14ac:dyDescent="0.2">
      <c r="A285" s="1650" t="s">
        <v>17</v>
      </c>
      <c r="B285" s="1651"/>
      <c r="C285" s="1651"/>
      <c r="D285" s="1651"/>
      <c r="E285" s="1651"/>
      <c r="F285" s="1651"/>
      <c r="G285" s="1651"/>
      <c r="H285" s="1651"/>
      <c r="I285" s="1651"/>
      <c r="J285" s="1652"/>
      <c r="K285" s="175">
        <f>K286+K292+K293+K294+K290</f>
        <v>18126.7</v>
      </c>
      <c r="L285" s="175">
        <f>L286+L292+L293+L294</f>
        <v>18464.7</v>
      </c>
      <c r="M285" s="1653">
        <f>M286+M292+M293+M294</f>
        <v>24209.1</v>
      </c>
      <c r="N285" s="1654"/>
      <c r="O285" s="1654"/>
      <c r="P285" s="1655"/>
      <c r="Q285" s="422">
        <f>Q286+Q292+Q293+Q294</f>
        <v>27776.9</v>
      </c>
      <c r="R285" s="422">
        <f>R286+R292+R293+R294</f>
        <v>29688.1</v>
      </c>
      <c r="S285" s="17"/>
      <c r="T285" s="17"/>
      <c r="U285" s="17"/>
      <c r="V285" s="17"/>
      <c r="W285" s="17"/>
    </row>
    <row r="286" spans="1:23" ht="14.25" customHeight="1" x14ac:dyDescent="0.2">
      <c r="A286" s="1656" t="s">
        <v>104</v>
      </c>
      <c r="B286" s="1657"/>
      <c r="C286" s="1657"/>
      <c r="D286" s="1657"/>
      <c r="E286" s="1657"/>
      <c r="F286" s="1657"/>
      <c r="G286" s="1657"/>
      <c r="H286" s="1657"/>
      <c r="I286" s="1657"/>
      <c r="J286" s="1658"/>
      <c r="K286" s="176">
        <f>K287+K289+K291</f>
        <v>8655.5</v>
      </c>
      <c r="L286" s="176">
        <f>SUM(L287:L291)</f>
        <v>13126.7</v>
      </c>
      <c r="M286" s="1659">
        <f>SUM(M287:P291)</f>
        <v>18447</v>
      </c>
      <c r="N286" s="1660"/>
      <c r="O286" s="1660"/>
      <c r="P286" s="1661"/>
      <c r="Q286" s="311">
        <f>SUM(Q287:Q291)</f>
        <v>27776.9</v>
      </c>
      <c r="R286" s="311">
        <f>SUM(R287:R291)</f>
        <v>29688.1</v>
      </c>
      <c r="S286" s="17"/>
      <c r="T286" s="17"/>
      <c r="U286" s="17"/>
      <c r="V286" s="17"/>
      <c r="W286" s="17"/>
    </row>
    <row r="287" spans="1:23" ht="14.25" customHeight="1" x14ac:dyDescent="0.2">
      <c r="A287" s="1662" t="s">
        <v>23</v>
      </c>
      <c r="B287" s="1663"/>
      <c r="C287" s="1663"/>
      <c r="D287" s="1663"/>
      <c r="E287" s="1663"/>
      <c r="F287" s="1663"/>
      <c r="G287" s="1663"/>
      <c r="H287" s="1663"/>
      <c r="I287" s="1663"/>
      <c r="J287" s="1664"/>
      <c r="K287" s="153">
        <f>SUMIF(J13:J279,"SB",K13:K279)</f>
        <v>7029.9</v>
      </c>
      <c r="L287" s="153">
        <f>SUMIF(J13:J279,"SB",L13:L279)</f>
        <v>8484.9</v>
      </c>
      <c r="M287" s="1644">
        <f>SUMIF(J14:J279,"SB",M14:M279)</f>
        <v>11855.6</v>
      </c>
      <c r="N287" s="1645"/>
      <c r="O287" s="1645"/>
      <c r="P287" s="1646"/>
      <c r="Q287" s="78">
        <f>SUMIF(J14:J279,"SB",Q14:Q279)</f>
        <v>18711.5</v>
      </c>
      <c r="R287" s="78">
        <f>SUMIF(J14:J279,"SB",R14:R279)</f>
        <v>22050.799999999999</v>
      </c>
      <c r="S287" s="17"/>
      <c r="T287" s="17"/>
      <c r="U287" s="17"/>
      <c r="V287" s="17"/>
      <c r="W287" s="17"/>
    </row>
    <row r="288" spans="1:23" ht="14.25" customHeight="1" x14ac:dyDescent="0.2">
      <c r="A288" s="1619" t="s">
        <v>24</v>
      </c>
      <c r="B288" s="1620"/>
      <c r="C288" s="1620"/>
      <c r="D288" s="1620"/>
      <c r="E288" s="1620"/>
      <c r="F288" s="1620"/>
      <c r="G288" s="1620"/>
      <c r="H288" s="1620"/>
      <c r="I288" s="1620"/>
      <c r="J288" s="1621"/>
      <c r="K288" s="94">
        <f>SUMIF(J13:J279,"SB(P)",K13:K279)</f>
        <v>0</v>
      </c>
      <c r="L288" s="94">
        <f>SUMIF(J13:J279,"SB(P)",L13:L279)</f>
        <v>0</v>
      </c>
      <c r="M288" s="1616">
        <f>SUMIF(J14:J279,"SB(P)",M14:M279)</f>
        <v>0</v>
      </c>
      <c r="N288" s="1617"/>
      <c r="O288" s="1617"/>
      <c r="P288" s="1618"/>
      <c r="Q288" s="72">
        <f>SUMIF(J14:J279,"SB(P)",Q14:Q279)</f>
        <v>0</v>
      </c>
      <c r="R288" s="72">
        <f>SUMIF(J14:J279,"SB(P)",R14:R279)</f>
        <v>0</v>
      </c>
      <c r="S288" s="17"/>
      <c r="T288" s="17"/>
      <c r="U288" s="17"/>
      <c r="V288" s="17"/>
      <c r="W288" s="17"/>
    </row>
    <row r="289" spans="1:23" ht="14.25" customHeight="1" x14ac:dyDescent="0.2">
      <c r="A289" s="1619" t="s">
        <v>75</v>
      </c>
      <c r="B289" s="1620"/>
      <c r="C289" s="1620"/>
      <c r="D289" s="1620"/>
      <c r="E289" s="1620"/>
      <c r="F289" s="1620"/>
      <c r="G289" s="1620"/>
      <c r="H289" s="1620"/>
      <c r="I289" s="1620"/>
      <c r="J289" s="1621"/>
      <c r="K289" s="153">
        <f>SUMIF(J13:J279,"SB(VR)",K13:K279)</f>
        <v>1264.5999999999999</v>
      </c>
      <c r="L289" s="153">
        <f>SUMIF(J13:J279,"SB(VR)",L13:L279)</f>
        <v>1264.5999999999999</v>
      </c>
      <c r="M289" s="1644">
        <f>SUMIF(J14:J279,"SB(VR)",M14:M279)</f>
        <v>1506.4</v>
      </c>
      <c r="N289" s="1645"/>
      <c r="O289" s="1645"/>
      <c r="P289" s="1646"/>
      <c r="Q289" s="78">
        <f>SUMIF(J14:J279,"SB(VR)",Q14:Q279)</f>
        <v>1160.4000000000001</v>
      </c>
      <c r="R289" s="78">
        <f>SUMIF(J14:J279,"SB(VR)",R14:R279)</f>
        <v>1312.3</v>
      </c>
      <c r="S289" s="17"/>
      <c r="T289" s="17"/>
      <c r="U289" s="17"/>
      <c r="V289" s="17"/>
      <c r="W289" s="17"/>
    </row>
    <row r="290" spans="1:23" ht="14.25" customHeight="1" x14ac:dyDescent="0.2">
      <c r="A290" s="1647" t="s">
        <v>111</v>
      </c>
      <c r="B290" s="1648"/>
      <c r="C290" s="1648"/>
      <c r="D290" s="1648"/>
      <c r="E290" s="1648"/>
      <c r="F290" s="1648"/>
      <c r="G290" s="1648"/>
      <c r="H290" s="1648"/>
      <c r="I290" s="1648"/>
      <c r="J290" s="1649"/>
      <c r="K290" s="153">
        <f>SUMIF(J12:J278,"SB(KPP)",K12:K278)</f>
        <v>4133.2</v>
      </c>
      <c r="L290" s="153">
        <f>SUMIF(J12:J278,"SB(KPP)",L12:L278)</f>
        <v>3377.2</v>
      </c>
      <c r="M290" s="1644">
        <f>SUMIF(J14:J278,"SB(KPP)",M14:M278)</f>
        <v>5085</v>
      </c>
      <c r="N290" s="1645"/>
      <c r="O290" s="1645"/>
      <c r="P290" s="1646"/>
      <c r="Q290" s="72">
        <f>SUMIF(J14:J278,"SB(KPP)",Q14:Q278)</f>
        <v>7905</v>
      </c>
      <c r="R290" s="72">
        <f>SUMIF(J14:J278,"SB(KPP)",R14:R278)</f>
        <v>6325</v>
      </c>
      <c r="S290" s="17"/>
      <c r="T290" s="17"/>
      <c r="U290" s="17"/>
      <c r="V290" s="17"/>
      <c r="W290" s="17"/>
    </row>
    <row r="291" spans="1:23" ht="14.25" customHeight="1" x14ac:dyDescent="0.2">
      <c r="A291" s="1637" t="s">
        <v>256</v>
      </c>
      <c r="B291" s="1638"/>
      <c r="C291" s="1638"/>
      <c r="D291" s="1638"/>
      <c r="E291" s="1638"/>
      <c r="F291" s="1638"/>
      <c r="G291" s="1638"/>
      <c r="H291" s="1638"/>
      <c r="I291" s="1638"/>
      <c r="J291" s="1639"/>
      <c r="K291" s="94">
        <v>361</v>
      </c>
      <c r="L291" s="94">
        <f>SUMIF(J13:J273,"SB(ES)",L13:L273)</f>
        <v>0</v>
      </c>
      <c r="M291" s="1616">
        <f>SUMIF(J13:J273,"SB(ES)",M13:M273)</f>
        <v>0</v>
      </c>
      <c r="N291" s="1617"/>
      <c r="O291" s="1617"/>
      <c r="P291" s="1618"/>
      <c r="Q291" s="72">
        <f>SUMIF(J13:J273,"SB(ES)",Q13:Q273)</f>
        <v>0</v>
      </c>
      <c r="R291" s="72">
        <f>SUMIF(J13:J273,"SB(ES)",R13:R273)</f>
        <v>0</v>
      </c>
      <c r="S291" s="17"/>
      <c r="T291" s="17"/>
      <c r="U291" s="17"/>
      <c r="V291" s="17"/>
      <c r="W291" s="17"/>
    </row>
    <row r="292" spans="1:23" ht="14.25" customHeight="1" x14ac:dyDescent="0.2">
      <c r="A292" s="1640" t="s">
        <v>109</v>
      </c>
      <c r="B292" s="1641"/>
      <c r="C292" s="1641"/>
      <c r="D292" s="1641"/>
      <c r="E292" s="1641"/>
      <c r="F292" s="1641"/>
      <c r="G292" s="1641"/>
      <c r="H292" s="1641"/>
      <c r="I292" s="1641"/>
      <c r="J292" s="1642"/>
      <c r="K292" s="152">
        <f>SUMIF(J12:J278,"SB(VRL)",K12:K278)</f>
        <v>353.2</v>
      </c>
      <c r="L292" s="152">
        <f>SUMIF(J12:J278,"SB(VRL)",L12:L278)</f>
        <v>353.2</v>
      </c>
      <c r="M292" s="1628">
        <f>SUMIF(J14:J278,"SB(VRL)",M14:M278)</f>
        <v>552.9</v>
      </c>
      <c r="N292" s="1629"/>
      <c r="O292" s="1629"/>
      <c r="P292" s="1630"/>
      <c r="Q292" s="423">
        <f>SUMIF(J17:J278,"SB(VRL)",Q17:Q278)</f>
        <v>0</v>
      </c>
      <c r="R292" s="423">
        <f>SUMIF(J14:J278,"SB(VRL)",R14:R278)</f>
        <v>0</v>
      </c>
      <c r="S292" s="17"/>
      <c r="T292" s="17"/>
      <c r="U292" s="17"/>
      <c r="V292" s="17"/>
      <c r="W292" s="17"/>
    </row>
    <row r="293" spans="1:23" ht="14.25" customHeight="1" x14ac:dyDescent="0.2">
      <c r="A293" s="1643" t="s">
        <v>110</v>
      </c>
      <c r="B293" s="1641"/>
      <c r="C293" s="1641"/>
      <c r="D293" s="1641"/>
      <c r="E293" s="1641"/>
      <c r="F293" s="1641"/>
      <c r="G293" s="1641"/>
      <c r="H293" s="1641"/>
      <c r="I293" s="1641"/>
      <c r="J293" s="1642"/>
      <c r="K293" s="152">
        <f>SUMIF(J13:J279,"SB(ŽPL)",K13:K279)</f>
        <v>2117.6</v>
      </c>
      <c r="L293" s="152">
        <f>SUMIF(J13:J279,"SB(ŽPL)",L13:L279)</f>
        <v>2117.6</v>
      </c>
      <c r="M293" s="1628">
        <f>SUMIF(J10:J279,"SB(ŽPL)",M10:M279)</f>
        <v>1122.7</v>
      </c>
      <c r="N293" s="1629"/>
      <c r="O293" s="1629"/>
      <c r="P293" s="1630"/>
      <c r="Q293" s="423">
        <f>SUMIF(J17:J279,"SB(ŽPL)",Q17:Q279)</f>
        <v>0</v>
      </c>
      <c r="R293" s="423">
        <f>SUMIF(J14:J279,"SB(ŽPL)",R14:R279)</f>
        <v>0</v>
      </c>
      <c r="S293" s="17"/>
      <c r="T293" s="17"/>
      <c r="U293" s="17"/>
      <c r="V293" s="17"/>
      <c r="W293" s="17"/>
    </row>
    <row r="294" spans="1:23" ht="14.25" customHeight="1" x14ac:dyDescent="0.2">
      <c r="A294" s="1625" t="s">
        <v>290</v>
      </c>
      <c r="B294" s="1626"/>
      <c r="C294" s="1626"/>
      <c r="D294" s="1626"/>
      <c r="E294" s="1626"/>
      <c r="F294" s="1626"/>
      <c r="G294" s="1626"/>
      <c r="H294" s="1626"/>
      <c r="I294" s="1626"/>
      <c r="J294" s="1627"/>
      <c r="K294" s="152">
        <f>SUMIF(J14:J279,"SB(L)",K14:K279)</f>
        <v>2867.2</v>
      </c>
      <c r="L294" s="152">
        <f>SUMIF(J14:J279,"SB(L)",L14:L279)</f>
        <v>2867.2</v>
      </c>
      <c r="M294" s="1628">
        <f>SUMIF(J14:J279,"SB(L)",M14:M279)</f>
        <v>4086.5</v>
      </c>
      <c r="N294" s="1629"/>
      <c r="O294" s="1629"/>
      <c r="P294" s="1630"/>
      <c r="Q294" s="423">
        <f>SUMIF(J17:J279,"SB(L)",Q17:Q279)</f>
        <v>0</v>
      </c>
      <c r="R294" s="423">
        <f>SUMIF(J14:J277,"SB(L)",R14:R279)</f>
        <v>0</v>
      </c>
      <c r="S294" s="17"/>
      <c r="T294" s="17"/>
      <c r="U294" s="17"/>
      <c r="V294" s="17"/>
      <c r="W294" s="17"/>
    </row>
    <row r="295" spans="1:23" ht="14.25" customHeight="1" x14ac:dyDescent="0.2">
      <c r="A295" s="1631" t="s">
        <v>18</v>
      </c>
      <c r="B295" s="1632"/>
      <c r="C295" s="1632"/>
      <c r="D295" s="1632"/>
      <c r="E295" s="1632"/>
      <c r="F295" s="1632"/>
      <c r="G295" s="1632"/>
      <c r="H295" s="1632"/>
      <c r="I295" s="1632"/>
      <c r="J295" s="1633"/>
      <c r="K295" s="177">
        <f>SUM(K296:K299)</f>
        <v>1940.1</v>
      </c>
      <c r="L295" s="177">
        <f>SUM(L296:L299)</f>
        <v>2314.6</v>
      </c>
      <c r="M295" s="1634">
        <f>SUM(M296:P299)</f>
        <v>3901.9</v>
      </c>
      <c r="N295" s="1635"/>
      <c r="O295" s="1635"/>
      <c r="P295" s="1636"/>
      <c r="Q295" s="424">
        <f>Q297+Q298+Q299+Q296</f>
        <v>6649.4</v>
      </c>
      <c r="R295" s="424">
        <f>R297+R298+R299+R296</f>
        <v>2751.9</v>
      </c>
      <c r="S295" s="17"/>
      <c r="T295" s="17"/>
      <c r="U295" s="17"/>
      <c r="V295" s="17"/>
      <c r="W295" s="17"/>
    </row>
    <row r="296" spans="1:23" ht="14.25" customHeight="1" x14ac:dyDescent="0.2">
      <c r="A296" s="1637" t="s">
        <v>25</v>
      </c>
      <c r="B296" s="1638"/>
      <c r="C296" s="1638"/>
      <c r="D296" s="1638"/>
      <c r="E296" s="1638"/>
      <c r="F296" s="1638"/>
      <c r="G296" s="1638"/>
      <c r="H296" s="1638"/>
      <c r="I296" s="1638"/>
      <c r="J296" s="1639"/>
      <c r="K296" s="94">
        <f>SUMIF(J13:J279,"ES",K13:K279)-361</f>
        <v>684.4</v>
      </c>
      <c r="L296" s="94">
        <f>SUMIF(J13:J279,"ES",L13:L279)</f>
        <v>1058.9000000000001</v>
      </c>
      <c r="M296" s="1616">
        <f>SUMIF(J13:J279,"ES",M13:M279)</f>
        <v>2204</v>
      </c>
      <c r="N296" s="1617"/>
      <c r="O296" s="1617"/>
      <c r="P296" s="1618"/>
      <c r="Q296" s="72">
        <f>SUMIF(J13:J279,"ES",Q13:Q279)</f>
        <v>5104.8</v>
      </c>
      <c r="R296" s="72">
        <f>SUMIF(J13:J279,"ES",R13:R279)</f>
        <v>1278.9000000000001</v>
      </c>
      <c r="S296" s="17"/>
      <c r="T296" s="17"/>
      <c r="U296" s="17"/>
      <c r="V296" s="17"/>
      <c r="W296" s="17"/>
    </row>
    <row r="297" spans="1:23" ht="14.25" customHeight="1" x14ac:dyDescent="0.2">
      <c r="A297" s="1613" t="s">
        <v>26</v>
      </c>
      <c r="B297" s="1614"/>
      <c r="C297" s="1614"/>
      <c r="D297" s="1614"/>
      <c r="E297" s="1614"/>
      <c r="F297" s="1614"/>
      <c r="G297" s="1614"/>
      <c r="H297" s="1614"/>
      <c r="I297" s="1614"/>
      <c r="J297" s="1615"/>
      <c r="K297" s="94">
        <f>SUMIF(J13:J279,"KVJUD",K13:K279)</f>
        <v>1015.7</v>
      </c>
      <c r="L297" s="94">
        <f>SUMIF(J13:J279,"KVJUD",L13:L279)</f>
        <v>1015.7</v>
      </c>
      <c r="M297" s="1616">
        <f>SUMIF(J14:J279,"KVJUD",M14:M279)</f>
        <v>1593.4</v>
      </c>
      <c r="N297" s="1617"/>
      <c r="O297" s="1617"/>
      <c r="P297" s="1618"/>
      <c r="Q297" s="72">
        <f>SUMIF(J14:J279,"KVJUD",Q14:Q279)</f>
        <v>1322.1</v>
      </c>
      <c r="R297" s="72">
        <f>SUMIF(J14:J279,"KVJUD",R14:R279)</f>
        <v>1378</v>
      </c>
      <c r="S297" s="64"/>
      <c r="T297" s="64"/>
      <c r="U297" s="64"/>
      <c r="V297" s="64"/>
      <c r="W297" s="64"/>
    </row>
    <row r="298" spans="1:23" ht="14.25" customHeight="1" x14ac:dyDescent="0.2">
      <c r="A298" s="1619" t="s">
        <v>27</v>
      </c>
      <c r="B298" s="1620"/>
      <c r="C298" s="1620"/>
      <c r="D298" s="1620"/>
      <c r="E298" s="1620"/>
      <c r="F298" s="1620"/>
      <c r="G298" s="1620"/>
      <c r="H298" s="1620"/>
      <c r="I298" s="1620"/>
      <c r="J298" s="1621"/>
      <c r="K298" s="94">
        <f>SUMIF(J13:J279,"LRVB",K13:K279)</f>
        <v>0</v>
      </c>
      <c r="L298" s="94">
        <f>SUMIF(J13:J279,"LRVB",L13:L279)</f>
        <v>0</v>
      </c>
      <c r="M298" s="1616">
        <f>SUMIF(J14:J279,"LRVB",M14:M279)</f>
        <v>0</v>
      </c>
      <c r="N298" s="1617"/>
      <c r="O298" s="1617"/>
      <c r="P298" s="1618"/>
      <c r="Q298" s="72">
        <f>SUMIF(J14:J279,"LRVB",Q14:Q279)</f>
        <v>0</v>
      </c>
      <c r="R298" s="72">
        <f>SUMIF(J14:J279,"LRVB",R14:R279)</f>
        <v>0</v>
      </c>
      <c r="S298" s="64"/>
      <c r="T298" s="64"/>
      <c r="U298" s="64"/>
      <c r="V298" s="64"/>
      <c r="W298" s="64"/>
    </row>
    <row r="299" spans="1:23" ht="14.25" customHeight="1" x14ac:dyDescent="0.2">
      <c r="A299" s="1622" t="s">
        <v>28</v>
      </c>
      <c r="B299" s="1623"/>
      <c r="C299" s="1623"/>
      <c r="D299" s="1623"/>
      <c r="E299" s="1623"/>
      <c r="F299" s="1623"/>
      <c r="G299" s="1623"/>
      <c r="H299" s="1623"/>
      <c r="I299" s="1623"/>
      <c r="J299" s="1624"/>
      <c r="K299" s="94">
        <f>SUMIF(J13:J279,"Kt",K13:K279)</f>
        <v>240</v>
      </c>
      <c r="L299" s="94">
        <f>SUMIF(J13:J279,"Kt",L13:L279)</f>
        <v>240</v>
      </c>
      <c r="M299" s="1616">
        <f>SUMIF(J14:J279,"Kt",M14:M279)</f>
        <v>104.5</v>
      </c>
      <c r="N299" s="1617"/>
      <c r="O299" s="1617"/>
      <c r="P299" s="1618"/>
      <c r="Q299" s="72">
        <f>SUMIF(J14:J279,"Kt",Q14:Q279)</f>
        <v>222.5</v>
      </c>
      <c r="R299" s="72">
        <f>SUMIF(J14:J279,"Kt",R14:R279)</f>
        <v>95</v>
      </c>
      <c r="S299" s="64"/>
      <c r="T299" s="64"/>
      <c r="U299" s="64"/>
      <c r="V299" s="64"/>
      <c r="W299" s="64"/>
    </row>
    <row r="300" spans="1:23" ht="14.25" customHeight="1" thickBot="1" x14ac:dyDescent="0.25">
      <c r="A300" s="1607" t="s">
        <v>19</v>
      </c>
      <c r="B300" s="1608"/>
      <c r="C300" s="1608"/>
      <c r="D300" s="1608"/>
      <c r="E300" s="1608"/>
      <c r="F300" s="1608"/>
      <c r="G300" s="1608"/>
      <c r="H300" s="1608"/>
      <c r="I300" s="1608"/>
      <c r="J300" s="1609"/>
      <c r="K300" s="178">
        <f>SUM(K285,K295)</f>
        <v>20066.8</v>
      </c>
      <c r="L300" s="178">
        <f>SUM(L285,L295)</f>
        <v>20779.3</v>
      </c>
      <c r="M300" s="1610">
        <f>SUM(M285,M295)</f>
        <v>28111</v>
      </c>
      <c r="N300" s="1611"/>
      <c r="O300" s="1611"/>
      <c r="P300" s="1612"/>
      <c r="Q300" s="425">
        <f>SUM(Q285,Q295)</f>
        <v>34426.300000000003</v>
      </c>
      <c r="R300" s="425">
        <f>SUM(R285,R295)</f>
        <v>32440</v>
      </c>
      <c r="S300" s="64"/>
      <c r="T300" s="64"/>
      <c r="U300" s="64"/>
      <c r="V300" s="64"/>
      <c r="W300" s="64"/>
    </row>
    <row r="301" spans="1:23" x14ac:dyDescent="0.2">
      <c r="K301" s="369"/>
      <c r="L301" s="369"/>
      <c r="M301" s="369"/>
      <c r="N301" s="369"/>
      <c r="O301" s="369"/>
      <c r="P301" s="369"/>
      <c r="Q301" s="369"/>
      <c r="R301" s="369"/>
    </row>
    <row r="302" spans="1:23" x14ac:dyDescent="0.2">
      <c r="K302" s="17"/>
    </row>
    <row r="303" spans="1:23" x14ac:dyDescent="0.2">
      <c r="K303" s="17"/>
      <c r="L303" s="17"/>
      <c r="N303" s="17"/>
      <c r="Q303" s="17"/>
    </row>
    <row r="304" spans="1:23" x14ac:dyDescent="0.2">
      <c r="A304" s="1"/>
      <c r="B304" s="1"/>
      <c r="C304" s="1"/>
      <c r="D304" s="1"/>
      <c r="E304" s="1"/>
      <c r="F304" s="1"/>
      <c r="G304" s="1"/>
      <c r="H304" s="1"/>
      <c r="I304" s="1"/>
      <c r="J304" s="1"/>
      <c r="K304" s="64"/>
      <c r="L304" s="64"/>
      <c r="M304" s="64"/>
      <c r="N304" s="64"/>
      <c r="O304" s="64"/>
      <c r="P304" s="64"/>
      <c r="Q304" s="64"/>
      <c r="R304" s="64"/>
      <c r="S304" s="1"/>
      <c r="T304" s="1"/>
      <c r="U304" s="1"/>
      <c r="V304" s="1"/>
      <c r="W304" s="1"/>
    </row>
    <row r="305" spans="1:23" x14ac:dyDescent="0.2">
      <c r="A305" s="1"/>
      <c r="B305" s="1"/>
      <c r="C305" s="1"/>
      <c r="D305" s="1"/>
      <c r="E305" s="1"/>
      <c r="F305" s="1"/>
      <c r="G305" s="1"/>
      <c r="H305" s="1"/>
      <c r="I305" s="1"/>
      <c r="J305" s="1"/>
      <c r="K305" s="64"/>
      <c r="L305" s="64"/>
      <c r="M305" s="64"/>
      <c r="N305" s="64"/>
      <c r="O305" s="64"/>
      <c r="P305" s="64"/>
      <c r="Q305" s="64"/>
      <c r="R305" s="64"/>
      <c r="S305" s="1"/>
      <c r="T305" s="1"/>
      <c r="U305" s="1"/>
      <c r="V305" s="1"/>
      <c r="W305" s="1"/>
    </row>
    <row r="306" spans="1:23" x14ac:dyDescent="0.2">
      <c r="L306" s="17"/>
      <c r="N306" s="17"/>
    </row>
  </sheetData>
  <mergeCells count="424">
    <mergeCell ref="I214:I215"/>
    <mergeCell ref="E143:E144"/>
    <mergeCell ref="G143:G144"/>
    <mergeCell ref="I143:I144"/>
    <mergeCell ref="V176:V177"/>
    <mergeCell ref="W176:W177"/>
    <mergeCell ref="T180:T181"/>
    <mergeCell ref="U180:U181"/>
    <mergeCell ref="G156:G158"/>
    <mergeCell ref="H156:H158"/>
    <mergeCell ref="I156:I158"/>
    <mergeCell ref="E176:E179"/>
    <mergeCell ref="G176:G179"/>
    <mergeCell ref="I176:I177"/>
    <mergeCell ref="S176:S177"/>
    <mergeCell ref="T176:T177"/>
    <mergeCell ref="U176:U177"/>
    <mergeCell ref="E156:E157"/>
    <mergeCell ref="F156:F158"/>
    <mergeCell ref="I203:I204"/>
    <mergeCell ref="I198:I202"/>
    <mergeCell ref="E209:E211"/>
    <mergeCell ref="I209:I211"/>
    <mergeCell ref="E214:E215"/>
    <mergeCell ref="M290:P290"/>
    <mergeCell ref="C277:J277"/>
    <mergeCell ref="H273:H276"/>
    <mergeCell ref="A287:J287"/>
    <mergeCell ref="A286:J286"/>
    <mergeCell ref="C135:C140"/>
    <mergeCell ref="I220:I221"/>
    <mergeCell ref="I183:I184"/>
    <mergeCell ref="H193:H195"/>
    <mergeCell ref="F193:F195"/>
    <mergeCell ref="I187:I188"/>
    <mergeCell ref="F198:F201"/>
    <mergeCell ref="F203:F205"/>
    <mergeCell ref="G193:G195"/>
    <mergeCell ref="E193:E195"/>
    <mergeCell ref="E198:E202"/>
    <mergeCell ref="E187:E188"/>
    <mergeCell ref="H206:H208"/>
    <mergeCell ref="I206:I208"/>
    <mergeCell ref="I149:I151"/>
    <mergeCell ref="E149:E151"/>
    <mergeCell ref="C159:J159"/>
    <mergeCell ref="E152:E153"/>
    <mergeCell ref="H214:H215"/>
    <mergeCell ref="B214:B215"/>
    <mergeCell ref="G250:G251"/>
    <mergeCell ref="C214:C215"/>
    <mergeCell ref="E203:E205"/>
    <mergeCell ref="M298:P298"/>
    <mergeCell ref="M294:P294"/>
    <mergeCell ref="C218:W218"/>
    <mergeCell ref="C250:C251"/>
    <mergeCell ref="A291:J291"/>
    <mergeCell ref="M291:P291"/>
    <mergeCell ref="A250:A251"/>
    <mergeCell ref="M293:P293"/>
    <mergeCell ref="A281:S281"/>
    <mergeCell ref="A285:J285"/>
    <mergeCell ref="A289:J289"/>
    <mergeCell ref="A283:K283"/>
    <mergeCell ref="D252:D266"/>
    <mergeCell ref="W264:W265"/>
    <mergeCell ref="B279:J279"/>
    <mergeCell ref="I273:I276"/>
    <mergeCell ref="E273:E276"/>
    <mergeCell ref="S264:S265"/>
    <mergeCell ref="S275:S276"/>
    <mergeCell ref="V264:V265"/>
    <mergeCell ref="S267:S268"/>
    <mergeCell ref="G269:G271"/>
    <mergeCell ref="E267:E268"/>
    <mergeCell ref="S250:S251"/>
    <mergeCell ref="A214:A215"/>
    <mergeCell ref="E189:E190"/>
    <mergeCell ref="E162:E173"/>
    <mergeCell ref="A252:A266"/>
    <mergeCell ref="G187:G188"/>
    <mergeCell ref="D241:D243"/>
    <mergeCell ref="A198:A202"/>
    <mergeCell ref="B198:B202"/>
    <mergeCell ref="A193:A195"/>
    <mergeCell ref="B193:B195"/>
    <mergeCell ref="G180:G184"/>
    <mergeCell ref="C193:C195"/>
    <mergeCell ref="D193:D195"/>
    <mergeCell ref="E180:E181"/>
    <mergeCell ref="A203:A204"/>
    <mergeCell ref="B203:B204"/>
    <mergeCell ref="F206:F208"/>
    <mergeCell ref="B250:B251"/>
    <mergeCell ref="D214:D215"/>
    <mergeCell ref="B206:B208"/>
    <mergeCell ref="M292:P292"/>
    <mergeCell ref="M289:P289"/>
    <mergeCell ref="A293:J293"/>
    <mergeCell ref="M295:P295"/>
    <mergeCell ref="M299:P299"/>
    <mergeCell ref="M297:P297"/>
    <mergeCell ref="S217:W217"/>
    <mergeCell ref="B252:B266"/>
    <mergeCell ref="E269:E271"/>
    <mergeCell ref="C217:J217"/>
    <mergeCell ref="G247:G249"/>
    <mergeCell ref="G252:G266"/>
    <mergeCell ref="H252:H266"/>
    <mergeCell ref="G267:G268"/>
    <mergeCell ref="B278:J278"/>
    <mergeCell ref="E250:E251"/>
    <mergeCell ref="F252:F266"/>
    <mergeCell ref="D221:D228"/>
    <mergeCell ref="E247:E249"/>
    <mergeCell ref="D229:D236"/>
    <mergeCell ref="D237:D240"/>
    <mergeCell ref="F273:F276"/>
    <mergeCell ref="T264:T265"/>
    <mergeCell ref="U264:U265"/>
    <mergeCell ref="S73:S74"/>
    <mergeCell ref="S75:S77"/>
    <mergeCell ref="F73:F77"/>
    <mergeCell ref="E73:E77"/>
    <mergeCell ref="D73:D77"/>
    <mergeCell ref="D80:D82"/>
    <mergeCell ref="M300:P300"/>
    <mergeCell ref="M284:P284"/>
    <mergeCell ref="M285:P285"/>
    <mergeCell ref="M286:P286"/>
    <mergeCell ref="M287:P287"/>
    <mergeCell ref="M288:P288"/>
    <mergeCell ref="A284:J284"/>
    <mergeCell ref="A300:J300"/>
    <mergeCell ref="A299:J299"/>
    <mergeCell ref="A288:J288"/>
    <mergeCell ref="A298:J298"/>
    <mergeCell ref="A294:J294"/>
    <mergeCell ref="A292:J292"/>
    <mergeCell ref="A290:J290"/>
    <mergeCell ref="A297:J297"/>
    <mergeCell ref="A295:J295"/>
    <mergeCell ref="A296:J296"/>
    <mergeCell ref="M296:P296"/>
    <mergeCell ref="I46:I47"/>
    <mergeCell ref="S62:S63"/>
    <mergeCell ref="C54:C61"/>
    <mergeCell ref="D54:D61"/>
    <mergeCell ref="E54:E55"/>
    <mergeCell ref="F54:F61"/>
    <mergeCell ref="G54:G61"/>
    <mergeCell ref="H54:H61"/>
    <mergeCell ref="I54:I60"/>
    <mergeCell ref="H50:H51"/>
    <mergeCell ref="I50:I51"/>
    <mergeCell ref="E50:E51"/>
    <mergeCell ref="D50:D51"/>
    <mergeCell ref="F50:F51"/>
    <mergeCell ref="G50:G51"/>
    <mergeCell ref="E62:E64"/>
    <mergeCell ref="S54:S55"/>
    <mergeCell ref="G46:G47"/>
    <mergeCell ref="D46:D47"/>
    <mergeCell ref="E46:E47"/>
    <mergeCell ref="F46:F47"/>
    <mergeCell ref="H46:H47"/>
    <mergeCell ref="E48:E49"/>
    <mergeCell ref="B54:B61"/>
    <mergeCell ref="D65:D66"/>
    <mergeCell ref="D69:D70"/>
    <mergeCell ref="D67:D68"/>
    <mergeCell ref="H65:H66"/>
    <mergeCell ref="G67:G68"/>
    <mergeCell ref="F62:F64"/>
    <mergeCell ref="F65:F66"/>
    <mergeCell ref="H73:H77"/>
    <mergeCell ref="G62:G64"/>
    <mergeCell ref="E65:E66"/>
    <mergeCell ref="E67:E68"/>
    <mergeCell ref="H67:H68"/>
    <mergeCell ref="G73:G77"/>
    <mergeCell ref="G65:G66"/>
    <mergeCell ref="I65:I66"/>
    <mergeCell ref="I69:I70"/>
    <mergeCell ref="D62:D64"/>
    <mergeCell ref="H62:H64"/>
    <mergeCell ref="E78:E79"/>
    <mergeCell ref="F78:F79"/>
    <mergeCell ref="G78:G79"/>
    <mergeCell ref="H78:H79"/>
    <mergeCell ref="H80:H82"/>
    <mergeCell ref="I78:I79"/>
    <mergeCell ref="I67:I68"/>
    <mergeCell ref="E69:E70"/>
    <mergeCell ref="F69:F70"/>
    <mergeCell ref="G69:G70"/>
    <mergeCell ref="H69:H70"/>
    <mergeCell ref="I62:I64"/>
    <mergeCell ref="I73:I77"/>
    <mergeCell ref="F80:F82"/>
    <mergeCell ref="I80:I82"/>
    <mergeCell ref="E43:E45"/>
    <mergeCell ref="D17:D19"/>
    <mergeCell ref="D33:D34"/>
    <mergeCell ref="E35:E36"/>
    <mergeCell ref="G35:G36"/>
    <mergeCell ref="D43:D45"/>
    <mergeCell ref="E31:E32"/>
    <mergeCell ref="G31:G32"/>
    <mergeCell ref="F28:F30"/>
    <mergeCell ref="G39:G42"/>
    <mergeCell ref="G28:G30"/>
    <mergeCell ref="G43:G45"/>
    <mergeCell ref="G33:G34"/>
    <mergeCell ref="E28:E30"/>
    <mergeCell ref="A9:W9"/>
    <mergeCell ref="A10:W10"/>
    <mergeCell ref="B11:W11"/>
    <mergeCell ref="C12:W12"/>
    <mergeCell ref="S20:S21"/>
    <mergeCell ref="E20:E24"/>
    <mergeCell ref="C17:C19"/>
    <mergeCell ref="E25:E27"/>
    <mergeCell ref="F18:F19"/>
    <mergeCell ref="B14:B16"/>
    <mergeCell ref="I17:I20"/>
    <mergeCell ref="A14:A16"/>
    <mergeCell ref="A25:A27"/>
    <mergeCell ref="A17:A19"/>
    <mergeCell ref="H17:H19"/>
    <mergeCell ref="B43:B45"/>
    <mergeCell ref="I14:I16"/>
    <mergeCell ref="H14:H16"/>
    <mergeCell ref="G17:G19"/>
    <mergeCell ref="G25:G27"/>
    <mergeCell ref="G20:G24"/>
    <mergeCell ref="F21:F24"/>
    <mergeCell ref="F15:F16"/>
    <mergeCell ref="S15:S16"/>
    <mergeCell ref="I39:I42"/>
    <mergeCell ref="E33:E34"/>
    <mergeCell ref="S43:S44"/>
    <mergeCell ref="H39:H42"/>
    <mergeCell ref="G14:G16"/>
    <mergeCell ref="C25:C27"/>
    <mergeCell ref="D14:D16"/>
    <mergeCell ref="E14:E16"/>
    <mergeCell ref="C14:C16"/>
    <mergeCell ref="D25:D27"/>
    <mergeCell ref="B25:B27"/>
    <mergeCell ref="B17:B19"/>
    <mergeCell ref="E17:E19"/>
    <mergeCell ref="H25:H27"/>
    <mergeCell ref="H33:H34"/>
    <mergeCell ref="B39:B42"/>
    <mergeCell ref="C39:C42"/>
    <mergeCell ref="E39:E42"/>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S5:W5"/>
    <mergeCell ref="K6:K8"/>
    <mergeCell ref="L6:L8"/>
    <mergeCell ref="S7:S8"/>
    <mergeCell ref="T7:W7"/>
    <mergeCell ref="M7:M8"/>
    <mergeCell ref="N7:O7"/>
    <mergeCell ref="A4:W4"/>
    <mergeCell ref="P7:P8"/>
    <mergeCell ref="A54:A61"/>
    <mergeCell ref="A280:R280"/>
    <mergeCell ref="S279:W279"/>
    <mergeCell ref="S277:W277"/>
    <mergeCell ref="S278:W278"/>
    <mergeCell ref="G273:G276"/>
    <mergeCell ref="C252:C266"/>
    <mergeCell ref="E252:E256"/>
    <mergeCell ref="D273:D275"/>
    <mergeCell ref="C149:C151"/>
    <mergeCell ref="E196:E197"/>
    <mergeCell ref="G174:G175"/>
    <mergeCell ref="C203:C204"/>
    <mergeCell ref="A43:A45"/>
    <mergeCell ref="H43:H45"/>
    <mergeCell ref="A39:A42"/>
    <mergeCell ref="C43:C45"/>
    <mergeCell ref="S150:S151"/>
    <mergeCell ref="U133:U134"/>
    <mergeCell ref="A133:A134"/>
    <mergeCell ref="S83:S84"/>
    <mergeCell ref="E85:E87"/>
    <mergeCell ref="F85:F87"/>
    <mergeCell ref="D85:D87"/>
    <mergeCell ref="H85:H87"/>
    <mergeCell ref="B133:B134"/>
    <mergeCell ref="G133:G134"/>
    <mergeCell ref="W133:W134"/>
    <mergeCell ref="T133:T134"/>
    <mergeCell ref="V133:V134"/>
    <mergeCell ref="S133:S134"/>
    <mergeCell ref="F133:F134"/>
    <mergeCell ref="E83:E84"/>
    <mergeCell ref="F83:F84"/>
    <mergeCell ref="I85:I87"/>
    <mergeCell ref="G83:G84"/>
    <mergeCell ref="S131:S132"/>
    <mergeCell ref="S92:S94"/>
    <mergeCell ref="S97:S98"/>
    <mergeCell ref="E109:E110"/>
    <mergeCell ref="G109:G110"/>
    <mergeCell ref="I92:I96"/>
    <mergeCell ref="G92:G96"/>
    <mergeCell ref="B85:B87"/>
    <mergeCell ref="G80:G82"/>
    <mergeCell ref="C133:C134"/>
    <mergeCell ref="D133:D134"/>
    <mergeCell ref="E133:E134"/>
    <mergeCell ref="H133:H134"/>
    <mergeCell ref="G97:G101"/>
    <mergeCell ref="C118:W118"/>
    <mergeCell ref="H83:H84"/>
    <mergeCell ref="I97:I101"/>
    <mergeCell ref="F98:F101"/>
    <mergeCell ref="G104:G105"/>
    <mergeCell ref="E80:E82"/>
    <mergeCell ref="E92:E96"/>
    <mergeCell ref="E106:E108"/>
    <mergeCell ref="E121:E123"/>
    <mergeCell ref="E131:E132"/>
    <mergeCell ref="C117:J117"/>
    <mergeCell ref="G120:G123"/>
    <mergeCell ref="I120:I123"/>
    <mergeCell ref="S113:S115"/>
    <mergeCell ref="I104:I105"/>
    <mergeCell ref="E97:E101"/>
    <mergeCell ref="A78:A79"/>
    <mergeCell ref="B78:B79"/>
    <mergeCell ref="C78:C79"/>
    <mergeCell ref="D78:D79"/>
    <mergeCell ref="S81:S82"/>
    <mergeCell ref="A80:A82"/>
    <mergeCell ref="B80:B82"/>
    <mergeCell ref="S126:S127"/>
    <mergeCell ref="E126:E127"/>
    <mergeCell ref="A83:A84"/>
    <mergeCell ref="G85:G87"/>
    <mergeCell ref="I90:I91"/>
    <mergeCell ref="E90:E91"/>
    <mergeCell ref="G90:G91"/>
    <mergeCell ref="S85:S86"/>
    <mergeCell ref="E104:E105"/>
    <mergeCell ref="G106:G108"/>
    <mergeCell ref="I112:I113"/>
    <mergeCell ref="C85:C87"/>
    <mergeCell ref="B83:B84"/>
    <mergeCell ref="C83:C84"/>
    <mergeCell ref="D83:D84"/>
    <mergeCell ref="A85:A87"/>
    <mergeCell ref="C80:C82"/>
    <mergeCell ref="C206:C208"/>
    <mergeCell ref="D206:D208"/>
    <mergeCell ref="E206:E208"/>
    <mergeCell ref="G206:G208"/>
    <mergeCell ref="G203:G205"/>
    <mergeCell ref="G198:G202"/>
    <mergeCell ref="E145:E147"/>
    <mergeCell ref="G145:G147"/>
    <mergeCell ref="C160:W160"/>
    <mergeCell ref="G162:G168"/>
    <mergeCell ref="I162:I173"/>
    <mergeCell ref="F162:F164"/>
    <mergeCell ref="S170:S171"/>
    <mergeCell ref="G135:G140"/>
    <mergeCell ref="D149:D151"/>
    <mergeCell ref="E135:E140"/>
    <mergeCell ref="D141:D142"/>
    <mergeCell ref="D135:D140"/>
    <mergeCell ref="E141:E142"/>
    <mergeCell ref="I146:I147"/>
    <mergeCell ref="I135:I140"/>
    <mergeCell ref="F141:F142"/>
    <mergeCell ref="H135:H140"/>
    <mergeCell ref="H149:H151"/>
    <mergeCell ref="G149:G155"/>
    <mergeCell ref="G141:G142"/>
    <mergeCell ref="F149:F151"/>
    <mergeCell ref="A135:A140"/>
    <mergeCell ref="B135:B140"/>
    <mergeCell ref="A206:A208"/>
    <mergeCell ref="C198:C202"/>
    <mergeCell ref="B141:B142"/>
    <mergeCell ref="I189:I190"/>
    <mergeCell ref="S187:S188"/>
    <mergeCell ref="H141:H142"/>
    <mergeCell ref="I180:I181"/>
    <mergeCell ref="I193:I195"/>
    <mergeCell ref="A149:A151"/>
    <mergeCell ref="B149:B151"/>
    <mergeCell ref="A141:A142"/>
    <mergeCell ref="S180:S181"/>
    <mergeCell ref="S156:S157"/>
    <mergeCell ref="S159:W159"/>
    <mergeCell ref="W180:W181"/>
    <mergeCell ref="V180:V181"/>
    <mergeCell ref="A156:A158"/>
    <mergeCell ref="B156:B158"/>
    <mergeCell ref="C156:C158"/>
    <mergeCell ref="D156:D158"/>
    <mergeCell ref="C141:C142"/>
    <mergeCell ref="F135:F140"/>
  </mergeCells>
  <phoneticPr fontId="13" type="noConversion"/>
  <printOptions horizontalCentered="1"/>
  <pageMargins left="0" right="0" top="0.59055118110236227" bottom="0.19685039370078741" header="0" footer="0"/>
  <pageSetup paperSize="9" scale="75" orientation="landscape" r:id="rId1"/>
  <headerFooter alignWithMargins="0"/>
  <rowBreaks count="8" manualBreakCount="8">
    <brk id="34" max="22" man="1"/>
    <brk id="59" max="22" man="1"/>
    <brk id="89" max="22" man="1"/>
    <brk id="119" max="22" man="1"/>
    <brk id="171" max="22" man="1"/>
    <brk id="197" max="22" man="1"/>
    <brk id="251" max="22" man="1"/>
    <brk id="282"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aiškinamoji lentelė sena</vt:lpstr>
      <vt:lpstr>6 programa</vt:lpstr>
      <vt:lpstr>aiškinamoji lentelė</vt:lpstr>
      <vt:lpstr>'6 programa'!Print_Area</vt:lpstr>
      <vt:lpstr>'aiškinamoji lentelė'!Print_Area</vt:lpstr>
      <vt:lpstr>'aiškinamoji lentelė sena'!Print_Area</vt:lpstr>
      <vt:lpstr>'6 programa'!Print_Titles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2017-12-28T14:21:27Z</cp:lastPrinted>
  <dcterms:created xsi:type="dcterms:W3CDTF">2007-07-27T10:32:34Z</dcterms:created>
  <dcterms:modified xsi:type="dcterms:W3CDTF">2018-01-02T14:41:29Z</dcterms:modified>
</cp:coreProperties>
</file>