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0" windowWidth="28800" windowHeight="12300" firstSheet="1" activeTab="1"/>
  </bookViews>
  <sheets>
    <sheet name="aiškinamoji lentelė  išskleista" sheetId="15" state="hidden" r:id="rId1"/>
    <sheet name="3 programa" sheetId="14" r:id="rId2"/>
    <sheet name="aiškinamoji lentelė " sheetId="5" r:id="rId3"/>
    <sheet name="3 programa MVP" sheetId="12" state="hidden" r:id="rId4"/>
  </sheets>
  <definedNames>
    <definedName name="_xlnm.Print_Area" localSheetId="1">'3 programa'!$A$1:$N$150</definedName>
    <definedName name="_xlnm.Print_Area" localSheetId="3">'3 programa MVP'!$A$1:$M$170</definedName>
    <definedName name="_xlnm.Print_Area" localSheetId="2">'aiškinamoji lentelė '!$A$1:$W$194</definedName>
    <definedName name="_xlnm.Print_Area" localSheetId="0">'aiškinamoji lentelė  išskleista'!$A$1:$W$214</definedName>
    <definedName name="_xlnm.Print_Titles" localSheetId="1">'3 programa'!$7:$9</definedName>
    <definedName name="_xlnm.Print_Titles" localSheetId="3">'3 programa MVP'!$8:$10</definedName>
    <definedName name="_xlnm.Print_Titles" localSheetId="2">'aiškinamoji lentelė '!$6:$8</definedName>
    <definedName name="_xlnm.Print_Titles" localSheetId="0">'aiškinamoji lentelė  išskleista'!$6:$8</definedName>
  </definedNames>
  <calcPr calcId="152511"/>
</workbook>
</file>

<file path=xl/calcChain.xml><?xml version="1.0" encoding="utf-8"?>
<calcChain xmlns="http://schemas.openxmlformats.org/spreadsheetml/2006/main">
  <c r="H14" i="14" l="1"/>
  <c r="M14" i="5"/>
  <c r="N14" i="5"/>
  <c r="P160" i="5" l="1"/>
  <c r="M159" i="5"/>
  <c r="P159" i="5"/>
  <c r="M63" i="5" l="1"/>
  <c r="Q63" i="5"/>
  <c r="H33" i="14"/>
  <c r="H36" i="14"/>
  <c r="H39" i="14"/>
  <c r="H41" i="14"/>
  <c r="R59" i="5" l="1"/>
  <c r="Q59" i="5"/>
  <c r="P59" i="5"/>
  <c r="O59" i="5"/>
  <c r="N59" i="5"/>
  <c r="M59" i="5"/>
  <c r="R55" i="5"/>
  <c r="Q55" i="5"/>
  <c r="P55" i="5"/>
  <c r="O55" i="5"/>
  <c r="N55" i="5"/>
  <c r="M55" i="5"/>
  <c r="M81" i="5" l="1"/>
  <c r="M82" i="5" l="1"/>
  <c r="M83" i="5"/>
  <c r="L81" i="5" l="1"/>
  <c r="L19" i="5"/>
  <c r="M69" i="5" l="1"/>
  <c r="N69" i="5"/>
  <c r="M76" i="5"/>
  <c r="N76" i="5"/>
  <c r="H143" i="14" l="1"/>
  <c r="M187" i="5"/>
  <c r="M153" i="5"/>
  <c r="I99" i="14"/>
  <c r="J99" i="14"/>
  <c r="H99" i="14"/>
  <c r="M127" i="5"/>
  <c r="M132" i="5"/>
  <c r="H62" i="14"/>
  <c r="M106" i="5"/>
  <c r="P106" i="5"/>
  <c r="M114" i="5"/>
  <c r="H17" i="14"/>
  <c r="M34" i="5"/>
  <c r="M29" i="5"/>
  <c r="M22" i="5"/>
  <c r="P19" i="5"/>
  <c r="N19" i="5"/>
  <c r="M19" i="5" l="1"/>
  <c r="M157" i="5"/>
  <c r="H123" i="14"/>
  <c r="O15" i="5" l="1"/>
  <c r="N15" i="5"/>
  <c r="M15" i="5"/>
  <c r="O15" i="15"/>
  <c r="N15" i="15"/>
  <c r="M15" i="15"/>
  <c r="M14" i="15"/>
  <c r="N14" i="15"/>
  <c r="O14" i="15"/>
  <c r="R117" i="5" l="1"/>
  <c r="I53" i="14" l="1"/>
  <c r="J53" i="14"/>
  <c r="H43" i="14"/>
  <c r="H53" i="14" s="1"/>
  <c r="L99" i="15"/>
  <c r="M52" i="5"/>
  <c r="M176" i="15" l="1"/>
  <c r="Q136" i="15" l="1"/>
  <c r="Q117" i="5"/>
  <c r="H59" i="14" l="1"/>
  <c r="P130" i="15"/>
  <c r="M130" i="15" s="1"/>
  <c r="P111" i="5"/>
  <c r="M111" i="5" s="1"/>
  <c r="P103" i="5" l="1"/>
  <c r="M103" i="5"/>
  <c r="P104" i="5"/>
  <c r="M104" i="5"/>
  <c r="R76" i="5"/>
  <c r="Q76" i="5"/>
  <c r="M117" i="5" l="1"/>
  <c r="R213" i="15"/>
  <c r="Q213" i="15"/>
  <c r="M213" i="15"/>
  <c r="L213" i="15"/>
  <c r="L211" i="15" s="1"/>
  <c r="K213" i="15"/>
  <c r="K211" i="15" s="1"/>
  <c r="R212" i="15"/>
  <c r="Q212" i="15"/>
  <c r="M212" i="15"/>
  <c r="L212" i="15"/>
  <c r="K212" i="15"/>
  <c r="R210" i="15"/>
  <c r="Q210" i="15"/>
  <c r="M210" i="15"/>
  <c r="L210" i="15"/>
  <c r="K210" i="15"/>
  <c r="R209" i="15"/>
  <c r="Q209" i="15"/>
  <c r="M209" i="15"/>
  <c r="L209" i="15"/>
  <c r="K209" i="15"/>
  <c r="R208" i="15"/>
  <c r="Q208" i="15"/>
  <c r="M208" i="15"/>
  <c r="L208" i="15"/>
  <c r="K208" i="15"/>
  <c r="R207" i="15"/>
  <c r="Q207" i="15"/>
  <c r="M207" i="15"/>
  <c r="L207" i="15"/>
  <c r="K207" i="15"/>
  <c r="R206" i="15"/>
  <c r="Q206" i="15"/>
  <c r="M206" i="15"/>
  <c r="L206" i="15"/>
  <c r="K206" i="15"/>
  <c r="R205" i="15"/>
  <c r="Q205" i="15"/>
  <c r="L205" i="15"/>
  <c r="K205" i="15"/>
  <c r="R204" i="15"/>
  <c r="Q204" i="15"/>
  <c r="M204" i="15"/>
  <c r="L204" i="15"/>
  <c r="K204" i="15"/>
  <c r="R203" i="15"/>
  <c r="Q203" i="15"/>
  <c r="M203" i="15"/>
  <c r="L203" i="15"/>
  <c r="K203" i="15"/>
  <c r="R202" i="15"/>
  <c r="Q202" i="15"/>
  <c r="M202" i="15"/>
  <c r="L202" i="15"/>
  <c r="K202" i="15"/>
  <c r="R201" i="15"/>
  <c r="Q201" i="15"/>
  <c r="K201" i="15"/>
  <c r="R189" i="15"/>
  <c r="Q189" i="15"/>
  <c r="P189" i="15"/>
  <c r="O189" i="15"/>
  <c r="N189" i="15"/>
  <c r="M189" i="15"/>
  <c r="L189" i="15"/>
  <c r="K189" i="15"/>
  <c r="R186" i="15"/>
  <c r="R190" i="15" s="1"/>
  <c r="Q186" i="15"/>
  <c r="Q190" i="15" s="1"/>
  <c r="P186" i="15"/>
  <c r="P190" i="15" s="1"/>
  <c r="O186" i="15"/>
  <c r="O190" i="15" s="1"/>
  <c r="N186" i="15"/>
  <c r="N190" i="15" s="1"/>
  <c r="M186" i="15"/>
  <c r="M190" i="15" s="1"/>
  <c r="K186" i="15"/>
  <c r="K190" i="15" s="1"/>
  <c r="L181" i="15"/>
  <c r="L186" i="15" s="1"/>
  <c r="L190" i="15" s="1"/>
  <c r="L167" i="15"/>
  <c r="K167" i="15"/>
  <c r="R166" i="15"/>
  <c r="R167" i="15" s="1"/>
  <c r="Q166" i="15"/>
  <c r="Q167" i="15" s="1"/>
  <c r="P166" i="15"/>
  <c r="P167" i="15" s="1"/>
  <c r="O166" i="15"/>
  <c r="O167" i="15" s="1"/>
  <c r="N166" i="15"/>
  <c r="N167" i="15" s="1"/>
  <c r="M166" i="15"/>
  <c r="M167" i="15" s="1"/>
  <c r="R153" i="15"/>
  <c r="R154" i="15" s="1"/>
  <c r="Q153" i="15"/>
  <c r="Q154" i="15" s="1"/>
  <c r="P153" i="15"/>
  <c r="P154" i="15" s="1"/>
  <c r="O153" i="15"/>
  <c r="O154" i="15" s="1"/>
  <c r="N153" i="15"/>
  <c r="N154" i="15" s="1"/>
  <c r="M153" i="15"/>
  <c r="M154" i="15" s="1"/>
  <c r="L153" i="15"/>
  <c r="L154" i="15" s="1"/>
  <c r="K153" i="15"/>
  <c r="K154" i="15" s="1"/>
  <c r="T147" i="15"/>
  <c r="R141" i="15"/>
  <c r="Q141" i="15"/>
  <c r="P141" i="15"/>
  <c r="O141" i="15"/>
  <c r="N141" i="15"/>
  <c r="M141" i="15"/>
  <c r="L141" i="15"/>
  <c r="K141" i="15"/>
  <c r="L140" i="15"/>
  <c r="R138" i="15"/>
  <c r="Q138" i="15"/>
  <c r="P138" i="15"/>
  <c r="O138" i="15"/>
  <c r="N138" i="15"/>
  <c r="M138" i="15"/>
  <c r="L138" i="15"/>
  <c r="K138" i="15"/>
  <c r="R136" i="15"/>
  <c r="P136" i="15"/>
  <c r="O136" i="15"/>
  <c r="N136" i="15"/>
  <c r="K136" i="15"/>
  <c r="M127" i="15"/>
  <c r="M124" i="15"/>
  <c r="M136" i="15" s="1"/>
  <c r="L121" i="15"/>
  <c r="L136" i="15" s="1"/>
  <c r="R104" i="15"/>
  <c r="Q104" i="15"/>
  <c r="P104" i="15"/>
  <c r="O104" i="15"/>
  <c r="N104" i="15"/>
  <c r="M104" i="15"/>
  <c r="L104" i="15"/>
  <c r="K104" i="15"/>
  <c r="R102" i="15"/>
  <c r="Q102" i="15"/>
  <c r="P102" i="15"/>
  <c r="O102" i="15"/>
  <c r="N102" i="15"/>
  <c r="M102" i="15"/>
  <c r="L102" i="15"/>
  <c r="K102" i="15"/>
  <c r="R99" i="15"/>
  <c r="Q99" i="15"/>
  <c r="P99" i="15"/>
  <c r="O99" i="15"/>
  <c r="N99" i="15"/>
  <c r="M99" i="15"/>
  <c r="K99" i="15"/>
  <c r="R84" i="15"/>
  <c r="Q84" i="15"/>
  <c r="P84" i="15"/>
  <c r="O84" i="15"/>
  <c r="N84" i="15"/>
  <c r="M84" i="15"/>
  <c r="L84" i="15"/>
  <c r="K84" i="15"/>
  <c r="R82" i="15"/>
  <c r="Q82" i="15"/>
  <c r="P82" i="15"/>
  <c r="L82" i="15"/>
  <c r="K82" i="15"/>
  <c r="O82" i="15"/>
  <c r="N79" i="15"/>
  <c r="N82" i="15" s="1"/>
  <c r="M79" i="15"/>
  <c r="M82" i="15" s="1"/>
  <c r="R78" i="15"/>
  <c r="Q78" i="15"/>
  <c r="P78" i="15"/>
  <c r="O78" i="15"/>
  <c r="N78" i="15"/>
  <c r="M78" i="15"/>
  <c r="L78" i="15"/>
  <c r="K78" i="15"/>
  <c r="R74" i="15"/>
  <c r="Q74" i="15"/>
  <c r="P74" i="15"/>
  <c r="O74" i="15"/>
  <c r="N74" i="15"/>
  <c r="M74" i="15"/>
  <c r="L74" i="15"/>
  <c r="K74" i="15"/>
  <c r="P70" i="15"/>
  <c r="O70" i="15"/>
  <c r="N70" i="15"/>
  <c r="L70" i="15"/>
  <c r="K70" i="15"/>
  <c r="M44" i="15"/>
  <c r="M43" i="15"/>
  <c r="M42" i="15"/>
  <c r="M41" i="15"/>
  <c r="M39" i="15"/>
  <c r="M38" i="15"/>
  <c r="M37" i="15"/>
  <c r="M36" i="15"/>
  <c r="M35" i="15"/>
  <c r="M34" i="15"/>
  <c r="M33" i="15"/>
  <c r="M32" i="15"/>
  <c r="M31" i="15"/>
  <c r="M30" i="15"/>
  <c r="M29" i="15"/>
  <c r="M28" i="15"/>
  <c r="M27" i="15"/>
  <c r="M26" i="15"/>
  <c r="M25" i="15"/>
  <c r="M24" i="15"/>
  <c r="R70" i="15"/>
  <c r="Q70" i="15"/>
  <c r="T14" i="15"/>
  <c r="L142" i="15" l="1"/>
  <c r="K142" i="15"/>
  <c r="M201" i="15"/>
  <c r="L201" i="15"/>
  <c r="L200" i="15" s="1"/>
  <c r="L199" i="15" s="1"/>
  <c r="L214" i="15" s="1"/>
  <c r="R200" i="15"/>
  <c r="R199" i="15" s="1"/>
  <c r="K200" i="15"/>
  <c r="K199" i="15" s="1"/>
  <c r="K214" i="15" s="1"/>
  <c r="R142" i="15"/>
  <c r="R191" i="15" s="1"/>
  <c r="R192" i="15" s="1"/>
  <c r="Q142" i="15"/>
  <c r="R211" i="15"/>
  <c r="R214" i="15" s="1"/>
  <c r="Q211" i="15"/>
  <c r="Q200" i="15"/>
  <c r="Q199" i="15" s="1"/>
  <c r="M211" i="15"/>
  <c r="P142" i="15"/>
  <c r="K191" i="15"/>
  <c r="K192" i="15" s="1"/>
  <c r="N142" i="15"/>
  <c r="N191" i="15" s="1"/>
  <c r="N192" i="15" s="1"/>
  <c r="L191" i="15"/>
  <c r="L192" i="15" s="1"/>
  <c r="P191" i="15"/>
  <c r="P192" i="15" s="1"/>
  <c r="O142" i="15"/>
  <c r="O191" i="15" s="1"/>
  <c r="O192" i="15" s="1"/>
  <c r="Q191" i="15"/>
  <c r="Q192" i="15" s="1"/>
  <c r="M70" i="15"/>
  <c r="M142" i="15" s="1"/>
  <c r="M191" i="15" s="1"/>
  <c r="M192" i="15" s="1"/>
  <c r="M205" i="15"/>
  <c r="L161" i="5"/>
  <c r="M200" i="15" l="1"/>
  <c r="M199" i="15" s="1"/>
  <c r="M214" i="15" s="1"/>
  <c r="Q214" i="15"/>
  <c r="J137" i="14" l="1"/>
  <c r="I137" i="14"/>
  <c r="H137" i="14"/>
  <c r="I123" i="14"/>
  <c r="J123" i="14"/>
  <c r="R148" i="5"/>
  <c r="I109" i="14" l="1"/>
  <c r="I110" i="14" s="1"/>
  <c r="J109" i="14"/>
  <c r="J110" i="14" s="1"/>
  <c r="H109" i="14"/>
  <c r="H110" i="14" s="1"/>
  <c r="H100" i="14"/>
  <c r="I100" i="14"/>
  <c r="J100" i="14"/>
  <c r="I30" i="14"/>
  <c r="J30" i="14"/>
  <c r="H30" i="14"/>
  <c r="J60" i="14"/>
  <c r="J85" i="14" s="1"/>
  <c r="H60" i="14"/>
  <c r="H85" i="14" s="1"/>
  <c r="I60" i="14"/>
  <c r="I85" i="14" s="1"/>
  <c r="J149" i="14" l="1"/>
  <c r="I149" i="14"/>
  <c r="H149" i="14"/>
  <c r="J148" i="14"/>
  <c r="I148" i="14"/>
  <c r="H148" i="14"/>
  <c r="J146" i="14"/>
  <c r="I146" i="14"/>
  <c r="H146" i="14"/>
  <c r="J145" i="14"/>
  <c r="I145" i="14"/>
  <c r="H145" i="14"/>
  <c r="J144" i="14"/>
  <c r="I144" i="14"/>
  <c r="H144" i="14"/>
  <c r="J143" i="14"/>
  <c r="I143" i="14"/>
  <c r="J142" i="14"/>
  <c r="I142" i="14"/>
  <c r="H142" i="14"/>
  <c r="J141" i="14"/>
  <c r="I141" i="14"/>
  <c r="J140" i="14"/>
  <c r="I140" i="14"/>
  <c r="H140" i="14"/>
  <c r="J139" i="14"/>
  <c r="I139" i="14"/>
  <c r="H139" i="14"/>
  <c r="J138" i="14"/>
  <c r="I138" i="14"/>
  <c r="H138" i="14"/>
  <c r="J126" i="14"/>
  <c r="J127" i="14" s="1"/>
  <c r="I126" i="14"/>
  <c r="I127" i="14" s="1"/>
  <c r="H126" i="14"/>
  <c r="H127" i="14" s="1"/>
  <c r="J89" i="14"/>
  <c r="I89" i="14"/>
  <c r="H89" i="14"/>
  <c r="J87" i="14"/>
  <c r="I87" i="14"/>
  <c r="H87" i="14"/>
  <c r="H141" i="14"/>
  <c r="J58" i="14"/>
  <c r="I58" i="14"/>
  <c r="H58" i="14"/>
  <c r="J56" i="14"/>
  <c r="I56" i="14"/>
  <c r="H56" i="14"/>
  <c r="J41" i="14"/>
  <c r="I41" i="14"/>
  <c r="J39" i="14"/>
  <c r="I39" i="14"/>
  <c r="J36" i="14"/>
  <c r="I36" i="14"/>
  <c r="J33" i="14"/>
  <c r="I33" i="14"/>
  <c r="H90" i="14" l="1"/>
  <c r="I90" i="14"/>
  <c r="J90" i="14"/>
  <c r="I147" i="14"/>
  <c r="J147" i="14"/>
  <c r="H136" i="14"/>
  <c r="H135" i="14" s="1"/>
  <c r="J136" i="14"/>
  <c r="J135" i="14" s="1"/>
  <c r="H147" i="14"/>
  <c r="I136" i="14"/>
  <c r="I135" i="14" s="1"/>
  <c r="I150" i="14" l="1"/>
  <c r="I128" i="14"/>
  <c r="I129" i="14" s="1"/>
  <c r="J150" i="14"/>
  <c r="H128" i="14"/>
  <c r="H129" i="14" s="1"/>
  <c r="J128" i="14"/>
  <c r="J129" i="14" s="1"/>
  <c r="H150" i="14"/>
  <c r="L52" i="5"/>
  <c r="K52" i="5"/>
  <c r="K166" i="5"/>
  <c r="M166" i="5" l="1"/>
  <c r="K142" i="12"/>
  <c r="K44" i="12" l="1"/>
  <c r="K99" i="12" l="1"/>
  <c r="K68" i="12"/>
  <c r="K169" i="12"/>
  <c r="K168" i="12"/>
  <c r="K166" i="12"/>
  <c r="K165" i="12"/>
  <c r="K164" i="12"/>
  <c r="K163" i="12"/>
  <c r="K162" i="12"/>
  <c r="K160" i="12"/>
  <c r="K159" i="12"/>
  <c r="K158" i="12"/>
  <c r="K145" i="12"/>
  <c r="K128" i="12"/>
  <c r="K129" i="12" s="1"/>
  <c r="K115" i="12"/>
  <c r="K116" i="12" s="1"/>
  <c r="K103" i="12"/>
  <c r="K101" i="12"/>
  <c r="K161" i="12"/>
  <c r="K76" i="12"/>
  <c r="K74" i="12"/>
  <c r="K71" i="12"/>
  <c r="K57" i="12"/>
  <c r="K55" i="12"/>
  <c r="K51" i="12"/>
  <c r="K47" i="12"/>
  <c r="K167" i="12" l="1"/>
  <c r="K104" i="12"/>
  <c r="K146" i="12"/>
  <c r="K157" i="12" l="1"/>
  <c r="K156" i="12" s="1"/>
  <c r="K155" i="12" s="1"/>
  <c r="K170" i="12" s="1"/>
  <c r="K147" i="12"/>
  <c r="K148" i="12" s="1"/>
  <c r="L121" i="5" l="1"/>
  <c r="L103" i="5" l="1"/>
  <c r="K117" i="5" l="1"/>
  <c r="K122" i="5"/>
  <c r="M122" i="5" l="1"/>
  <c r="M135" i="5"/>
  <c r="M148" i="5"/>
  <c r="N117" i="5" l="1"/>
  <c r="O117" i="5"/>
  <c r="P117" i="5"/>
  <c r="L117" i="5"/>
  <c r="M192" i="5" l="1"/>
  <c r="R192" i="5"/>
  <c r="Q192" i="5"/>
  <c r="L192" i="5"/>
  <c r="K192" i="5"/>
  <c r="Q52" i="5" l="1"/>
  <c r="Q135" i="5"/>
  <c r="Q148" i="5"/>
  <c r="M84" i="5"/>
  <c r="M86" i="5" l="1"/>
  <c r="L122" i="5"/>
  <c r="N122" i="5"/>
  <c r="O122" i="5"/>
  <c r="P122" i="5"/>
  <c r="Q122" i="5"/>
  <c r="R122" i="5"/>
  <c r="N166" i="5" l="1"/>
  <c r="O166" i="5"/>
  <c r="P166" i="5"/>
  <c r="Q166" i="5"/>
  <c r="R166" i="5"/>
  <c r="M65" i="5"/>
  <c r="R181" i="5"/>
  <c r="Q181" i="5"/>
  <c r="M119" i="5"/>
  <c r="N52" i="5"/>
  <c r="O52" i="5"/>
  <c r="P52" i="5"/>
  <c r="R52" i="5"/>
  <c r="N148" i="5"/>
  <c r="O148" i="5"/>
  <c r="P148" i="5"/>
  <c r="K81" i="5" l="1"/>
  <c r="T128" i="5" l="1"/>
  <c r="L63" i="5" l="1"/>
  <c r="L135" i="5" l="1"/>
  <c r="M136" i="5"/>
  <c r="N135" i="5"/>
  <c r="N136" i="5" s="1"/>
  <c r="O135" i="5"/>
  <c r="O136" i="5" s="1"/>
  <c r="P135" i="5"/>
  <c r="P136" i="5" s="1"/>
  <c r="Q136" i="5"/>
  <c r="R135" i="5"/>
  <c r="R136" i="5" s="1"/>
  <c r="K135" i="5"/>
  <c r="L84" i="5"/>
  <c r="K84" i="5"/>
  <c r="N81" i="5"/>
  <c r="O81" i="5"/>
  <c r="P81" i="5"/>
  <c r="Q81" i="5"/>
  <c r="R81" i="5"/>
  <c r="K63" i="5"/>
  <c r="K59" i="5"/>
  <c r="K55" i="5"/>
  <c r="R65" i="5"/>
  <c r="Q65" i="5"/>
  <c r="P65" i="5"/>
  <c r="O65" i="5"/>
  <c r="N65" i="5"/>
  <c r="L65" i="5"/>
  <c r="K65" i="5"/>
  <c r="R63" i="5"/>
  <c r="P63" i="5"/>
  <c r="O63" i="5"/>
  <c r="N63" i="5"/>
  <c r="L59" i="5"/>
  <c r="L55" i="5"/>
  <c r="R86" i="5" l="1"/>
  <c r="Q86" i="5"/>
  <c r="P86" i="5"/>
  <c r="O86" i="5"/>
  <c r="N86" i="5"/>
  <c r="L86" i="5"/>
  <c r="K86" i="5"/>
  <c r="R84" i="5"/>
  <c r="Q84" i="5"/>
  <c r="P84" i="5"/>
  <c r="O84" i="5"/>
  <c r="N84" i="5"/>
  <c r="M149" i="5" l="1"/>
  <c r="N149" i="5"/>
  <c r="O149" i="5"/>
  <c r="P149" i="5"/>
  <c r="Q149" i="5"/>
  <c r="R149" i="5"/>
  <c r="L149" i="5"/>
  <c r="K149" i="5"/>
  <c r="L166" i="5" l="1"/>
  <c r="R186" i="5" l="1"/>
  <c r="Q186" i="5"/>
  <c r="M186" i="5"/>
  <c r="L186" i="5"/>
  <c r="K186" i="5"/>
  <c r="T14" i="5" l="1"/>
  <c r="R187" i="5" l="1"/>
  <c r="Q187" i="5"/>
  <c r="L187" i="5"/>
  <c r="K187" i="5"/>
  <c r="M183" i="5" l="1"/>
  <c r="M185" i="5" l="1"/>
  <c r="M184" i="5"/>
  <c r="M182" i="5"/>
  <c r="R193" i="5" l="1"/>
  <c r="R191" i="5" s="1"/>
  <c r="R190" i="5"/>
  <c r="R189" i="5"/>
  <c r="R188" i="5"/>
  <c r="R185" i="5"/>
  <c r="R184" i="5"/>
  <c r="R183" i="5"/>
  <c r="R182" i="5"/>
  <c r="Q193" i="5"/>
  <c r="Q191" i="5" s="1"/>
  <c r="Q190" i="5"/>
  <c r="Q189" i="5"/>
  <c r="Q188" i="5"/>
  <c r="Q185" i="5"/>
  <c r="Q184" i="5"/>
  <c r="Q183" i="5"/>
  <c r="Q182" i="5"/>
  <c r="M193" i="5"/>
  <c r="M191" i="5" s="1"/>
  <c r="M190" i="5"/>
  <c r="M189" i="5"/>
  <c r="M188" i="5"/>
  <c r="R180" i="5" l="1"/>
  <c r="R179" i="5" s="1"/>
  <c r="Q180" i="5"/>
  <c r="Q179" i="5" s="1"/>
  <c r="Q194" i="5" l="1"/>
  <c r="L193" i="5"/>
  <c r="L191" i="5" s="1"/>
  <c r="L190" i="5"/>
  <c r="L189" i="5"/>
  <c r="L188" i="5"/>
  <c r="L184" i="5"/>
  <c r="L185" i="5"/>
  <c r="L183" i="5"/>
  <c r="L182" i="5"/>
  <c r="R169" i="5" l="1"/>
  <c r="Q169" i="5"/>
  <c r="P169" i="5"/>
  <c r="O169" i="5"/>
  <c r="N169" i="5"/>
  <c r="M169" i="5"/>
  <c r="M170" i="5" s="1"/>
  <c r="L169" i="5"/>
  <c r="L170" i="5" s="1"/>
  <c r="K169" i="5"/>
  <c r="K170" i="5" s="1"/>
  <c r="N170" i="5" l="1"/>
  <c r="O170" i="5"/>
  <c r="P170" i="5"/>
  <c r="Q170" i="5"/>
  <c r="R170" i="5"/>
  <c r="N119" i="5"/>
  <c r="O119" i="5"/>
  <c r="P119" i="5"/>
  <c r="Q119" i="5"/>
  <c r="R119" i="5"/>
  <c r="K119" i="5"/>
  <c r="K123" i="5" s="1"/>
  <c r="L119" i="5"/>
  <c r="K136" i="5"/>
  <c r="L181" i="5"/>
  <c r="K182" i="5"/>
  <c r="K183" i="5"/>
  <c r="K184" i="5"/>
  <c r="K185" i="5"/>
  <c r="K188" i="5"/>
  <c r="K189" i="5"/>
  <c r="K190" i="5"/>
  <c r="K193" i="5"/>
  <c r="K191" i="5" s="1"/>
  <c r="L180" i="5" l="1"/>
  <c r="L179" i="5" s="1"/>
  <c r="K171" i="5"/>
  <c r="K172" i="5" s="1"/>
  <c r="Q123" i="5"/>
  <c r="Q171" i="5" s="1"/>
  <c r="P123" i="5"/>
  <c r="P171" i="5" s="1"/>
  <c r="O123" i="5"/>
  <c r="O171" i="5" s="1"/>
  <c r="R123" i="5"/>
  <c r="R171" i="5" s="1"/>
  <c r="N123" i="5"/>
  <c r="N171" i="5" s="1"/>
  <c r="L123" i="5"/>
  <c r="K181" i="5"/>
  <c r="K180" i="5" s="1"/>
  <c r="K179" i="5" s="1"/>
  <c r="L136" i="5"/>
  <c r="L171" i="5" l="1"/>
  <c r="L172" i="5" s="1"/>
  <c r="N172" i="5"/>
  <c r="O172" i="5"/>
  <c r="P172" i="5"/>
  <c r="Q172" i="5"/>
  <c r="R172" i="5"/>
  <c r="K194" i="5"/>
  <c r="R194" i="5" l="1"/>
  <c r="L194" i="5"/>
  <c r="M181" i="5" l="1"/>
  <c r="M180" i="5" s="1"/>
  <c r="M179" i="5" s="1"/>
  <c r="M194" i="5" s="1"/>
  <c r="M123" i="5" l="1"/>
  <c r="M171" i="5" s="1"/>
  <c r="M172" i="5" s="1"/>
</calcChain>
</file>

<file path=xl/comments1.xml><?xml version="1.0" encoding="utf-8"?>
<comments xmlns="http://schemas.openxmlformats.org/spreadsheetml/2006/main">
  <authors>
    <author>Audra Cepiene</author>
    <author>Rita Mikluseviciute</author>
    <author>Inga Gelzinyte</author>
    <author>Indre Buteniene</author>
  </authors>
  <commentList>
    <comment ref="U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J15" authorId="0" shapeId="0">
      <text>
        <r>
          <rPr>
            <b/>
            <sz val="9"/>
            <color indexed="81"/>
            <rFont val="Tahoma"/>
            <family val="2"/>
            <charset val="186"/>
          </rPr>
          <t>kompensacijos grąžinimas</t>
        </r>
        <r>
          <rPr>
            <sz val="9"/>
            <color indexed="81"/>
            <rFont val="Tahoma"/>
            <family val="2"/>
            <charset val="186"/>
          </rPr>
          <t xml:space="preserve">
</t>
        </r>
      </text>
    </comment>
    <comment ref="M19" authorId="0" shapeId="0">
      <text>
        <r>
          <rPr>
            <b/>
            <sz val="9"/>
            <color indexed="81"/>
            <rFont val="Tahoma"/>
            <family val="2"/>
            <charset val="186"/>
          </rPr>
          <t>768,5</t>
        </r>
        <r>
          <rPr>
            <sz val="9"/>
            <color indexed="81"/>
            <rFont val="Tahoma"/>
            <family val="2"/>
            <charset val="186"/>
          </rPr>
          <t xml:space="preserve">
</t>
        </r>
      </text>
    </comment>
    <comment ref="S30" authorId="1" shapeId="0">
      <text>
        <r>
          <rPr>
            <b/>
            <sz val="9"/>
            <color indexed="81"/>
            <rFont val="Tahoma"/>
            <family val="2"/>
            <charset val="186"/>
          </rPr>
          <t>Rita Mikluseviciute:</t>
        </r>
        <r>
          <rPr>
            <sz val="9"/>
            <color indexed="81"/>
            <rFont val="Tahoma"/>
            <family val="2"/>
            <charset val="186"/>
          </rPr>
          <t xml:space="preserve">
Gal reikės mažinti DU ir etatų sk. (budėtojų)</t>
        </r>
      </text>
    </comment>
    <comment ref="T52"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S55" authorId="0" shapeId="0">
      <text>
        <r>
          <rPr>
            <sz val="9"/>
            <color indexed="81"/>
            <rFont val="Tahoma"/>
            <family val="2"/>
            <charset val="186"/>
          </rPr>
          <t>Neteisminiam ir teisminiam žalos atlyginimui (pvz. dėl duobių). Konkrečių bylų išskirti šiuo metu nepavyktų, tačiau tokia suma tikėtina</t>
        </r>
      </text>
    </comment>
    <comment ref="T57"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N62" authorId="0" shapeId="0">
      <text>
        <r>
          <rPr>
            <sz val="9"/>
            <color indexed="81"/>
            <rFont val="Tahoma"/>
            <family val="2"/>
            <charset val="186"/>
          </rPr>
          <t>2017 m.  lapkričio mėn. T1-301 sprendimo projektas dėl seniūnaičių išmokų padidinimo</t>
        </r>
      </text>
    </comment>
    <comment ref="S65"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J72" authorId="0" shapeId="0">
      <text>
        <r>
          <rPr>
            <b/>
            <sz val="9"/>
            <color indexed="81"/>
            <rFont val="Tahoma"/>
            <family val="2"/>
            <charset val="186"/>
          </rPr>
          <t>kompensacijos grąžinimas</t>
        </r>
        <r>
          <rPr>
            <sz val="9"/>
            <color indexed="81"/>
            <rFont val="Tahoma"/>
            <family val="2"/>
            <charset val="186"/>
          </rPr>
          <t xml:space="preserve">
</t>
        </r>
      </text>
    </comment>
    <comment ref="S86" authorId="0" shapeId="0">
      <text>
        <r>
          <rPr>
            <sz val="9"/>
            <color indexed="81"/>
            <rFont val="Tahoma"/>
            <family val="2"/>
            <charset val="186"/>
          </rPr>
          <t>LSA, VVG, ŽVVG</t>
        </r>
      </text>
    </comment>
    <comment ref="S119"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40" authorId="0" shapeId="0">
      <text>
        <r>
          <rPr>
            <b/>
            <sz val="9"/>
            <color indexed="81"/>
            <rFont val="Tahoma"/>
            <family val="2"/>
            <charset val="186"/>
          </rPr>
          <t>pakeista LR užimtumi įstatymą</t>
        </r>
      </text>
    </comment>
    <comment ref="E159"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59"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T159" authorId="2" shapeId="0">
      <text>
        <r>
          <rPr>
            <b/>
            <sz val="9"/>
            <color indexed="81"/>
            <rFont val="Tahoma"/>
            <family val="2"/>
            <charset val="186"/>
          </rPr>
          <t>Inga Gelzinyte:</t>
        </r>
        <r>
          <rPr>
            <sz val="9"/>
            <color indexed="81"/>
            <rFont val="Tahoma"/>
            <family val="2"/>
            <charset val="186"/>
          </rPr>
          <t xml:space="preserve">
Šiemet atliktas vienas tyrimas. Buvo atlikta iš V. Palaitienės skyriaus lėšų. </t>
        </r>
      </text>
    </comment>
    <comment ref="S160"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61" authorId="0" shapeId="0">
      <text>
        <r>
          <rPr>
            <b/>
            <sz val="9"/>
            <color indexed="81"/>
            <rFont val="Tahoma"/>
            <family val="2"/>
            <charset val="186"/>
          </rPr>
          <t>P3.4.2.3</t>
        </r>
        <r>
          <rPr>
            <sz val="9"/>
            <color indexed="81"/>
            <rFont val="Tahoma"/>
            <family val="2"/>
            <charset val="186"/>
          </rPr>
          <t xml:space="preserve">
Organizuoti visuotines gyventojų apklausas svarbiais miestui klausimais</t>
        </r>
      </text>
    </comment>
    <comment ref="S184" authorId="0" shapeId="0">
      <text>
        <r>
          <rPr>
            <sz val="9"/>
            <color indexed="81"/>
            <rFont val="Tahoma"/>
            <family val="2"/>
            <charset val="186"/>
          </rPr>
          <t xml:space="preserve">207 kabineto remontas Kontrolės ir audito tarnybos veiklai </t>
        </r>
      </text>
    </comment>
    <comment ref="E187" authorId="3"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200" authorId="0" shapeId="0">
      <text>
        <r>
          <rPr>
            <b/>
            <sz val="9"/>
            <color indexed="81"/>
            <rFont val="Tahoma"/>
            <family val="2"/>
            <charset val="186"/>
          </rPr>
          <t xml:space="preserve">12837
</t>
        </r>
        <r>
          <rPr>
            <sz val="9"/>
            <color indexed="81"/>
            <rFont val="Tahoma"/>
            <family val="2"/>
            <charset val="186"/>
          </rPr>
          <t xml:space="preserve">
</t>
        </r>
      </text>
    </comment>
    <comment ref="L200" authorId="0" shapeId="0">
      <text>
        <r>
          <rPr>
            <b/>
            <sz val="9"/>
            <color indexed="81"/>
            <rFont val="Tahoma"/>
            <family val="2"/>
            <charset val="186"/>
          </rPr>
          <t xml:space="preserve">10114,4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K44"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K76"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D105"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5"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K105"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K116" authorId="0" shapeId="0">
      <text>
        <r>
          <rPr>
            <sz val="9"/>
            <color indexed="81"/>
            <rFont val="Tahoma"/>
            <family val="2"/>
            <charset val="186"/>
          </rPr>
          <t>Atlikta pastato (Šimkaus g. 11) stogo (1350 m²), fasado (125 m²) ir  patalpų  (200 m²) remonto darbų. Užbaigtumas, proc.</t>
        </r>
      </text>
    </comment>
    <comment ref="D124"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comments3.xml><?xml version="1.0" encoding="utf-8"?>
<comments xmlns="http://schemas.openxmlformats.org/spreadsheetml/2006/main">
  <authors>
    <author>Audra Cepiene</author>
    <author>Inga Gelzinyte</author>
    <author>Indre Buteniene</author>
  </authors>
  <commentList>
    <comment ref="U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J15" authorId="0" shapeId="0">
      <text>
        <r>
          <rPr>
            <b/>
            <sz val="9"/>
            <color indexed="81"/>
            <rFont val="Tahoma"/>
            <family val="2"/>
            <charset val="186"/>
          </rPr>
          <t>kompensacijos grąžinimas</t>
        </r>
        <r>
          <rPr>
            <sz val="9"/>
            <color indexed="81"/>
            <rFont val="Tahoma"/>
            <family val="2"/>
            <charset val="186"/>
          </rPr>
          <t xml:space="preserve">
</t>
        </r>
      </text>
    </comment>
    <comment ref="T35"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S38" authorId="0" shapeId="0">
      <text>
        <r>
          <rPr>
            <sz val="9"/>
            <color indexed="81"/>
            <rFont val="Tahoma"/>
            <family val="2"/>
            <charset val="186"/>
          </rPr>
          <t>Neteisminiam ir teisminiam žalos atlyginimui (pvz. dėl duobių). Konkrečių bylų išskirti šiuo metu nepavyktų, tačiau tokia suma tikėtina</t>
        </r>
      </text>
    </comment>
    <comment ref="T39"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N44" authorId="0" shapeId="0">
      <text>
        <r>
          <rPr>
            <sz val="9"/>
            <color indexed="81"/>
            <rFont val="Tahoma"/>
            <family val="2"/>
            <charset val="186"/>
          </rPr>
          <t>2017 m.  lapkričio mėn. T1-301 sprendimo projektas dėl seniūnaičių išmokų padidinimo</t>
        </r>
      </text>
    </comment>
    <comment ref="S47"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S67" authorId="0" shapeId="0">
      <text>
        <r>
          <rPr>
            <sz val="9"/>
            <color indexed="81"/>
            <rFont val="Tahoma"/>
            <family val="2"/>
            <charset val="186"/>
          </rPr>
          <t>LSA, VVG, ŽVVG</t>
        </r>
      </text>
    </comment>
    <comment ref="S101"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I121" authorId="0" shapeId="0">
      <text>
        <r>
          <rPr>
            <b/>
            <sz val="9"/>
            <color indexed="81"/>
            <rFont val="Tahoma"/>
            <family val="2"/>
            <charset val="186"/>
          </rPr>
          <t>pakeista LR užimtumi įstatymą</t>
        </r>
      </text>
    </comment>
    <comment ref="E141"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41"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T141" authorId="1" shapeId="0">
      <text>
        <r>
          <rPr>
            <b/>
            <sz val="9"/>
            <color indexed="81"/>
            <rFont val="Tahoma"/>
            <family val="2"/>
            <charset val="186"/>
          </rPr>
          <t>Inga Gelzinyte:</t>
        </r>
        <r>
          <rPr>
            <sz val="9"/>
            <color indexed="81"/>
            <rFont val="Tahoma"/>
            <family val="2"/>
            <charset val="186"/>
          </rPr>
          <t xml:space="preserve">
Šiemet atliktas vienas tyrimas. Buvo atlikta iš V. Palaitienės skyriaus lėšų. </t>
        </r>
      </text>
    </comment>
    <comment ref="S142"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43" authorId="0" shapeId="0">
      <text>
        <r>
          <rPr>
            <b/>
            <sz val="9"/>
            <color indexed="81"/>
            <rFont val="Tahoma"/>
            <family val="2"/>
            <charset val="186"/>
          </rPr>
          <t>P3.4.2.3</t>
        </r>
        <r>
          <rPr>
            <sz val="9"/>
            <color indexed="81"/>
            <rFont val="Tahoma"/>
            <family val="2"/>
            <charset val="186"/>
          </rPr>
          <t xml:space="preserve">
Organizuoti visuotines gyventojų apklausas svarbiais miestui klausimais</t>
        </r>
      </text>
    </comment>
    <comment ref="S156" authorId="0" shapeId="0">
      <text>
        <r>
          <rPr>
            <sz val="9"/>
            <color indexed="81"/>
            <rFont val="Tahoma"/>
            <family val="2"/>
            <charset val="186"/>
          </rPr>
          <t>Atlikta pastato (Šimkaus g. 11) stogo (1350 m²), fasado (125 m²) ir  patalpų  (200 m²) remonto darbų. Užbaigtumas, proc.</t>
        </r>
      </text>
    </comment>
    <comment ref="S164" authorId="0" shapeId="0">
      <text>
        <r>
          <rPr>
            <sz val="9"/>
            <color indexed="81"/>
            <rFont val="Tahoma"/>
            <family val="2"/>
            <charset val="186"/>
          </rPr>
          <t xml:space="preserve">207 kabineto remontas Kontrolės ir audito tarnybos veiklai </t>
        </r>
      </text>
    </comment>
    <comment ref="E167" authorId="2"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180" authorId="0" shapeId="0">
      <text>
        <r>
          <rPr>
            <b/>
            <sz val="9"/>
            <color indexed="81"/>
            <rFont val="Tahoma"/>
            <family val="2"/>
            <charset val="186"/>
          </rPr>
          <t xml:space="preserve">12837
</t>
        </r>
        <r>
          <rPr>
            <sz val="9"/>
            <color indexed="81"/>
            <rFont val="Tahoma"/>
            <family val="2"/>
            <charset val="186"/>
          </rPr>
          <t xml:space="preserve">
</t>
        </r>
      </text>
    </comment>
    <comment ref="L180" authorId="0" shapeId="0">
      <text>
        <r>
          <rPr>
            <b/>
            <sz val="9"/>
            <color indexed="81"/>
            <rFont val="Tahoma"/>
            <family val="2"/>
            <charset val="186"/>
          </rPr>
          <t xml:space="preserve">10114,4
</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Indre Buteniene</author>
  </authors>
  <commentList>
    <comment ref="M16"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K19" authorId="0" shapeId="0">
      <text>
        <r>
          <rPr>
            <b/>
            <sz val="9"/>
            <color indexed="81"/>
            <rFont val="Tahoma"/>
            <family val="2"/>
            <charset val="186"/>
          </rPr>
          <t xml:space="preserve">765,2
</t>
        </r>
      </text>
    </comment>
    <comment ref="L33" authorId="0" shapeId="0">
      <text>
        <r>
          <rPr>
            <sz val="9"/>
            <color indexed="81"/>
            <rFont val="Tahoma"/>
            <family val="2"/>
            <charset val="186"/>
          </rPr>
          <t>Neteisminiam ir teisminiam žalos atlyginimui (pvz. dėl duobių). Konkrečių bylų išskirti šiuo metu nepavyktų, tačiau tokia suma tikėtina</t>
        </r>
      </text>
    </comment>
    <comment ref="L40" authorId="0" shapeId="0">
      <text>
        <r>
          <rPr>
            <sz val="9"/>
            <color indexed="81"/>
            <rFont val="Tahoma"/>
            <family val="2"/>
            <charset val="186"/>
          </rPr>
          <t xml:space="preserve"> Prašome numatyti 2018 metams lėšas apmokėti už seniūnaičiams suteiktas švietimo įstaigų patalpas renginiams organizuoti. Numatomiems išrinkti 55 seniūnaičiams, taikant vidutinės aktų salės dydžio patalpų suteikimo paslaugos įkainį 7 Eur už 1 valandą (įkainiai nustatyti savivaldybės tarybos 2014 m. spalio 23 d. sprendimu T2-258 „Dėl savivaldybės švietimo įstaigų patalpų suteikimo paslaugos kainų nustatymo“) ir planuojant 10 susitikimų per metus, kurių trukmė vidutiniškai būtų 2 valandos, vieniems metams  reikėtų 7700 Eur savivaldybės biudžeto lėšų (55 x 7 x 10 x 2).
</t>
        </r>
      </text>
    </comment>
    <comment ref="L41"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L59" authorId="0" shapeId="0">
      <text>
        <r>
          <rPr>
            <sz val="9"/>
            <color indexed="81"/>
            <rFont val="Tahoma"/>
            <family val="2"/>
            <charset val="186"/>
          </rPr>
          <t>LSA, VVG, ŽVVG</t>
        </r>
      </text>
    </comment>
    <comment ref="E121"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21"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L122"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F123" authorId="0" shapeId="0">
      <text>
        <r>
          <rPr>
            <b/>
            <sz val="9"/>
            <color indexed="81"/>
            <rFont val="Tahoma"/>
            <family val="2"/>
            <charset val="186"/>
          </rPr>
          <t>P3.4.2.3</t>
        </r>
        <r>
          <rPr>
            <sz val="9"/>
            <color indexed="81"/>
            <rFont val="Tahoma"/>
            <family val="2"/>
            <charset val="186"/>
          </rPr>
          <t xml:space="preserve">
Organizuoti visuotines gyventojų apklausas svarbiais miestui klausimais</t>
        </r>
      </text>
    </comment>
    <comment ref="E143"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sharedStrings.xml><?xml version="1.0" encoding="utf-8"?>
<sst xmlns="http://schemas.openxmlformats.org/spreadsheetml/2006/main" count="1906" uniqueCount="386">
  <si>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</si>
  <si>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</si>
  <si>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</si>
  <si>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</si>
  <si>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</si>
  <si>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</si>
  <si>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</si>
  <si>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</si>
  <si>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</si>
  <si>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</si>
  <si>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</si>
  <si>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</si>
  <si>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</si>
  <si>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</si>
  <si>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</si>
  <si>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</si>
  <si>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</si>
  <si>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</si>
  <si>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</si>
  <si>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</si>
  <si>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</si>
  <si>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</si>
  <si>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</si>
  <si>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</si>
  <si>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</si>
  <si>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</si>
  <si>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</si>
  <si>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</si>
  <si>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</si>
  <si>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</si>
  <si>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</si>
  <si>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</si>
  <si>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</si>
  <si>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</si>
  <si>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</si>
  <si>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</si>
  <si>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</si>
  <si>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</si>
  <si>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</si>
  <si>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</si>
  <si>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</si>
  <si>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</si>
  <si>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IED Licencijų, leidimų ir vartotojų teisių apsaugos sk.</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</si>
  <si>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</si>
  <si>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</si>
  <si>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</si>
  <si>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</si>
  <si>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</si>
  <si>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</si>
  <si>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</si>
  <si>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</si>
  <si>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</si>
  <si>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</si>
  <si>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</si>
  <si>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</si>
  <si>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</si>
  <si>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</si>
  <si>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</si>
  <si>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</si>
  <si>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</si>
  <si>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</si>
  <si>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</si>
  <si>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</si>
  <si>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</si>
  <si>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</si>
  <si>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</si>
  <si>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</si>
  <si>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</si>
  <si>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</si>
  <si>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</si>
  <si>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</si>
  <si>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</si>
  <si>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</si>
  <si>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</si>
  <si>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</si>
  <si>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Darbo rinkos politikos priemonių vykdymas</t>
  </si>
  <si>
    <t>Iš viso uždaviniui:</t>
  </si>
  <si>
    <t>Diegti Savivaldybės administracijoje modernias informacines sistemas ir plėsti elektroninių paslaugų spektrą</t>
  </si>
  <si>
    <t>P3.4.1.1,P3.4.2.1, P3.4.1.4</t>
  </si>
  <si>
    <t>Informavimo ir e. paslaugų skyrius</t>
  </si>
  <si>
    <t>Gerinti gyventojų aptarnavimo ir darbuotojų darbo sąlygas Savivaldybės administracijoje</t>
  </si>
  <si>
    <t>Savivaldybės administracijos reikmėms naudojamų pastatų ir patalpų einamasis remontas:</t>
  </si>
  <si>
    <t>Ūkio tarnyba</t>
  </si>
  <si>
    <t>2/4</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</si>
  <si>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</si>
  <si>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</si>
  <si>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</si>
  <si>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</si>
  <si>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</si>
  <si>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</si>
  <si>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</si>
  <si>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</si>
  <si>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</si>
  <si>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</si>
  <si>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</si>
  <si>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</si>
  <si>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</si>
  <si>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</si>
  <si>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</si>
  <si>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</si>
  <si>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</si>
  <si>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Parengta dokumentų dėl baseino operatoriaus parinkimo, vnt.</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</si>
  <si>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</si>
  <si>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</si>
  <si>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</si>
  <si>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</si>
  <si>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</si>
  <si>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</si>
  <si>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100</t>
  </si>
  <si>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</si>
  <si>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</si>
  <si>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</si>
  <si>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</si>
  <si>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</si>
  <si>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</si>
  <si>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</si>
  <si>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Apmokėta teismo priteistų išlaidų (pagal esamus rizikingus ieškinius), atvejų skaičius</t>
  </si>
  <si>
    <t>UPD  Statybos leidimų ir statinių priežiūros sk.</t>
  </si>
  <si>
    <t>Išsiųsta laiškų, tūkst. vnt.</t>
  </si>
  <si>
    <t>FTD Apskaitos sk.</t>
  </si>
  <si>
    <t>Atnaujinta interneto svetainė, įvaizdžio strategija, vnt.</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</si>
  <si>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</si>
  <si>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</si>
  <si>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</si>
  <si>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</si>
  <si>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Restauruota, pakeista durų, vnt.</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</si>
  <si>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</si>
  <si>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</si>
  <si>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</si>
  <si>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</si>
  <si>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</si>
  <si>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Apskaitos kodas</t>
  </si>
  <si>
    <t>VALDYMO PROGRAMOS (NR. 03)</t>
  </si>
  <si>
    <t>03.01010101</t>
  </si>
  <si>
    <t>03.010401</t>
  </si>
  <si>
    <t>03.01010123</t>
  </si>
  <si>
    <t>03.01010131</t>
  </si>
  <si>
    <t>03.01010105</t>
  </si>
  <si>
    <t>03.01010104</t>
  </si>
  <si>
    <t>03.01010130</t>
  </si>
  <si>
    <t>03.01010133</t>
  </si>
  <si>
    <t>03.01010136</t>
  </si>
  <si>
    <t>03.00</t>
  </si>
  <si>
    <t>03.010102</t>
  </si>
  <si>
    <t>03.010103</t>
  </si>
  <si>
    <t xml:space="preserve">03.03010201 </t>
  </si>
  <si>
    <t>03.030105</t>
  </si>
  <si>
    <t>03.05</t>
  </si>
  <si>
    <t>03.04010101,03.04010102</t>
  </si>
  <si>
    <t xml:space="preserve"> 03.020101</t>
  </si>
  <si>
    <t>03.010109</t>
  </si>
  <si>
    <t>03.010110</t>
  </si>
  <si>
    <t>P3.4.1.1, P3.4.2.1, P3.4.1.4</t>
  </si>
  <si>
    <t xml:space="preserve">Informacinių technologijų palaikymas ir plėtojimas Savivaldybės administracijoje: </t>
  </si>
  <si>
    <t>Savivaldybės administracijos darbuotojų etatų skaičius</t>
  </si>
  <si>
    <t>Organizuotų mokymų, dalyvių skaičius, vnt.</t>
  </si>
  <si>
    <t>03.010201</t>
  </si>
  <si>
    <t>03.030101</t>
  </si>
  <si>
    <t>03.030104</t>
  </si>
  <si>
    <t>SB(L)</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</si>
  <si>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</si>
  <si>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</si>
  <si>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</si>
  <si>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</si>
  <si>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</si>
  <si>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</si>
  <si>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</si>
  <si>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</si>
  <si>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</si>
  <si>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5/ 1200</t>
  </si>
  <si>
    <t>IED</t>
  </si>
  <si>
    <t xml:space="preserve">Suorganizuota renginių, skaičius </t>
  </si>
  <si>
    <t>1/31</t>
  </si>
  <si>
    <t>1/34</t>
  </si>
  <si>
    <t>2000</t>
  </si>
  <si>
    <t>Atlikta pastato šildymo radiatorių (33 vnt.) montavimo ir kt. darbų. Užbaigtumas, proc.</t>
  </si>
  <si>
    <t xml:space="preserve">Pastato Šimkaus g. 11 stogo, fasado ir vidaus patalpų remontas </t>
  </si>
  <si>
    <t>Pastato Danės g. 17 patalpų remontas</t>
  </si>
  <si>
    <t>Atlikta pastato Debreceno g. 41 dalies fasado sienų, langų, durų tvarkymo darbų. Užbaigtumas, proc.</t>
  </si>
  <si>
    <t>Organizuotas Lietuvos konsulų susitikimas Lietuvoje renginys, vnt.</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</si>
  <si>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</si>
  <si>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</si>
  <si>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</si>
  <si>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</si>
  <si>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</si>
  <si>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Savivaldybei nuosavybės teise priklausančio ir patikėjimo teise valdomo turto valdymas, naudojimas ir disponavimas</t>
  </si>
  <si>
    <r>
      <t>Suremontuotų patalpų plotas, m</t>
    </r>
    <r>
      <rPr>
        <i/>
        <vertAlign val="superscript"/>
        <sz val="10"/>
        <rFont val="Times New Roman"/>
        <family val="1"/>
        <charset val="186"/>
      </rPr>
      <t>2</t>
    </r>
  </si>
  <si>
    <t>Socialinės paramos skyriaus patalpų remontas (Laukininkų g. 19A)</t>
  </si>
  <si>
    <t xml:space="preserve">Eksploatuojama programų, internetinių sistemų vartotojų skaičius </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</si>
  <si>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</si>
  <si>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</si>
  <si>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</si>
  <si>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</si>
  <si>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</si>
  <si>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</si>
  <si>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</si>
  <si>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</si>
  <si>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</si>
  <si>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Istorinių miestų lyga Administracinių teisės aktų pažeidimų protokolų valdymo sistemos įdiegimas IML, Žydų kultūros paveldo Europoje asociacija)   </t>
  </si>
  <si>
    <t>Automobilių statymo aikštelės prie „Švyturio“ arenos apšvietimo išlaidų dengimas ir energinių išteklių išlaidų kompensavimas UAB „Klaipėdos arena“</t>
  </si>
  <si>
    <t xml:space="preserve">Pastato Liepų g. 11 ir aplinkos atnaujinimo ir remonto darbai </t>
  </si>
  <si>
    <t>Įsigyta suvenyrų  rūšių, vnt.</t>
  </si>
  <si>
    <t>Suremontuota fasado ploto (3170 m²),  m²</t>
  </si>
  <si>
    <t>Suremontuota kabinetų ploto, m²</t>
  </si>
  <si>
    <t>Rekonstruota automobilių stovėjimo aikštelė (118 m²) Liepų g. 11. Užbaigtumas, proc.</t>
  </si>
  <si>
    <t>Suremontuota stogo ploto, m²</t>
  </si>
  <si>
    <t>Atlikta fasado (125 m²) ir  patalpų  (200 m²) remonto darbų. Užbaigtumas, proc.</t>
  </si>
  <si>
    <t>Suremontuota patalpų ploto,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</si>
  <si>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</si>
  <si>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</si>
  <si>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</si>
  <si>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r>
      <t xml:space="preserve">2017–2020 M. KLAIPĖDOS MIESTO SAVIVALDYBĖS </t>
    </r>
    <r>
      <rPr>
        <b/>
        <sz val="11"/>
        <rFont val="Times New Roman"/>
        <family val="1"/>
        <charset val="186"/>
      </rPr>
      <t xml:space="preserve">            </t>
    </r>
  </si>
  <si>
    <t>2017 m. patvirtintas asignavimų planas*</t>
  </si>
  <si>
    <t>Paskutinis 2017 m. asignavimų plano pakeitimas**</t>
  </si>
  <si>
    <t>Lėšų poreikis biudžetiniams 
2018-iesiems metams</t>
  </si>
  <si>
    <t>2020-ųjų metų lėšų projektas</t>
  </si>
  <si>
    <t>2020-ieji metai</t>
  </si>
  <si>
    <t xml:space="preserve">VšĮ „Klaipėdos šventės“ vietinės rinkliavos administravimo apmokėjimas </t>
  </si>
  <si>
    <t>Pasirašytų paskolų sutarčių, skaičius</t>
  </si>
  <si>
    <t>FTD Finansų skyrius</t>
  </si>
  <si>
    <t>SRD</t>
  </si>
  <si>
    <t>Priemonių, mažinančių administracinę naštą juridiniams ir fiziniams asmenims, taikymas (Licencijų ir leidimų išdavimo, proceso valdymo ir kontrolės sistemos sukūrimas)</t>
  </si>
  <si>
    <t xml:space="preserve">* pagal Klaipėdos miesto savivaldybės tarybos 2016 m. gruodžio 22 d. sprendimą Nr. T2-290 ir administracijos direktoriaus 2017-03-14 įsakymą AD1-642
</t>
  </si>
  <si>
    <t xml:space="preserve">** pagal Klaipėdos miesto savivaldybės tarybos 2017 m. lapkričio 30 d. sprendimą Nr. T2-XXX </t>
  </si>
  <si>
    <t>Patalpų pritaikymas archyvo veiklai (dokumentų saugyklai)</t>
  </si>
  <si>
    <t>Klaipėdos miesto savivaldybės korupcijos prevencijos 2017–2019 metų programos vykdymas</t>
  </si>
  <si>
    <t xml:space="preserve">Savivaldybės institucijų ir įstaigų vadovų, apmokytų korupcijos prevencijos tema, skaičius </t>
  </si>
  <si>
    <t>12</t>
  </si>
  <si>
    <t>Nupirkta spaudos ploto dienraščiuose, tūkst. kv. cm</t>
  </si>
  <si>
    <t xml:space="preserve">Gerinti gyventojų aptarnavimo kokybę, diegiant pažangius vadybos principus </t>
  </si>
  <si>
    <t xml:space="preserve">Projekto „Paslaugų teikimo kokybės gerinimas Klaipėdos regiono gyventojams“ įgyvendinimas </t>
  </si>
  <si>
    <t>03.020102</t>
  </si>
  <si>
    <t>03.010206</t>
  </si>
  <si>
    <t>03.010510</t>
  </si>
  <si>
    <t xml:space="preserve">03.010509 </t>
  </si>
  <si>
    <t xml:space="preserve">03.010507 </t>
  </si>
  <si>
    <t>03.01010142</t>
  </si>
  <si>
    <t>Prisijungimų  prie Registro centro skaičius, kartų</t>
  </si>
  <si>
    <t>Savivaldybės administracijos veiklos užtikrinimas (pastatų eksploatacija, prekių ir paslaugų įsigijimas, korespondencijos siuntimas paštu, spaudinių prenumerata, naudojimasis Registrų centro duomenų bazėmis ir kt.)</t>
  </si>
  <si>
    <t>ES</t>
  </si>
  <si>
    <t>Įsteigta piliečių chartija, vnt.</t>
  </si>
  <si>
    <t>Tobulinti savivaldybės administracijos veiklos valdymą</t>
  </si>
  <si>
    <t>40/ 200</t>
  </si>
  <si>
    <t>40/ 80</t>
  </si>
  <si>
    <t xml:space="preserve">Įdiegtas ir taikomas vadybos metodas, vnt. </t>
  </si>
  <si>
    <t>Apmokyta darbuotojų, skaičius</t>
  </si>
  <si>
    <t>Sertifikuota atskirų metodų vidinių lyderių, skaičius</t>
  </si>
  <si>
    <t>nauja</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</si>
  <si>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</si>
  <si>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</si>
  <si>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</si>
  <si>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Viešosios tvarkos skyriaus veiklos užtikrinimas (pastatų eksploatacija, prekių ir paslaugų įsigijimas, korespondencijos siuntimas paštu, naudojimasis Registrų centro informacinėmis duomenų bazėmisir kt.)</t>
  </si>
  <si>
    <t xml:space="preserve">Išsinuomota ir užpildyta stelažų dokumentų saugojimui (Archyvo veiklai), tiesiniai metrai </t>
  </si>
  <si>
    <t>Naudojamos programinės įrangos licencijos, vnt.</t>
  </si>
  <si>
    <t>Atlikta Klaipėdos m. savivaldybės teikiamų viešųjų paslaugų vartotojų pasitenkinimo tyrimų, vnt.</t>
  </si>
  <si>
    <t>P3.4.2.3</t>
  </si>
  <si>
    <t>P3.4.3.5</t>
  </si>
  <si>
    <t>Strateginio planavimo skyrius</t>
  </si>
  <si>
    <t>Atlikta pastato Debreceno g. 41 vidaus patalpų remonto darbų. Užbaigtumas, proc.</t>
  </si>
  <si>
    <t>Prekės ženklo komunikacijos plano įgyvendinimas</t>
  </si>
  <si>
    <t xml:space="preserve">Pastato išorės remontas, užbaigtumas proc. </t>
  </si>
  <si>
    <t xml:space="preserve">Pastato Liepų g. 13 fasado remontas ir šildymo sistemos pertvarkymas </t>
  </si>
  <si>
    <t>Suremontuota fasado ploto. Užbaigtumas, proc.</t>
  </si>
  <si>
    <t>Atlikta Klaipėdos m. savivaldybės teikiamų viešųjų paslaugų tyrimų (gyventojų nuomonės tyrimas) vnt.</t>
  </si>
  <si>
    <t>Parengtas planas, vnt.</t>
  </si>
  <si>
    <t>Klaipėdos miesto strateginio plėtros plano (KSP) 2021–2028 m. parengimas</t>
  </si>
  <si>
    <t>Įsigyta inventoriaus (2018 m. - 30 vnt. kabinų, 30 vnt. balsadėžių, 10 vnt. nedegių spintų, vnt.),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</si>
  <si>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</si>
  <si>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</si>
  <si>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</si>
  <si>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</si>
  <si>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Patalpos</t>
  </si>
  <si>
    <t xml:space="preserve">Patalpų valymas </t>
  </si>
  <si>
    <t>Langų remontas, reguliavimas</t>
  </si>
  <si>
    <t>Pastato eksploatacija (šildymas, elektra, vanduo, šiukšlės)</t>
  </si>
  <si>
    <t>Saugos sistemos</t>
  </si>
  <si>
    <t>Pastato apsauga (ekskomisarų biuras, Argus)</t>
  </si>
  <si>
    <t>Alkotesterio paslauga</t>
  </si>
  <si>
    <t>Adresinės gaisro sistemos įrengimas</t>
  </si>
  <si>
    <t>Vaizdo sistemos įrengimas</t>
  </si>
  <si>
    <t>Apsaugos sistemos įrengimas</t>
  </si>
  <si>
    <t>Suvenyrai</t>
  </si>
  <si>
    <t>Įsigyta suvenyrų (meras), vnt.</t>
  </si>
  <si>
    <t>Transporto išlaikymas</t>
  </si>
  <si>
    <t>Išnuomota elektromobilių, vnt.</t>
  </si>
  <si>
    <t>Įsigyta arba nuomojama autobusiukų, vnt.</t>
  </si>
  <si>
    <t>Ryšio paslaugos, baldai, kanceliarinės</t>
  </si>
  <si>
    <t>Ryšio paslaugos</t>
  </si>
  <si>
    <t>Palaugos "IP -telefonija" įsigijimas</t>
  </si>
  <si>
    <t>Kanceliarinės prekės</t>
  </si>
  <si>
    <t>Įsigyta baldų</t>
  </si>
  <si>
    <t>Archyvas</t>
  </si>
  <si>
    <t>Archyvo skyrius</t>
  </si>
  <si>
    <t xml:space="preserve">surašytas poreikis pagal 2017 m. </t>
  </si>
  <si>
    <t>Komandiruotės</t>
  </si>
  <si>
    <t>Komandiruotės (užsienio)</t>
  </si>
  <si>
    <t>Patvirtinta nauja Savivaldybės administracijos organizacinė struktūra, vnt.</t>
  </si>
  <si>
    <t>Savivaldybės administracijos organizacinės struktūros tobulinimas</t>
  </si>
  <si>
    <t>Organizuotas tradicinis Baltijos ir Juodosios jūrų ekonominis forumas Klaipėdoje, vnt.</t>
  </si>
  <si>
    <t>Mokamas tikslinis narystės asociacijoje „Klaipėdos regionas“ mokestis, susijęs su regoninės specializacijos parengimu, skaičius</t>
  </si>
  <si>
    <t xml:space="preserve">Transportas </t>
  </si>
  <si>
    <t>Atstovavimo teismuose ir teismų sprendimų vykdymo organizavimas bei teismo išlaidų apmokėjimas</t>
  </si>
  <si>
    <t>Civilinės atsakomybės draudimo įsigijimas</t>
  </si>
  <si>
    <t>Įsigyta suvenyrų (tarptautiniai ryšiai), vnt.</t>
  </si>
  <si>
    <t>nauja po svarstymo</t>
  </si>
  <si>
    <t>Parengta studija dėl savivaldybės viešųjų objektų valdymo pagal ESCO modelį, vnt.</t>
  </si>
  <si>
    <t xml:space="preserve">Parengta studija dėl miesto parkų valdymo modelio, vnt.                                                            </t>
  </si>
  <si>
    <t>Suplanuota susitikimų, vnt.</t>
  </si>
  <si>
    <t>II-os vandenvietės teritorijoje Ryšininkų g. 11, Klaipėdoje, esančio nekilnojamojo turto įsigijimas iš AB „Klaipėdos vanduo“</t>
  </si>
  <si>
    <t>Turgaus g. 21 remonto atlikimas. Patalpų Tiltų g. 8 rekonstrukcijos projekto parengimas su statybinais darbais. Patalpų Šilutės pl. 38 stogo remonto darbai (užbaigti 2016 m.). Pastato-garažo Klevų g. 2B,remonto darbai</t>
  </si>
  <si>
    <t>13</t>
  </si>
  <si>
    <t xml:space="preserve">Įsigyta darbuotojų aprangos komplektų (uniforminė apranga ar skiriamieji ženklai), sk. </t>
  </si>
  <si>
    <t>Klaipėdos m. savivaldybės administracijos įvaizdžio gerinimas, sukuriant  gyventojus aptarnaujančių darbuotojų aprangos dizainą ir įsigyjant aprangą</t>
  </si>
  <si>
    <t>Primonė iškelta į 5 programą</t>
  </si>
  <si>
    <t>iškelti kriterijai po svarstymo į 1, 2 5 ir kt. programas</t>
  </si>
  <si>
    <t>priemonė naikinama, nes perkeliama prie Viešosios  tvarkos inf. sistemų</t>
  </si>
  <si>
    <r>
      <t xml:space="preserve">Siūloma nauja paslauga. </t>
    </r>
    <r>
      <rPr>
        <b/>
        <sz val="10"/>
        <rFont val="Times New Roman"/>
        <family val="1"/>
        <charset val="186"/>
      </rPr>
      <t xml:space="preserve">IP telefonija </t>
    </r>
    <r>
      <rPr>
        <sz val="10"/>
        <rFont val="Times New Roman"/>
        <family val="1"/>
        <charset val="186"/>
      </rPr>
      <t>– tai aukšta ryšio kokybė ir mažos išlaidos be jokių kabelių ir gremėzdiškos įrangos</t>
    </r>
  </si>
  <si>
    <t>Parengta gyventojus aptarnaujančių skyrių darbuotojų  uniforminės aprangos ir skiriamųjų ženklų naudojimo studija bei katalogas, vnt.</t>
  </si>
  <si>
    <t>Suremontuotos pastato  (Pievų Tako g. 38) patalpos. Užbaigtumas, proc.</t>
  </si>
  <si>
    <t xml:space="preserve">Suremontuoti pastato (Kalvos g. 4) stogas ir fasadas. Užbaigtumas, proc. </t>
  </si>
  <si>
    <t>Suremontuotas pastato (Tiltų g. 8) fasadas. Užbaigtumas, proc.</t>
  </si>
  <si>
    <t xml:space="preserve">PATVIRTINTA
Klaipėdos miesto savivaldybės administracijos direktoriaus 2017 m. kovo   d. įsakymu Nr. AD1-642   </t>
  </si>
  <si>
    <r>
      <t>2018 M. KLAIPĖDOS MIESTO SAVIVALDYBĖS ADMINISTRACIJOS</t>
    </r>
    <r>
      <rPr>
        <b/>
        <sz val="11"/>
        <rFont val="Times New Roman"/>
        <family val="1"/>
        <charset val="186"/>
      </rPr>
      <t xml:space="preserve">          </t>
    </r>
  </si>
  <si>
    <t>2018-ųjų metų asignavimų planas*</t>
  </si>
  <si>
    <t>Įsigyta palauga "IP -telefonija", vnt</t>
  </si>
  <si>
    <t>Organizuotų mokymų, vnt., dalyvių skaičius</t>
  </si>
  <si>
    <r>
      <t xml:space="preserve">2018–2020 M. KLAIPĖDOS MIESTO SAVIVALDYBĖS </t>
    </r>
    <r>
      <rPr>
        <b/>
        <sz val="11"/>
        <rFont val="Times New Roman"/>
        <family val="1"/>
        <charset val="186"/>
      </rPr>
      <t xml:space="preserve">            </t>
    </r>
  </si>
  <si>
    <t xml:space="preserve">2018-ųjų metų asignavimų planas
</t>
  </si>
  <si>
    <t>Socialinės paramos skyriaus patalpų remontas (Vytauto g. 13)</t>
  </si>
  <si>
    <t xml:space="preserve">per SPG klausta, bet nenuspręsta </t>
  </si>
  <si>
    <t>2018-ųjų metų asignavimų planas</t>
  </si>
  <si>
    <t>Parengta galimybių studija, vnt.</t>
  </si>
  <si>
    <t>SPG3-18</t>
  </si>
  <si>
    <t>Seniūnijų steigimo poreikio Klaipėdos mieste studijos parengimas</t>
  </si>
  <si>
    <t>Parengta seniūnijų steigimo poreikio galimybių studija, vnt.</t>
  </si>
  <si>
    <t xml:space="preserve">SRD vyr. specialistė R. Razgienė </t>
  </si>
  <si>
    <t>** pagal Klaipėdos miesto savivaldybės tarybos 2017 m. lapkričio 23 d. sprendimą Nr. T2-267</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</si>
  <si>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</si>
  <si>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</si>
  <si>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</si>
  <si>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Informacinių technologijų palaikymas ir plėtojimas Savivaldybės administracijoje</t>
  </si>
  <si>
    <t>Dalyvavimas vietinių ir tarptautinių organizacijų veikloje</t>
  </si>
  <si>
    <t xml:space="preserve">Ligos išmokos mokėjimas už pirmąsias 2 laikinojo nedarbingumo dienas </t>
  </si>
  <si>
    <t>Ligos išmokos mokėjimas už pirmąsias 2 dienas</t>
  </si>
  <si>
    <t>Savivaldybės administracijos reikmėms naudojamų pastatų ir patalpų einamasis remontas</t>
  </si>
  <si>
    <t>VšĮ Klaipėdos ekonominės plėtros agentūros veiklos analizės – audito atlikimas</t>
  </si>
  <si>
    <t>Atliktas auditas, vnt.</t>
  </si>
  <si>
    <t>Išnuomota elektromobilių ir autobusiukas, vnt.</t>
  </si>
  <si>
    <t>Įsigyta palauga "IP -telefonija", vnt.</t>
  </si>
  <si>
    <t>pagal raštą 2017-11-29 VS-84</t>
  </si>
  <si>
    <r>
      <t xml:space="preserve">Atlikta pastato Debreceno g. 41 dalies fasado sienų, langų, durų ir </t>
    </r>
    <r>
      <rPr>
        <sz val="10"/>
        <color rgb="FFFF0000"/>
        <rFont val="Times New Roman"/>
        <family val="1"/>
        <charset val="186"/>
      </rPr>
      <t xml:space="preserve">stogo </t>
    </r>
    <r>
      <rPr>
        <sz val="10"/>
        <rFont val="Times New Roman"/>
        <family val="1"/>
        <charset val="186"/>
      </rPr>
      <t>tvarkymo darbų. Užbaigtumas, proc.</t>
    </r>
  </si>
  <si>
    <t>Atlikta pastato Debreceno g. 41 dalies fasado sienų, langų, durų ir stogo tvarkymo darbų. Užbaigtumas, proc.</t>
  </si>
  <si>
    <t>SPG STR3-19</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</si>
  <si>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</si>
  <si>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</si>
  <si>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</si>
  <si>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</si>
  <si>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</si>
  <si>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</si>
  <si>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Informacinių technologijų palaikymas ir plėtojimas Savivaldybės administracijoje:</t>
  </si>
  <si>
    <t>Atlikta Klaipėdos m. savivaldybės teikiamų viešųjų paslaugų tyrimų, vnt.</t>
  </si>
  <si>
    <t>Pastato Liepų g. 11 patalpų remontas</t>
  </si>
  <si>
    <t>Pastato Liepų g. 11 ir aplinkos atnaujinimas ir remontas</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</si>
  <si>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</si>
  <si>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</si>
  <si>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</si>
  <si>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</si>
  <si>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</si>
  <si>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</si>
  <si>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t>Suremontuotų patalpų (Vytauto g. 13) plotas, m²</t>
  </si>
  <si>
    <r>
      <t>Suremontuota patalpų ploto, m</t>
    </r>
    <r>
      <rPr>
        <i/>
        <vertAlign val="superscript"/>
        <sz val="10"/>
        <rFont val="Times New Roman"/>
        <family val="1"/>
        <charset val="186"/>
      </rPr>
      <t>2</t>
    </r>
  </si>
  <si>
    <t>Atlikta pastato patalpų remonto darbų. Užbaigtumas, proc.</t>
  </si>
  <si>
    <t>Atlikta pastato patalpų (228 m²) remonto darbų. Užbaigtumas, proc.</t>
  </si>
  <si>
    <t xml:space="preserve"> </t>
  </si>
  <si>
    <t xml:space="preserve">Atlikta pastato (Kalvos g. 2B) stogo remonto darbų. Užbaigtumas, proc. </t>
  </si>
  <si>
    <t>Turgaus g. 21 remonto atlikimas. Patalpų Tiltų g. 8 rekonstrukcijos projekto parengimas su statybinais darbais. Patalpų Šilutės pl. 38 stogo remonto darbai (užbaigti 2016 m.). Pastato-garažo Klevų g. 2B, remonto darbai</t>
  </si>
  <si>
    <t>Įsigyta vaizdo konferencinė įranga, vnt.</t>
  </si>
  <si>
    <t>Pastato Liepų g. 11 fasado ir patalpų remontas</t>
  </si>
  <si>
    <t>1170</t>
  </si>
  <si>
    <t>** pagal Klaipėdos miesto savivaldybės tarybos 2017 m. gruodžio 21 d. sprendimą Nr. T2-331</t>
  </si>
  <si>
    <t>Asociacijos Klaipėdos žuvininkystės vietos veiklos grupės nario įnašo sumokėjimas</t>
  </si>
  <si>
    <t>Sumokėtas įnašas, vnt</t>
  </si>
  <si>
    <t xml:space="preserve">Klaipėdos miesto savivaldybės valdymo                     programos (Nr. 03) aprašymo                                                          priedas
</t>
  </si>
  <si>
    <t>Įsigyta inventoriaus (2018 m. – 30 vnt. kabinų, 30 vnt. balsadėžių, 10 vnt. nedegių spintų, vnt.), vnt.</t>
  </si>
  <si>
    <t>Klaipėdos savivaldybės strateginio plėtros plano (KSP) 2021–2028 m. parengimas</t>
  </si>
  <si>
    <t>Prisijungimų  prie Registro centro skaičius, tūkst. kartų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</si>
</sst>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8"/>
      <name val="Arial"/>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i/>
      <vertAlign val="superscript"/>
      <sz val="10"/>
      <name val="Times New Roman"/>
      <family val="1"/>
      <charset val="186"/>
    </font>
    <font>
      <i/>
      <sz val="9"/>
      <name val="Times New Roman"/>
      <family val="1"/>
      <charset val="186"/>
    </font>
    <font>
      <sz val="9"/>
      <color rgb="FFFF0000"/>
      <name val="Times New Roman"/>
      <family val="1"/>
      <charset val="186"/>
    </font>
    <font>
      <sz val="7"/>
      <color indexed="81"/>
      <name val="Tahoma"/>
      <family val="2"/>
      <charset val="186"/>
    </font>
    <font>
      <i/>
      <sz val="11"/>
      <name val="Calibri"/>
      <family val="2"/>
      <charset val="186"/>
      <scheme val="minor"/>
    </font>
    <font>
      <i/>
      <sz val="11"/>
      <color theme="1"/>
      <name val="Calibri"/>
      <family val="2"/>
      <charset val="186"/>
      <scheme val="minor"/>
    </font>
    <font>
      <i/>
      <sz val="10"/>
      <color theme="1"/>
      <name val="Times New Roman"/>
      <family val="1"/>
      <charset val="186"/>
    </font>
    <font>
      <i/>
      <sz val="8"/>
      <name val="Times New Roman"/>
      <family val="1"/>
      <charset val="186"/>
    </font>
    <font>
      <b/>
      <i/>
      <sz val="10"/>
      <name val="Times New Roman"/>
      <family val="1"/>
      <charset val="186"/>
    </font>
    <font>
      <i/>
      <sz val="10"/>
      <name val="Times New Roman"/>
      <family val="1"/>
    </font>
    <font>
      <i/>
      <sz val="9"/>
      <name val="Times New Roman"/>
      <family val="1"/>
    </font>
    <font>
      <sz val="8"/>
      <color rgb="FFFF0000"/>
      <name val="Times New Roman"/>
      <family val="1"/>
      <charset val="186"/>
    </font>
    <font>
      <b/>
      <i/>
      <sz val="10"/>
      <name val="Times New Roman"/>
      <family val="1"/>
    </font>
    <font>
      <sz val="11"/>
      <color rgb="FFFF0000"/>
      <name val="Calibri"/>
      <family val="2"/>
      <charset val="186"/>
      <scheme val="minor"/>
    </font>
    <font>
      <b/>
      <sz val="10"/>
      <color rgb="FFFF0000"/>
      <name val="Times New Roman"/>
      <family val="1"/>
      <charset val="186"/>
    </font>
    <font>
      <sz val="11"/>
      <color rgb="FFFF0000"/>
      <name val="Times New Roman"/>
      <family val="1"/>
      <charset val="186"/>
    </font>
    <font>
      <sz val="10"/>
      <color theme="1"/>
      <name val="Arial"/>
      <family val="2"/>
      <charset val="186"/>
    </font>
    <font>
      <b/>
      <sz val="10"/>
      <color theme="1"/>
      <name val="Times New Roman"/>
      <family val="1"/>
      <charset val="186"/>
    </font>
    <font>
      <sz val="10"/>
      <color theme="3"/>
      <name val="Times New Roman"/>
      <family val="1"/>
      <charset val="186"/>
    </font>
    <font>
      <i/>
      <sz val="10"/>
      <name val="Times"/>
      <charset val="186"/>
    </font>
  </fonts>
  <fills count="12">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12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auto="1"/>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946">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4" fillId="0" borderId="42" xfId="0" applyNumberFormat="1" applyFont="1" applyBorder="1" applyAlignment="1">
      <alignment horizontal="center"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5" borderId="68"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3" fontId="10" fillId="6" borderId="11" xfId="0" applyNumberFormat="1" applyFont="1" applyFill="1" applyBorder="1" applyAlignment="1">
      <alignment horizontal="left" vertical="top" wrapText="1"/>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8"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4" fillId="6" borderId="71"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8"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4"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0" fontId="4" fillId="6" borderId="68"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0" fontId="6" fillId="6" borderId="40" xfId="0" applyFont="1" applyFill="1" applyBorder="1" applyAlignment="1">
      <alignment horizontal="left"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3" fontId="16" fillId="6" borderId="58" xfId="0" applyNumberFormat="1" applyFont="1" applyFill="1" applyBorder="1" applyAlignment="1">
      <alignment horizontal="left" vertical="top" wrapText="1"/>
    </xf>
    <xf numFmtId="166" fontId="4" fillId="6" borderId="13" xfId="0" applyNumberFormat="1" applyFont="1" applyFill="1" applyBorder="1" applyAlignment="1">
      <alignment horizontal="center" vertical="top"/>
    </xf>
    <xf numFmtId="166" fontId="5" fillId="6" borderId="8" xfId="0" applyNumberFormat="1" applyFont="1" applyFill="1" applyBorder="1" applyAlignment="1">
      <alignment horizontal="right" vertical="top"/>
    </xf>
    <xf numFmtId="166" fontId="5" fillId="0" borderId="49"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70" xfId="0" applyNumberFormat="1" applyFont="1" applyFill="1" applyBorder="1" applyAlignment="1">
      <alignment horizontal="center" vertical="top"/>
    </xf>
    <xf numFmtId="166" fontId="6" fillId="4" borderId="79" xfId="0" applyNumberFormat="1" applyFont="1" applyFill="1" applyBorder="1" applyAlignment="1">
      <alignment horizontal="center" vertical="top"/>
    </xf>
    <xf numFmtId="166" fontId="6" fillId="3" borderId="79" xfId="0" applyNumberFormat="1" applyFont="1" applyFill="1" applyBorder="1" applyAlignment="1">
      <alignment horizontal="center" vertical="top"/>
    </xf>
    <xf numFmtId="3" fontId="6" fillId="9" borderId="70"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13" fillId="0"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16" fillId="0" borderId="36" xfId="0" applyNumberFormat="1" applyFont="1" applyBorder="1" applyAlignment="1">
      <alignment horizontal="left" vertical="top" wrapText="1"/>
    </xf>
    <xf numFmtId="3" fontId="4" fillId="6" borderId="36" xfId="0" applyNumberFormat="1" applyFont="1" applyFill="1" applyBorder="1" applyAlignment="1">
      <alignment vertical="top" wrapText="1"/>
    </xf>
    <xf numFmtId="3" fontId="4" fillId="0" borderId="82" xfId="0" applyNumberFormat="1" applyFont="1" applyFill="1" applyBorder="1" applyAlignment="1">
      <alignment horizontal="left" vertical="top" wrapText="1"/>
    </xf>
    <xf numFmtId="3" fontId="4" fillId="6" borderId="55" xfId="0" applyNumberFormat="1" applyFont="1" applyFill="1" applyBorder="1" applyAlignment="1">
      <alignment vertical="top" wrapText="1"/>
    </xf>
    <xf numFmtId="3" fontId="4" fillId="6" borderId="83" xfId="0" applyNumberFormat="1" applyFont="1" applyFill="1" applyBorder="1" applyAlignment="1">
      <alignment horizontal="left" vertical="top" wrapText="1"/>
    </xf>
    <xf numFmtId="3" fontId="4" fillId="0" borderId="81"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4" fillId="6" borderId="4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166" fontId="4" fillId="6" borderId="38" xfId="0" applyNumberFormat="1" applyFont="1" applyFill="1" applyBorder="1" applyAlignment="1">
      <alignment horizontal="center" vertical="top" wrapText="1"/>
    </xf>
    <xf numFmtId="0" fontId="4" fillId="6" borderId="34" xfId="0" applyFont="1" applyFill="1" applyBorder="1" applyAlignment="1">
      <alignment horizontal="center" vertical="top"/>
    </xf>
    <xf numFmtId="3" fontId="4" fillId="6" borderId="38" xfId="0" applyNumberFormat="1" applyFont="1" applyFill="1" applyBorder="1" applyAlignment="1">
      <alignment vertical="top"/>
    </xf>
    <xf numFmtId="166" fontId="4" fillId="6" borderId="48" xfId="0" applyNumberFormat="1" applyFont="1" applyFill="1" applyBorder="1" applyAlignment="1">
      <alignment horizontal="center" vertical="top"/>
    </xf>
    <xf numFmtId="166" fontId="4" fillId="8" borderId="50"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5" fillId="0" borderId="35"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80"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166" fontId="6" fillId="5" borderId="79"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49" fontId="9" fillId="0" borderId="52" xfId="0" applyNumberFormat="1" applyFont="1" applyBorder="1" applyAlignment="1">
      <alignment horizontal="center" vertical="top" textRotation="90"/>
    </xf>
    <xf numFmtId="3" fontId="5" fillId="6" borderId="12" xfId="0" applyNumberFormat="1" applyFont="1" applyFill="1" applyBorder="1" applyAlignment="1">
      <alignment horizontal="center" vertical="center" textRotation="90" wrapText="1"/>
    </xf>
    <xf numFmtId="3" fontId="5" fillId="6" borderId="65"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3" fontId="4" fillId="6" borderId="73" xfId="0" applyNumberFormat="1" applyFont="1" applyFill="1" applyBorder="1" applyAlignment="1">
      <alignment vertical="top"/>
    </xf>
    <xf numFmtId="0" fontId="6" fillId="6" borderId="50" xfId="0" applyFont="1" applyFill="1" applyBorder="1" applyAlignment="1">
      <alignment horizontal="left" vertical="top" wrapText="1"/>
    </xf>
    <xf numFmtId="3" fontId="6" fillId="6" borderId="14" xfId="0" applyNumberFormat="1" applyFont="1" applyFill="1" applyBorder="1" applyAlignment="1">
      <alignment horizontal="center"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0" borderId="17" xfId="0" applyNumberFormat="1" applyFont="1" applyBorder="1" applyAlignment="1">
      <alignment vertical="top" wrapText="1"/>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6" xfId="0" applyFont="1" applyFill="1" applyBorder="1" applyAlignment="1">
      <alignment horizontal="left" vertical="top" wrapText="1"/>
    </xf>
    <xf numFmtId="3" fontId="4" fillId="6" borderId="46" xfId="0" applyNumberFormat="1" applyFont="1" applyFill="1" applyBorder="1" applyAlignment="1">
      <alignment horizontal="center" vertical="top"/>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6"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4" fillId="6" borderId="68"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166" fontId="5" fillId="0" borderId="34"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27" xfId="0" applyFont="1" applyFill="1" applyBorder="1" applyAlignment="1">
      <alignment horizontal="center" vertical="center" textRotation="90" wrapText="1"/>
    </xf>
    <xf numFmtId="0" fontId="4" fillId="0" borderId="27" xfId="0" applyFont="1" applyBorder="1" applyAlignment="1">
      <alignment horizontal="center" vertical="center" textRotation="90"/>
    </xf>
    <xf numFmtId="0" fontId="4" fillId="0" borderId="85"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0" borderId="46" xfId="0" applyNumberFormat="1" applyFont="1" applyBorder="1" applyAlignment="1">
      <alignment horizontal="center" vertical="top"/>
    </xf>
    <xf numFmtId="166" fontId="4" fillId="6" borderId="8"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166" fontId="4" fillId="6" borderId="90" xfId="0" applyNumberFormat="1" applyFont="1" applyFill="1" applyBorder="1" applyAlignment="1">
      <alignment horizontal="center" vertical="top"/>
    </xf>
    <xf numFmtId="166" fontId="4" fillId="6" borderId="91"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91" xfId="0" applyNumberFormat="1" applyFont="1" applyBorder="1" applyAlignment="1">
      <alignment horizontal="center" vertical="top"/>
    </xf>
    <xf numFmtId="166" fontId="4" fillId="6" borderId="9"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90" xfId="0" applyNumberFormat="1" applyFont="1" applyFill="1" applyBorder="1" applyAlignment="1">
      <alignment horizontal="center" vertical="top"/>
    </xf>
    <xf numFmtId="166" fontId="4" fillId="6" borderId="90" xfId="0" applyNumberFormat="1" applyFont="1" applyFill="1" applyBorder="1" applyAlignment="1">
      <alignment horizontal="center" vertical="top" wrapText="1"/>
    </xf>
    <xf numFmtId="166" fontId="4" fillId="6" borderId="37"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90" xfId="0" applyNumberFormat="1" applyFont="1" applyFill="1" applyBorder="1" applyAlignment="1">
      <alignment horizontal="center" vertical="top"/>
    </xf>
    <xf numFmtId="166" fontId="4" fillId="0" borderId="88" xfId="0" applyNumberFormat="1" applyFont="1" applyFill="1" applyBorder="1" applyAlignment="1">
      <alignment horizontal="center" vertical="top"/>
    </xf>
    <xf numFmtId="166" fontId="4" fillId="0" borderId="60" xfId="0" applyNumberFormat="1" applyFont="1" applyBorder="1" applyAlignment="1">
      <alignment horizontal="center" vertical="top"/>
    </xf>
    <xf numFmtId="166" fontId="4" fillId="6" borderId="36" xfId="0" applyNumberFormat="1" applyFont="1" applyFill="1" applyBorder="1" applyAlignment="1">
      <alignment horizontal="center" vertical="top"/>
    </xf>
    <xf numFmtId="166" fontId="4" fillId="6" borderId="17" xfId="0" applyNumberFormat="1" applyFont="1" applyFill="1" applyBorder="1" applyAlignment="1">
      <alignment horizontal="center" vertical="top"/>
    </xf>
    <xf numFmtId="166" fontId="5" fillId="0" borderId="36"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45" xfId="0" applyNumberFormat="1" applyFont="1" applyFill="1" applyBorder="1" applyAlignment="1">
      <alignment horizontal="center" vertical="top"/>
    </xf>
    <xf numFmtId="166" fontId="4" fillId="6" borderId="58" xfId="0" applyNumberFormat="1" applyFont="1" applyFill="1" applyBorder="1" applyAlignment="1">
      <alignment horizontal="center" vertical="top"/>
    </xf>
    <xf numFmtId="166" fontId="4" fillId="6" borderId="52" xfId="0" applyNumberFormat="1" applyFont="1" applyFill="1" applyBorder="1" applyAlignment="1">
      <alignment horizontal="center" vertical="top"/>
    </xf>
    <xf numFmtId="166" fontId="4" fillId="0" borderId="45" xfId="0" applyNumberFormat="1" applyFont="1" applyBorder="1" applyAlignment="1">
      <alignment horizontal="center" vertical="top"/>
    </xf>
    <xf numFmtId="166" fontId="4" fillId="6" borderId="65"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6" borderId="11" xfId="0" applyNumberFormat="1" applyFont="1" applyFill="1" applyBorder="1" applyAlignment="1">
      <alignment horizontal="center" vertical="top" wrapText="1"/>
    </xf>
    <xf numFmtId="166" fontId="4" fillId="6" borderId="58"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65" xfId="0" applyNumberFormat="1" applyFont="1" applyFill="1" applyBorder="1" applyAlignment="1">
      <alignment horizontal="center" vertical="top"/>
    </xf>
    <xf numFmtId="166" fontId="4" fillId="0" borderId="58" xfId="0" applyNumberFormat="1" applyFont="1" applyBorder="1" applyAlignment="1">
      <alignment horizontal="center" vertical="top"/>
    </xf>
    <xf numFmtId="166" fontId="5" fillId="0" borderId="58"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5" fontId="4" fillId="6" borderId="12" xfId="0" applyNumberFormat="1" applyFont="1" applyFill="1" applyBorder="1" applyAlignment="1">
      <alignment horizontal="center" vertical="center" textRotation="90"/>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12"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9"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97"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10" fillId="8" borderId="97"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center" textRotation="90"/>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5"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4" xfId="0" applyNumberFormat="1" applyFont="1" applyFill="1" applyBorder="1" applyAlignment="1">
      <alignment horizontal="center" vertical="top"/>
    </xf>
    <xf numFmtId="3" fontId="4" fillId="0" borderId="94" xfId="0" applyNumberFormat="1" applyFont="1" applyFill="1" applyBorder="1" applyAlignment="1">
      <alignment horizontal="center" vertical="top"/>
    </xf>
    <xf numFmtId="3" fontId="4" fillId="6" borderId="103"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45"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4"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40"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4" xfId="0" applyNumberFormat="1" applyFont="1" applyFill="1" applyBorder="1" applyAlignment="1">
      <alignment horizontal="center" vertical="top"/>
    </xf>
    <xf numFmtId="166" fontId="4" fillId="6" borderId="12" xfId="0" applyNumberFormat="1" applyFont="1" applyFill="1" applyBorder="1" applyAlignment="1">
      <alignment horizontal="center" vertical="top"/>
    </xf>
    <xf numFmtId="166" fontId="4" fillId="6" borderId="9" xfId="0" applyNumberFormat="1" applyFont="1" applyFill="1" applyBorder="1" applyAlignment="1">
      <alignment vertical="top"/>
    </xf>
    <xf numFmtId="166" fontId="4" fillId="6" borderId="71" xfId="0" applyNumberFormat="1" applyFont="1" applyFill="1" applyBorder="1" applyAlignment="1">
      <alignment horizontal="center" vertical="top"/>
    </xf>
    <xf numFmtId="166" fontId="4" fillId="6" borderId="65" xfId="0" applyNumberFormat="1" applyFont="1" applyFill="1" applyBorder="1" applyAlignment="1">
      <alignment vertical="top"/>
    </xf>
    <xf numFmtId="3" fontId="4" fillId="6" borderId="84"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3"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90"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5" fillId="6" borderId="19" xfId="0" applyNumberFormat="1" applyFont="1" applyFill="1" applyBorder="1" applyAlignment="1">
      <alignment horizontal="center" vertical="top"/>
    </xf>
    <xf numFmtId="166" fontId="5" fillId="6" borderId="88" xfId="0" applyNumberFormat="1" applyFont="1" applyFill="1" applyBorder="1" applyAlignment="1">
      <alignment horizontal="right" vertical="top"/>
    </xf>
    <xf numFmtId="166" fontId="6" fillId="3" borderId="76" xfId="0" applyNumberFormat="1" applyFont="1" applyFill="1" applyBorder="1" applyAlignment="1">
      <alignment horizontal="center" vertical="top"/>
    </xf>
    <xf numFmtId="166" fontId="5" fillId="6" borderId="65" xfId="0" applyNumberFormat="1" applyFont="1" applyFill="1" applyBorder="1" applyAlignment="1">
      <alignment horizontal="right" vertical="top"/>
    </xf>
    <xf numFmtId="166" fontId="5" fillId="6" borderId="52"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6"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07" xfId="0" applyNumberFormat="1" applyFont="1" applyBorder="1" applyAlignment="1">
      <alignment horizontal="center" vertical="top"/>
    </xf>
    <xf numFmtId="3" fontId="4" fillId="0" borderId="108" xfId="0" applyNumberFormat="1" applyFont="1" applyBorder="1" applyAlignment="1">
      <alignment horizontal="center" vertical="top"/>
    </xf>
    <xf numFmtId="3" fontId="5" fillId="6" borderId="106"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5" fillId="0" borderId="94" xfId="0" applyNumberFormat="1" applyFont="1" applyFill="1" applyBorder="1" applyAlignment="1">
      <alignment horizontal="center" vertical="top"/>
    </xf>
    <xf numFmtId="3" fontId="5" fillId="0" borderId="108" xfId="0" applyNumberFormat="1" applyFont="1" applyFill="1" applyBorder="1" applyAlignment="1">
      <alignment horizontal="center" vertical="top"/>
    </xf>
    <xf numFmtId="3" fontId="5" fillId="0" borderId="99" xfId="0" applyNumberFormat="1" applyFont="1" applyFill="1" applyBorder="1" applyAlignment="1">
      <alignment horizontal="center" vertical="top"/>
    </xf>
    <xf numFmtId="0" fontId="4" fillId="6" borderId="106" xfId="0" applyNumberFormat="1" applyFont="1" applyFill="1" applyBorder="1" applyAlignment="1">
      <alignment horizontal="center" vertical="top"/>
    </xf>
    <xf numFmtId="3" fontId="4" fillId="0" borderId="109" xfId="0" applyNumberFormat="1" applyFont="1" applyBorder="1" applyAlignment="1">
      <alignment horizontal="center" vertical="top"/>
    </xf>
    <xf numFmtId="0" fontId="4" fillId="6" borderId="105" xfId="0" applyFont="1" applyFill="1" applyBorder="1" applyAlignment="1">
      <alignment horizontal="center" vertical="top"/>
    </xf>
    <xf numFmtId="0" fontId="4" fillId="0" borderId="103" xfId="0" applyFont="1" applyBorder="1" applyAlignment="1">
      <alignment horizontal="center" vertical="top"/>
    </xf>
    <xf numFmtId="0" fontId="4" fillId="0" borderId="98" xfId="0" applyFont="1" applyBorder="1" applyAlignment="1">
      <alignment horizontal="center" vertical="top"/>
    </xf>
    <xf numFmtId="166" fontId="5" fillId="6" borderId="62" xfId="0" applyNumberFormat="1" applyFont="1" applyFill="1" applyBorder="1" applyAlignment="1">
      <alignment horizontal="right" vertical="top"/>
    </xf>
    <xf numFmtId="166" fontId="5" fillId="6" borderId="53" xfId="0" applyNumberFormat="1" applyFont="1" applyFill="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3"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2" xfId="0" applyNumberFormat="1" applyFont="1" applyFill="1" applyBorder="1" applyAlignment="1">
      <alignment horizontal="center" vertical="top"/>
    </xf>
    <xf numFmtId="166" fontId="6" fillId="5" borderId="76" xfId="0" applyNumberFormat="1" applyFont="1" applyFill="1" applyBorder="1" applyAlignment="1">
      <alignment horizontal="center" vertical="top"/>
    </xf>
    <xf numFmtId="166" fontId="6" fillId="3" borderId="80"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9" xfId="0" applyFont="1" applyFill="1" applyBorder="1" applyAlignment="1">
      <alignment horizontal="center" vertical="top"/>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6" xfId="0" applyNumberFormat="1" applyFont="1" applyBorder="1" applyAlignment="1">
      <alignment horizontal="center" wrapText="1"/>
    </xf>
    <xf numFmtId="3" fontId="4" fillId="6" borderId="111" xfId="0" applyNumberFormat="1" applyFont="1" applyFill="1" applyBorder="1" applyAlignment="1">
      <alignment horizontal="center" vertical="top"/>
    </xf>
    <xf numFmtId="49" fontId="10" fillId="6" borderId="33" xfId="0" applyNumberFormat="1" applyFont="1" applyFill="1" applyBorder="1" applyAlignment="1">
      <alignment horizontal="center" vertical="top" wrapText="1"/>
    </xf>
    <xf numFmtId="0" fontId="4" fillId="6" borderId="108" xfId="0" applyFont="1" applyFill="1" applyBorder="1" applyAlignment="1">
      <alignment horizontal="center" vertical="top"/>
    </xf>
    <xf numFmtId="0" fontId="4" fillId="6" borderId="87" xfId="0" applyFont="1" applyFill="1" applyBorder="1" applyAlignment="1">
      <alignment horizontal="left" vertical="top" wrapText="1"/>
    </xf>
    <xf numFmtId="0" fontId="4" fillId="0" borderId="95" xfId="0" applyFont="1" applyBorder="1" applyAlignment="1">
      <alignment horizontal="center" vertical="top"/>
    </xf>
    <xf numFmtId="0" fontId="4" fillId="0" borderId="96" xfId="0" applyFont="1" applyBorder="1" applyAlignment="1">
      <alignment horizontal="center" vertical="top"/>
    </xf>
    <xf numFmtId="0" fontId="4" fillId="6" borderId="111" xfId="0" applyFont="1" applyFill="1" applyBorder="1" applyAlignment="1">
      <alignment horizontal="center" vertical="top"/>
    </xf>
    <xf numFmtId="0" fontId="4" fillId="0" borderId="86"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0" borderId="45" xfId="0" applyFont="1" applyBorder="1" applyAlignment="1">
      <alignment horizontal="center" vertical="top"/>
    </xf>
    <xf numFmtId="0" fontId="4" fillId="0" borderId="97" xfId="0" applyFont="1" applyBorder="1" applyAlignment="1">
      <alignment horizontal="center" vertical="top"/>
    </xf>
    <xf numFmtId="0" fontId="4" fillId="6" borderId="43" xfId="0" applyFont="1" applyFill="1" applyBorder="1" applyAlignment="1">
      <alignment horizontal="left" vertical="top" wrapText="1"/>
    </xf>
    <xf numFmtId="0" fontId="4" fillId="6" borderId="94"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40"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68"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58"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54" xfId="0" applyNumberFormat="1" applyFont="1" applyFill="1" applyBorder="1" applyAlignment="1">
      <alignment horizontal="center" vertical="top"/>
    </xf>
    <xf numFmtId="166" fontId="5" fillId="6" borderId="42"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9" xfId="0" applyFont="1" applyFill="1" applyBorder="1" applyAlignment="1">
      <alignment horizontal="center" vertical="top"/>
    </xf>
    <xf numFmtId="166" fontId="4" fillId="6" borderId="15" xfId="0" applyNumberFormat="1" applyFont="1" applyFill="1" applyBorder="1" applyAlignment="1">
      <alignment horizontal="center" vertical="top"/>
    </xf>
    <xf numFmtId="166" fontId="4" fillId="6" borderId="54"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166" fontId="4" fillId="6" borderId="42" xfId="0" applyNumberFormat="1" applyFont="1" applyFill="1" applyBorder="1" applyAlignment="1">
      <alignment horizontal="center" vertical="top"/>
    </xf>
    <xf numFmtId="0" fontId="4" fillId="0" borderId="31" xfId="0" applyFont="1" applyFill="1" applyBorder="1" applyAlignment="1">
      <alignment horizontal="center" vertical="top" wrapText="1"/>
    </xf>
    <xf numFmtId="0" fontId="4" fillId="0" borderId="31" xfId="0" applyFont="1" applyBorder="1" applyAlignment="1">
      <alignment vertical="top" wrapText="1"/>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3" fontId="6" fillId="6" borderId="106" xfId="0" applyNumberFormat="1" applyFont="1" applyFill="1" applyBorder="1" applyAlignment="1">
      <alignment horizontal="center" vertical="top"/>
    </xf>
    <xf numFmtId="0" fontId="9" fillId="6" borderId="1" xfId="0" applyFont="1" applyFill="1" applyBorder="1" applyAlignment="1">
      <alignment vertical="top"/>
    </xf>
    <xf numFmtId="49" fontId="5" fillId="0" borderId="65" xfId="0" applyNumberFormat="1" applyFont="1" applyFill="1" applyBorder="1" applyAlignment="1">
      <alignment horizontal="center" vertical="top" textRotation="90" wrapText="1"/>
    </xf>
    <xf numFmtId="3" fontId="4" fillId="6" borderId="49" xfId="0" applyNumberFormat="1" applyFont="1" applyFill="1" applyBorder="1" applyAlignment="1">
      <alignment vertical="top"/>
    </xf>
    <xf numFmtId="3" fontId="4" fillId="6" borderId="40" xfId="0" applyNumberFormat="1" applyFont="1" applyFill="1" applyBorder="1" applyAlignment="1">
      <alignment vertical="top"/>
    </xf>
    <xf numFmtId="3" fontId="4" fillId="6" borderId="6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166" fontId="4" fillId="8" borderId="38" xfId="0" applyNumberFormat="1" applyFont="1" applyFill="1" applyBorder="1" applyAlignment="1">
      <alignment horizontal="center" vertical="top"/>
    </xf>
    <xf numFmtId="166" fontId="4" fillId="8" borderId="34"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4" fillId="8" borderId="37" xfId="0" applyNumberFormat="1" applyFont="1" applyFill="1" applyBorder="1" applyAlignment="1">
      <alignment horizontal="center" vertical="top"/>
    </xf>
    <xf numFmtId="3" fontId="5" fillId="6" borderId="60"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5" fontId="4" fillId="6" borderId="11" xfId="0" applyNumberFormat="1" applyFont="1" applyFill="1" applyBorder="1" applyAlignment="1">
      <alignment horizontal="center" vertical="center" textRotation="90"/>
    </xf>
    <xf numFmtId="0" fontId="4" fillId="6" borderId="13" xfId="0" applyFont="1" applyFill="1" applyBorder="1" applyAlignment="1">
      <alignment horizontal="center" vertical="top"/>
    </xf>
    <xf numFmtId="166" fontId="4" fillId="6" borderId="51" xfId="0" applyNumberFormat="1" applyFont="1" applyFill="1" applyBorder="1" applyAlignment="1">
      <alignment horizontal="center" vertical="top"/>
    </xf>
    <xf numFmtId="166" fontId="4" fillId="6" borderId="115"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166" fontId="4" fillId="6" borderId="102" xfId="0" applyNumberFormat="1" applyFont="1" applyFill="1" applyBorder="1" applyAlignment="1">
      <alignment horizontal="center" vertical="top"/>
    </xf>
    <xf numFmtId="3" fontId="6" fillId="6" borderId="68"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8" xfId="0" applyNumberFormat="1" applyFont="1" applyFill="1" applyBorder="1" applyAlignment="1">
      <alignment vertical="top"/>
    </xf>
    <xf numFmtId="3" fontId="6" fillId="9" borderId="26" xfId="0" applyNumberFormat="1" applyFont="1" applyFill="1" applyBorder="1" applyAlignment="1">
      <alignment horizontal="center" vertical="top"/>
    </xf>
    <xf numFmtId="49" fontId="6" fillId="5" borderId="75" xfId="0" applyNumberFormat="1" applyFont="1" applyFill="1" applyBorder="1" applyAlignment="1">
      <alignment horizontal="center" vertical="top"/>
    </xf>
    <xf numFmtId="166" fontId="5" fillId="6" borderId="90" xfId="0" applyNumberFormat="1" applyFont="1" applyFill="1" applyBorder="1" applyAlignment="1">
      <alignment horizontal="center" vertical="top"/>
    </xf>
    <xf numFmtId="3" fontId="4" fillId="0" borderId="64" xfId="0" applyNumberFormat="1" applyFont="1" applyBorder="1" applyAlignment="1">
      <alignment vertical="top" wrapText="1"/>
    </xf>
    <xf numFmtId="0" fontId="6" fillId="0" borderId="8" xfId="0" applyFont="1" applyBorder="1" applyAlignment="1">
      <alignment horizontal="center" vertical="center" wrapText="1"/>
    </xf>
    <xf numFmtId="0" fontId="2" fillId="0" borderId="0" xfId="0" applyFont="1" applyAlignment="1">
      <alignment horizontal="center" vertical="top" wrapText="1"/>
    </xf>
    <xf numFmtId="3" fontId="4" fillId="6" borderId="36"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6" fontId="4" fillId="10" borderId="49" xfId="0" applyNumberFormat="1" applyFont="1" applyFill="1" applyBorder="1" applyAlignment="1">
      <alignment horizontal="center" vertical="top"/>
    </xf>
    <xf numFmtId="166" fontId="4" fillId="10" borderId="40" xfId="0" applyNumberFormat="1" applyFont="1" applyFill="1" applyBorder="1" applyAlignment="1">
      <alignment horizontal="center" vertical="top"/>
    </xf>
    <xf numFmtId="166" fontId="4" fillId="10" borderId="69" xfId="0" applyNumberFormat="1" applyFont="1" applyFill="1" applyBorder="1" applyAlignment="1">
      <alignment horizontal="center" vertical="top"/>
    </xf>
    <xf numFmtId="166" fontId="4" fillId="10" borderId="90" xfId="0" applyNumberFormat="1" applyFont="1" applyFill="1" applyBorder="1" applyAlignment="1">
      <alignment horizontal="center" vertical="top"/>
    </xf>
    <xf numFmtId="0" fontId="4" fillId="6" borderId="40" xfId="0" applyFont="1" applyFill="1" applyBorder="1" applyAlignment="1">
      <alignment horizontal="center" vertical="top"/>
    </xf>
    <xf numFmtId="0" fontId="23" fillId="0" borderId="16" xfId="0" applyFont="1" applyFill="1" applyBorder="1" applyAlignment="1">
      <alignment horizontal="center" vertical="top"/>
    </xf>
    <xf numFmtId="0" fontId="4" fillId="0" borderId="52" xfId="0" applyFont="1" applyFill="1" applyBorder="1" applyAlignment="1">
      <alignment horizontal="center" vertical="top"/>
    </xf>
    <xf numFmtId="3" fontId="6" fillId="6" borderId="84"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textRotation="90"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0" borderId="52" xfId="0" applyNumberFormat="1" applyFont="1" applyBorder="1" applyAlignment="1">
      <alignment horizontal="center" vertical="top" wrapText="1"/>
    </xf>
    <xf numFmtId="3" fontId="4" fillId="6" borderId="7" xfId="0" applyNumberFormat="1" applyFont="1" applyFill="1" applyBorder="1" applyAlignment="1">
      <alignment horizontal="center" vertical="top"/>
    </xf>
    <xf numFmtId="3" fontId="4" fillId="7" borderId="76" xfId="0" applyNumberFormat="1" applyFont="1" applyFill="1" applyBorder="1" applyAlignment="1">
      <alignment horizontal="center" vertical="top"/>
    </xf>
    <xf numFmtId="166" fontId="20" fillId="6" borderId="13" xfId="0" applyNumberFormat="1" applyFont="1" applyFill="1" applyBorder="1" applyAlignment="1">
      <alignment horizontal="center" vertical="top"/>
    </xf>
    <xf numFmtId="166" fontId="20" fillId="6" borderId="11" xfId="0" applyNumberFormat="1" applyFont="1" applyFill="1" applyBorder="1" applyAlignment="1">
      <alignment horizontal="center" vertical="top"/>
    </xf>
    <xf numFmtId="166" fontId="20" fillId="6" borderId="90" xfId="0" applyNumberFormat="1" applyFont="1" applyFill="1" applyBorder="1" applyAlignment="1">
      <alignment horizontal="center" vertical="top"/>
    </xf>
    <xf numFmtId="166" fontId="20"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0" borderId="0" xfId="0" applyNumberFormat="1" applyFont="1" applyFill="1" applyAlignment="1">
      <alignment horizontal="center"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49" fontId="4" fillId="0" borderId="98" xfId="0" applyNumberFormat="1" applyFont="1" applyFill="1" applyBorder="1" applyAlignment="1">
      <alignment horizontal="center" vertical="top"/>
    </xf>
    <xf numFmtId="49" fontId="4" fillId="0" borderId="103" xfId="0" applyNumberFormat="1" applyFont="1" applyFill="1" applyBorder="1" applyAlignment="1">
      <alignment horizontal="center" vertical="top"/>
    </xf>
    <xf numFmtId="49" fontId="4" fillId="0" borderId="105" xfId="0" applyNumberFormat="1" applyFont="1" applyFill="1" applyBorder="1" applyAlignment="1">
      <alignment horizontal="center" vertical="top"/>
    </xf>
    <xf numFmtId="3" fontId="4" fillId="0" borderId="86" xfId="0" applyNumberFormat="1" applyFont="1" applyFill="1" applyBorder="1" applyAlignment="1">
      <alignment horizontal="left" vertical="top" wrapText="1"/>
    </xf>
    <xf numFmtId="49" fontId="4" fillId="0" borderId="0" xfId="0" applyNumberFormat="1" applyFont="1" applyAlignment="1">
      <alignment vertical="top"/>
    </xf>
    <xf numFmtId="49" fontId="4" fillId="0" borderId="0" xfId="0" applyNumberFormat="1" applyFont="1" applyAlignment="1">
      <alignment horizontal="center" vertical="top"/>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47" xfId="0" applyNumberFormat="1" applyFont="1" applyFill="1" applyBorder="1" applyAlignment="1">
      <alignment horizontal="left" vertical="top" wrapText="1"/>
    </xf>
    <xf numFmtId="0" fontId="4" fillId="10" borderId="58" xfId="0" applyFont="1" applyFill="1" applyBorder="1" applyAlignment="1">
      <alignment horizontal="center" vertical="top"/>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0" fontId="4" fillId="10" borderId="2" xfId="0" applyFont="1" applyFill="1" applyBorder="1" applyAlignment="1">
      <alignment horizontal="center" vertical="top"/>
    </xf>
    <xf numFmtId="166" fontId="6" fillId="9" borderId="14" xfId="0" applyNumberFormat="1" applyFont="1" applyFill="1" applyBorder="1" applyAlignment="1">
      <alignment horizontal="center" vertical="top"/>
    </xf>
    <xf numFmtId="0" fontId="4" fillId="10" borderId="34" xfId="0"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3" fontId="4" fillId="6" borderId="5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0" fontId="4" fillId="6" borderId="113"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6" xfId="0" applyFont="1" applyFill="1" applyBorder="1" applyAlignment="1">
      <alignment horizontal="center" vertical="top"/>
    </xf>
    <xf numFmtId="0" fontId="4" fillId="0" borderId="108" xfId="0" applyFont="1" applyFill="1" applyBorder="1" applyAlignment="1">
      <alignment horizontal="center" vertical="top"/>
    </xf>
    <xf numFmtId="0" fontId="4" fillId="6" borderId="18" xfId="0" applyFont="1" applyFill="1" applyBorder="1" applyAlignment="1">
      <alignment horizontal="center" vertical="top"/>
    </xf>
    <xf numFmtId="3" fontId="4" fillId="0" borderId="108"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0" borderId="112"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112"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8"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165" fontId="4" fillId="6" borderId="39" xfId="0" applyNumberFormat="1" applyFont="1" applyFill="1" applyBorder="1" applyAlignment="1">
      <alignment horizontal="center" vertical="center" textRotation="90"/>
    </xf>
    <xf numFmtId="3" fontId="4" fillId="6" borderId="114" xfId="0" applyNumberFormat="1" applyFont="1" applyFill="1" applyBorder="1" applyAlignment="1">
      <alignment horizontal="center" vertical="top"/>
    </xf>
    <xf numFmtId="3" fontId="4" fillId="6" borderId="89" xfId="0" applyNumberFormat="1" applyFont="1" applyFill="1" applyBorder="1" applyAlignment="1">
      <alignment horizontal="center" vertical="top"/>
    </xf>
    <xf numFmtId="0" fontId="4" fillId="10" borderId="13" xfId="0" applyFont="1" applyFill="1" applyBorder="1" applyAlignment="1">
      <alignment horizontal="center" vertical="top"/>
    </xf>
    <xf numFmtId="166" fontId="4" fillId="10" borderId="0"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166" fontId="4" fillId="10" borderId="37" xfId="0" applyNumberFormat="1" applyFont="1" applyFill="1" applyBorder="1" applyAlignment="1">
      <alignment horizontal="center" vertical="top"/>
    </xf>
    <xf numFmtId="3" fontId="4" fillId="0" borderId="113" xfId="0" applyNumberFormat="1" applyFont="1" applyFill="1" applyBorder="1" applyAlignment="1">
      <alignment horizontal="center" vertical="top"/>
    </xf>
    <xf numFmtId="3" fontId="4" fillId="6" borderId="83" xfId="0" applyNumberFormat="1" applyFont="1" applyFill="1" applyBorder="1" applyAlignment="1">
      <alignment horizontal="center" vertical="top"/>
    </xf>
    <xf numFmtId="3" fontId="4" fillId="0" borderId="114"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114"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49" fontId="23" fillId="6" borderId="36" xfId="0" applyNumberFormat="1" applyFont="1" applyFill="1" applyBorder="1" applyAlignment="1">
      <alignment vertical="top" wrapText="1"/>
    </xf>
    <xf numFmtId="3" fontId="23" fillId="0" borderId="68" xfId="0" applyNumberFormat="1" applyFont="1" applyBorder="1" applyAlignment="1">
      <alignment vertical="top" wrapText="1"/>
    </xf>
    <xf numFmtId="3" fontId="23"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6" xfId="0" applyNumberFormat="1" applyFont="1" applyFill="1" applyBorder="1" applyAlignment="1">
      <alignment vertical="center" textRotation="90"/>
    </xf>
    <xf numFmtId="3" fontId="4" fillId="0" borderId="5" xfId="0" applyNumberFormat="1" applyFont="1" applyBorder="1" applyAlignment="1">
      <alignment horizontal="center" vertical="top"/>
    </xf>
    <xf numFmtId="166" fontId="4" fillId="10" borderId="6" xfId="0" applyNumberFormat="1" applyFont="1" applyFill="1" applyBorder="1" applyAlignment="1">
      <alignment horizontal="center" vertical="top"/>
    </xf>
    <xf numFmtId="3" fontId="4" fillId="0" borderId="88" xfId="0" applyNumberFormat="1" applyFont="1" applyBorder="1" applyAlignment="1">
      <alignment horizontal="center" vertical="top"/>
    </xf>
    <xf numFmtId="3" fontId="4" fillId="0" borderId="113" xfId="0" applyNumberFormat="1" applyFont="1" applyBorder="1" applyAlignment="1">
      <alignment horizontal="center" vertical="top"/>
    </xf>
    <xf numFmtId="0" fontId="12" fillId="0" borderId="107" xfId="0" applyFont="1" applyFill="1" applyBorder="1" applyAlignment="1">
      <alignment horizontal="center" vertical="top"/>
    </xf>
    <xf numFmtId="3" fontId="4" fillId="6" borderId="71" xfId="0" applyNumberFormat="1" applyFont="1" applyFill="1" applyBorder="1" applyAlignment="1">
      <alignment vertical="top" wrapText="1"/>
    </xf>
    <xf numFmtId="3" fontId="4" fillId="6" borderId="68" xfId="0" applyNumberFormat="1" applyFont="1" applyFill="1" applyBorder="1" applyAlignment="1">
      <alignment vertical="top" wrapText="1"/>
    </xf>
    <xf numFmtId="166" fontId="4" fillId="10" borderId="6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0" fontId="4" fillId="10" borderId="31" xfId="0" applyFont="1" applyFill="1" applyBorder="1" applyAlignment="1">
      <alignment horizontal="center" vertical="top"/>
    </xf>
    <xf numFmtId="0" fontId="4" fillId="10" borderId="52" xfId="0" applyFont="1" applyFill="1" applyBorder="1" applyAlignment="1">
      <alignment horizontal="center" vertical="top"/>
    </xf>
    <xf numFmtId="166" fontId="4" fillId="10" borderId="20"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0" xfId="0" applyNumberFormat="1" applyFont="1" applyFill="1" applyBorder="1" applyAlignment="1">
      <alignment horizontal="center" vertical="center" textRotation="90"/>
    </xf>
    <xf numFmtId="3" fontId="7" fillId="0" borderId="65"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1"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166" fontId="4" fillId="6" borderId="60" xfId="0" applyNumberFormat="1" applyFont="1" applyFill="1" applyBorder="1" applyAlignment="1">
      <alignment horizontal="center" vertical="top" wrapText="1"/>
    </xf>
    <xf numFmtId="166" fontId="4" fillId="6" borderId="56" xfId="0" applyNumberFormat="1" applyFont="1" applyFill="1" applyBorder="1" applyAlignment="1">
      <alignment horizontal="center" vertical="top" wrapText="1"/>
    </xf>
    <xf numFmtId="166" fontId="4" fillId="6" borderId="57" xfId="0" applyNumberFormat="1" applyFont="1" applyFill="1" applyBorder="1" applyAlignment="1">
      <alignment horizontal="center" vertical="top" wrapText="1"/>
    </xf>
    <xf numFmtId="0" fontId="23" fillId="6" borderId="56" xfId="0" applyFont="1" applyFill="1" applyBorder="1" applyAlignment="1">
      <alignment horizontal="left" vertical="top" wrapText="1"/>
    </xf>
    <xf numFmtId="3" fontId="23" fillId="6" borderId="95" xfId="0" applyNumberFormat="1" applyFont="1" applyFill="1" applyBorder="1" applyAlignment="1">
      <alignment horizontal="center" vertical="top"/>
    </xf>
    <xf numFmtId="3" fontId="23" fillId="6" borderId="103"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166" fontId="13" fillId="6" borderId="49" xfId="0" applyNumberFormat="1" applyFont="1" applyFill="1" applyBorder="1" applyAlignment="1">
      <alignment horizontal="center" vertical="top"/>
    </xf>
    <xf numFmtId="166" fontId="4" fillId="6" borderId="59" xfId="0" applyNumberFormat="1" applyFont="1" applyFill="1" applyBorder="1" applyAlignment="1">
      <alignment horizontal="center" vertical="top" wrapText="1"/>
    </xf>
    <xf numFmtId="166" fontId="6" fillId="9" borderId="85" xfId="0" applyNumberFormat="1" applyFont="1" applyFill="1" applyBorder="1" applyAlignment="1">
      <alignment horizontal="center" vertical="top"/>
    </xf>
    <xf numFmtId="166" fontId="4" fillId="0" borderId="12" xfId="0" applyNumberFormat="1" applyFont="1" applyFill="1" applyBorder="1" applyAlignment="1">
      <alignment horizontal="center" vertical="top"/>
    </xf>
    <xf numFmtId="166" fontId="4" fillId="0" borderId="84" xfId="0" applyNumberFormat="1" applyFont="1" applyFill="1" applyBorder="1" applyAlignment="1">
      <alignment horizontal="center" vertical="top"/>
    </xf>
    <xf numFmtId="3" fontId="4" fillId="0" borderId="88"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9" xfId="0" applyNumberFormat="1" applyFont="1" applyFill="1" applyBorder="1" applyAlignment="1">
      <alignment horizontal="center" vertical="top"/>
    </xf>
    <xf numFmtId="0" fontId="4" fillId="0" borderId="14" xfId="0" applyFont="1" applyBorder="1" applyAlignment="1">
      <alignment horizontal="center" vertical="top"/>
    </xf>
    <xf numFmtId="3" fontId="4" fillId="0" borderId="53" xfId="0" applyNumberFormat="1" applyFont="1" applyBorder="1" applyAlignment="1">
      <alignment horizontal="center" vertical="top"/>
    </xf>
    <xf numFmtId="166" fontId="4" fillId="0" borderId="31" xfId="0" applyNumberFormat="1" applyFont="1" applyFill="1" applyBorder="1" applyAlignment="1">
      <alignment horizontal="center" vertical="top"/>
    </xf>
    <xf numFmtId="166" fontId="4" fillId="0" borderId="52" xfId="0" applyNumberFormat="1" applyFont="1" applyFill="1" applyBorder="1" applyAlignment="1">
      <alignment horizontal="center" vertical="top"/>
    </xf>
    <xf numFmtId="166" fontId="4" fillId="0" borderId="19" xfId="0" applyNumberFormat="1" applyFont="1" applyFill="1" applyBorder="1" applyAlignment="1">
      <alignment horizontal="center" vertical="top"/>
    </xf>
    <xf numFmtId="3" fontId="23" fillId="6" borderId="59" xfId="0" applyNumberFormat="1" applyFont="1" applyFill="1" applyBorder="1" applyAlignment="1">
      <alignment horizontal="center" vertical="top"/>
    </xf>
    <xf numFmtId="3" fontId="5" fillId="6" borderId="11"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23" fillId="6" borderId="15" xfId="0" applyNumberFormat="1" applyFont="1" applyFill="1" applyBorder="1" applyAlignment="1">
      <alignment vertical="top" wrapText="1"/>
    </xf>
    <xf numFmtId="3" fontId="25" fillId="0" borderId="4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166" fontId="4" fillId="10" borderId="41" xfId="0" applyNumberFormat="1" applyFont="1" applyFill="1" applyBorder="1" applyAlignment="1">
      <alignment horizontal="center" vertical="top"/>
    </xf>
    <xf numFmtId="0" fontId="4" fillId="0" borderId="94" xfId="0" applyFont="1" applyBorder="1" applyAlignment="1">
      <alignment horizontal="center" vertical="top"/>
    </xf>
    <xf numFmtId="3" fontId="4" fillId="6" borderId="38" xfId="0" applyNumberFormat="1" applyFont="1" applyFill="1" applyBorder="1" applyAlignment="1">
      <alignment horizontal="center" vertical="center" wrapText="1"/>
    </xf>
    <xf numFmtId="0" fontId="4" fillId="6" borderId="116" xfId="0" applyFont="1" applyFill="1" applyBorder="1" applyAlignment="1">
      <alignment horizontal="left" vertical="top" wrapText="1"/>
    </xf>
    <xf numFmtId="0" fontId="4" fillId="0" borderId="104" xfId="0" applyFont="1" applyBorder="1" applyAlignment="1">
      <alignment horizontal="center" vertical="top"/>
    </xf>
    <xf numFmtId="0" fontId="4" fillId="0" borderId="100" xfId="0" applyFont="1" applyBorder="1" applyAlignment="1">
      <alignment horizontal="center" vertical="top"/>
    </xf>
    <xf numFmtId="0" fontId="4" fillId="0" borderId="59" xfId="0" applyFont="1" applyBorder="1" applyAlignment="1">
      <alignment horizontal="center" vertical="top"/>
    </xf>
    <xf numFmtId="3" fontId="4" fillId="7" borderId="110" xfId="0" applyNumberFormat="1" applyFont="1" applyFill="1" applyBorder="1" applyAlignment="1">
      <alignment vertical="top"/>
    </xf>
    <xf numFmtId="3" fontId="4" fillId="7" borderId="110" xfId="0" applyNumberFormat="1" applyFont="1" applyFill="1" applyBorder="1" applyAlignment="1">
      <alignment horizontal="center" vertical="top"/>
    </xf>
    <xf numFmtId="166" fontId="26" fillId="6" borderId="41" xfId="0" applyNumberFormat="1" applyFont="1" applyFill="1" applyBorder="1" applyAlignment="1">
      <alignment horizontal="center" vertical="top"/>
    </xf>
    <xf numFmtId="166" fontId="26" fillId="6" borderId="0" xfId="0" applyNumberFormat="1" applyFont="1" applyFill="1" applyBorder="1" applyAlignment="1">
      <alignment horizontal="center" vertical="top"/>
    </xf>
    <xf numFmtId="0" fontId="23" fillId="6" borderId="94" xfId="0" applyFont="1" applyFill="1" applyBorder="1" applyAlignment="1">
      <alignment horizontal="center" vertical="top"/>
    </xf>
    <xf numFmtId="3" fontId="4" fillId="6" borderId="31" xfId="0" applyNumberFormat="1" applyFont="1" applyFill="1" applyBorder="1" applyAlignment="1">
      <alignment horizontal="center" vertical="top"/>
    </xf>
    <xf numFmtId="166" fontId="5" fillId="6" borderId="31" xfId="0" applyNumberFormat="1" applyFont="1" applyFill="1" applyBorder="1" applyAlignment="1">
      <alignment horizontal="center" vertical="top"/>
    </xf>
    <xf numFmtId="0" fontId="4" fillId="0" borderId="17" xfId="0" applyFont="1" applyFill="1" applyBorder="1" applyAlignment="1">
      <alignment horizontal="center" vertical="top"/>
    </xf>
    <xf numFmtId="0" fontId="23" fillId="6" borderId="40" xfId="0" applyFont="1" applyFill="1" applyBorder="1" applyAlignment="1">
      <alignment vertical="top" wrapText="1"/>
    </xf>
    <xf numFmtId="0" fontId="23" fillId="6" borderId="94" xfId="0" applyFont="1" applyFill="1" applyBorder="1" applyAlignment="1">
      <alignment vertical="top" wrapText="1"/>
    </xf>
    <xf numFmtId="3" fontId="4" fillId="8" borderId="0" xfId="0" applyNumberFormat="1" applyFont="1" applyFill="1" applyBorder="1" applyAlignment="1">
      <alignment horizontal="left" vertical="top" wrapText="1"/>
    </xf>
    <xf numFmtId="166" fontId="4" fillId="10" borderId="14" xfId="0" applyNumberFormat="1" applyFont="1" applyFill="1" applyBorder="1" applyAlignment="1">
      <alignment horizontal="center" vertical="top"/>
    </xf>
    <xf numFmtId="0" fontId="23" fillId="6" borderId="31" xfId="0" applyFont="1" applyFill="1" applyBorder="1" applyAlignment="1">
      <alignment horizontal="left" vertical="top" wrapText="1"/>
    </xf>
    <xf numFmtId="0" fontId="4" fillId="0" borderId="19" xfId="0" applyFont="1" applyFill="1" applyBorder="1" applyAlignment="1">
      <alignment horizontal="center" vertical="top"/>
    </xf>
    <xf numFmtId="0" fontId="4" fillId="0" borderId="18" xfId="0"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9" fillId="0" borderId="52" xfId="0" applyNumberFormat="1" applyFont="1" applyBorder="1" applyAlignment="1">
      <alignment horizontal="center" vertical="center" textRotation="90" wrapText="1"/>
    </xf>
    <xf numFmtId="3" fontId="4" fillId="6" borderId="53" xfId="0" applyNumberFormat="1" applyFont="1" applyFill="1" applyBorder="1" applyAlignment="1">
      <alignment horizontal="center" vertical="top" wrapText="1"/>
    </xf>
    <xf numFmtId="3" fontId="4" fillId="6" borderId="19" xfId="0" applyNumberFormat="1" applyFont="1" applyFill="1" applyBorder="1" applyAlignment="1">
      <alignment vertical="center" textRotation="90"/>
    </xf>
    <xf numFmtId="3" fontId="4" fillId="6" borderId="107" xfId="0" applyNumberFormat="1" applyFont="1" applyFill="1" applyBorder="1" applyAlignment="1">
      <alignment vertical="center" textRotation="90"/>
    </xf>
    <xf numFmtId="166" fontId="11" fillId="9" borderId="110" xfId="0" applyNumberFormat="1" applyFont="1" applyFill="1" applyBorder="1" applyAlignment="1">
      <alignment vertical="top" wrapText="1"/>
    </xf>
    <xf numFmtId="166" fontId="7" fillId="9" borderId="110" xfId="0" applyNumberFormat="1" applyFont="1" applyFill="1" applyBorder="1" applyAlignment="1">
      <alignment horizontal="center" vertical="center" textRotation="90" wrapText="1"/>
    </xf>
    <xf numFmtId="166" fontId="9" fillId="9" borderId="110" xfId="0" applyNumberFormat="1" applyFont="1" applyFill="1" applyBorder="1" applyAlignment="1">
      <alignment horizontal="center" vertical="center" textRotation="90" wrapText="1"/>
    </xf>
    <xf numFmtId="166" fontId="6" fillId="9" borderId="110" xfId="0" applyNumberFormat="1" applyFont="1" applyFill="1" applyBorder="1" applyAlignment="1">
      <alignment horizontal="center" vertical="top"/>
    </xf>
    <xf numFmtId="166" fontId="23" fillId="9" borderId="70" xfId="0" applyNumberFormat="1" applyFont="1" applyFill="1" applyBorder="1" applyAlignment="1">
      <alignment horizontal="left" vertical="top" wrapText="1"/>
    </xf>
    <xf numFmtId="3" fontId="23" fillId="9" borderId="110" xfId="0" applyNumberFormat="1" applyFont="1" applyFill="1" applyBorder="1" applyAlignment="1">
      <alignment horizontal="center" vertical="top"/>
    </xf>
    <xf numFmtId="3" fontId="4" fillId="9" borderId="110" xfId="0" applyNumberFormat="1" applyFont="1" applyFill="1" applyBorder="1" applyAlignment="1">
      <alignment horizontal="center" vertical="top"/>
    </xf>
    <xf numFmtId="3" fontId="5" fillId="9" borderId="110" xfId="0" applyNumberFormat="1" applyFont="1" applyFill="1" applyBorder="1" applyAlignment="1">
      <alignment horizontal="center" vertical="top" wrapText="1"/>
    </xf>
    <xf numFmtId="3" fontId="5" fillId="9" borderId="93"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166" fontId="5" fillId="0" borderId="15" xfId="0" applyNumberFormat="1" applyFont="1" applyFill="1" applyBorder="1" applyAlignment="1">
      <alignment horizontal="center" vertical="top"/>
    </xf>
    <xf numFmtId="166" fontId="5" fillId="0" borderId="40" xfId="0" applyNumberFormat="1" applyFont="1" applyFill="1" applyBorder="1" applyAlignment="1">
      <alignment horizontal="center" vertical="top"/>
    </xf>
    <xf numFmtId="166" fontId="5" fillId="0" borderId="54" xfId="0" applyNumberFormat="1" applyFont="1" applyFill="1" applyBorder="1" applyAlignment="1">
      <alignment horizontal="center" vertical="top"/>
    </xf>
    <xf numFmtId="166" fontId="5" fillId="0" borderId="5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1" xfId="0" applyNumberFormat="1" applyFont="1" applyFill="1" applyBorder="1" applyAlignment="1">
      <alignment horizontal="center" vertical="top"/>
    </xf>
    <xf numFmtId="3" fontId="6" fillId="9" borderId="68"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8"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0" fontId="4" fillId="0" borderId="0" xfId="0" applyFont="1" applyBorder="1" applyAlignment="1">
      <alignment horizontal="left" vertical="top" wrapText="1"/>
    </xf>
    <xf numFmtId="3" fontId="7" fillId="6" borderId="65"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0" fontId="4" fillId="6" borderId="97" xfId="0" applyNumberFormat="1" applyFont="1" applyFill="1" applyBorder="1" applyAlignment="1">
      <alignment horizontal="center" vertical="top"/>
    </xf>
    <xf numFmtId="166" fontId="6" fillId="6" borderId="0" xfId="0" applyNumberFormat="1" applyFont="1" applyFill="1" applyBorder="1" applyAlignment="1">
      <alignment horizontal="center" vertical="top"/>
    </xf>
    <xf numFmtId="166" fontId="6" fillId="6" borderId="11" xfId="0" applyNumberFormat="1" applyFont="1" applyFill="1" applyBorder="1" applyAlignment="1">
      <alignment horizontal="center" vertical="top"/>
    </xf>
    <xf numFmtId="166" fontId="6" fillId="6" borderId="68" xfId="0" applyNumberFormat="1" applyFont="1" applyFill="1" applyBorder="1" applyAlignment="1">
      <alignment horizontal="center" vertical="top"/>
    </xf>
    <xf numFmtId="166" fontId="6" fillId="6" borderId="12" xfId="0" applyNumberFormat="1" applyFont="1" applyFill="1" applyBorder="1" applyAlignment="1">
      <alignment horizontal="center" vertical="top"/>
    </xf>
    <xf numFmtId="166" fontId="6" fillId="6" borderId="13"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10" xfId="0" applyFont="1" applyFill="1" applyBorder="1" applyAlignment="1">
      <alignment horizontal="left" vertical="top" wrapText="1"/>
    </xf>
    <xf numFmtId="0" fontId="5" fillId="9" borderId="110" xfId="0" applyFont="1" applyFill="1" applyBorder="1" applyAlignment="1">
      <alignment horizontal="center" vertical="center" textRotation="90" wrapText="1"/>
    </xf>
    <xf numFmtId="49" fontId="6" fillId="9" borderId="110"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4"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20" fillId="6" borderId="33" xfId="0" applyNumberFormat="1" applyFont="1" applyFill="1" applyBorder="1" applyAlignment="1">
      <alignment horizontal="center" vertical="top"/>
    </xf>
    <xf numFmtId="166" fontId="20" fillId="6" borderId="34" xfId="0" applyNumberFormat="1" applyFont="1" applyFill="1" applyBorder="1" applyAlignment="1">
      <alignment horizontal="center" vertical="top"/>
    </xf>
    <xf numFmtId="166" fontId="20" fillId="6" borderId="58" xfId="0" applyNumberFormat="1" applyFont="1" applyFill="1" applyBorder="1" applyAlignment="1">
      <alignment horizontal="center" vertical="top"/>
    </xf>
    <xf numFmtId="166" fontId="20" fillId="6" borderId="59" xfId="0" applyNumberFormat="1" applyFont="1" applyFill="1" applyBorder="1" applyAlignment="1">
      <alignment horizontal="center" vertical="top"/>
    </xf>
    <xf numFmtId="166" fontId="20" fillId="6" borderId="38" xfId="0" applyNumberFormat="1" applyFont="1" applyFill="1" applyBorder="1" applyAlignment="1">
      <alignment horizontal="center" vertical="top"/>
    </xf>
    <xf numFmtId="3" fontId="20" fillId="6" borderId="39" xfId="0" applyNumberFormat="1" applyFont="1" applyFill="1" applyBorder="1" applyAlignment="1">
      <alignment horizontal="center" vertical="top"/>
    </xf>
    <xf numFmtId="49" fontId="5" fillId="0" borderId="16" xfId="0" applyNumberFormat="1" applyFont="1" applyBorder="1" applyAlignment="1">
      <alignment horizontal="center" vertical="top" wrapText="1"/>
    </xf>
    <xf numFmtId="49" fontId="5" fillId="0" borderId="52" xfId="0" applyNumberFormat="1" applyFont="1" applyBorder="1" applyAlignment="1">
      <alignment horizontal="center" vertical="top" wrapText="1"/>
    </xf>
    <xf numFmtId="0" fontId="4" fillId="0" borderId="56" xfId="0" applyFont="1" applyBorder="1" applyAlignment="1">
      <alignment vertical="top" wrapText="1"/>
    </xf>
    <xf numFmtId="0" fontId="4" fillId="0" borderId="95"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6" xfId="0" applyFont="1" applyFill="1" applyBorder="1" applyAlignment="1">
      <alignment horizontal="center" vertical="center"/>
    </xf>
    <xf numFmtId="0" fontId="4" fillId="0" borderId="86" xfId="0" applyFont="1" applyBorder="1" applyAlignment="1">
      <alignment vertical="center" wrapText="1"/>
    </xf>
    <xf numFmtId="0" fontId="4" fillId="0" borderId="103" xfId="0" applyFont="1" applyBorder="1" applyAlignment="1">
      <alignment horizontal="center" vertical="center"/>
    </xf>
    <xf numFmtId="0" fontId="4" fillId="10" borderId="103" xfId="0" applyFont="1" applyFill="1" applyBorder="1" applyAlignment="1">
      <alignment horizontal="center" vertical="center"/>
    </xf>
    <xf numFmtId="0" fontId="4" fillId="10" borderId="105"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0" fontId="16" fillId="0" borderId="0" xfId="0" applyFont="1" applyAlignment="1">
      <alignment vertical="top" wrapText="1"/>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4" xfId="1" applyNumberFormat="1" applyFont="1" applyFill="1" applyBorder="1" applyAlignment="1">
      <alignment horizontal="center" vertical="top"/>
    </xf>
    <xf numFmtId="166" fontId="23" fillId="6" borderId="38" xfId="0" applyNumberFormat="1" applyFont="1" applyFill="1" applyBorder="1" applyAlignment="1">
      <alignment horizontal="center" vertical="top"/>
    </xf>
    <xf numFmtId="0" fontId="4" fillId="6" borderId="112" xfId="0" applyNumberFormat="1" applyFont="1" applyFill="1" applyBorder="1" applyAlignment="1">
      <alignment horizontal="center" vertical="top"/>
    </xf>
    <xf numFmtId="0" fontId="4" fillId="6" borderId="38" xfId="0" applyFont="1" applyFill="1" applyBorder="1" applyAlignment="1">
      <alignment horizontal="center" vertical="top"/>
    </xf>
    <xf numFmtId="0" fontId="30" fillId="0" borderId="35" xfId="0" applyFont="1" applyBorder="1" applyAlignment="1">
      <alignment horizontal="left" vertical="top" wrapText="1"/>
    </xf>
    <xf numFmtId="3" fontId="25" fillId="6" borderId="12" xfId="0" applyNumberFormat="1" applyFont="1" applyFill="1" applyBorder="1" applyAlignment="1">
      <alignment vertical="top" wrapText="1"/>
    </xf>
    <xf numFmtId="3" fontId="32" fillId="6" borderId="12" xfId="1" applyNumberFormat="1" applyFont="1" applyFill="1" applyBorder="1" applyAlignment="1">
      <alignment horizontal="center" vertical="top"/>
    </xf>
    <xf numFmtId="3" fontId="23" fillId="6" borderId="50" xfId="0" applyNumberFormat="1" applyFont="1" applyFill="1" applyBorder="1" applyAlignment="1">
      <alignment horizontal="center" vertical="top"/>
    </xf>
    <xf numFmtId="166" fontId="25" fillId="6" borderId="15" xfId="0" applyNumberFormat="1" applyFont="1" applyFill="1" applyBorder="1" applyAlignment="1">
      <alignment horizontal="center" vertical="top"/>
    </xf>
    <xf numFmtId="3" fontId="23" fillId="6" borderId="38" xfId="0" applyNumberFormat="1" applyFont="1" applyFill="1" applyBorder="1" applyAlignment="1">
      <alignment horizontal="center" vertical="top"/>
    </xf>
    <xf numFmtId="166" fontId="25" fillId="6" borderId="35" xfId="0" applyNumberFormat="1" applyFont="1" applyFill="1" applyBorder="1" applyAlignment="1">
      <alignment horizontal="center" vertical="top"/>
    </xf>
    <xf numFmtId="3" fontId="25" fillId="0" borderId="16" xfId="0" applyNumberFormat="1" applyFont="1" applyFill="1" applyBorder="1" applyAlignment="1">
      <alignment horizontal="center" vertical="top" wrapText="1"/>
    </xf>
    <xf numFmtId="49" fontId="31" fillId="0" borderId="52" xfId="0" applyNumberFormat="1" applyFont="1" applyBorder="1" applyAlignment="1">
      <alignment horizontal="center" vertical="center" textRotation="90" wrapText="1"/>
    </xf>
    <xf numFmtId="3" fontId="32" fillId="0" borderId="16" xfId="0" applyNumberFormat="1" applyFont="1" applyBorder="1" applyAlignment="1">
      <alignment horizontal="center" vertical="top"/>
    </xf>
    <xf numFmtId="3" fontId="23" fillId="6" borderId="53" xfId="0" applyNumberFormat="1" applyFont="1" applyFill="1" applyBorder="1" applyAlignment="1">
      <alignment horizontal="center" vertical="top" wrapText="1"/>
    </xf>
    <xf numFmtId="3" fontId="23" fillId="6" borderId="31" xfId="0" applyNumberFormat="1" applyFont="1" applyFill="1" applyBorder="1" applyAlignment="1">
      <alignment horizontal="center" vertical="top" wrapText="1"/>
    </xf>
    <xf numFmtId="166" fontId="23" fillId="6" borderId="53" xfId="0" applyNumberFormat="1" applyFont="1" applyFill="1" applyBorder="1" applyAlignment="1">
      <alignment horizontal="center" vertical="top"/>
    </xf>
    <xf numFmtId="166" fontId="23" fillId="6" borderId="31" xfId="0" applyNumberFormat="1" applyFont="1" applyFill="1" applyBorder="1" applyAlignment="1">
      <alignment horizontal="center" vertical="top"/>
    </xf>
    <xf numFmtId="166" fontId="23" fillId="6" borderId="52" xfId="0" applyNumberFormat="1" applyFont="1" applyFill="1" applyBorder="1" applyAlignment="1">
      <alignment horizontal="center" vertical="top"/>
    </xf>
    <xf numFmtId="166" fontId="23" fillId="6" borderId="20" xfId="0" applyNumberFormat="1" applyFont="1" applyFill="1" applyBorder="1" applyAlignment="1">
      <alignment horizontal="center" vertical="top"/>
    </xf>
    <xf numFmtId="3" fontId="23" fillId="6" borderId="32" xfId="0" applyNumberFormat="1" applyFont="1" applyFill="1" applyBorder="1" applyAlignment="1">
      <alignment vertical="top" wrapText="1"/>
    </xf>
    <xf numFmtId="3" fontId="23" fillId="6" borderId="52" xfId="0" applyNumberFormat="1" applyFont="1" applyFill="1" applyBorder="1" applyAlignment="1">
      <alignment horizontal="center" vertical="top"/>
    </xf>
    <xf numFmtId="3" fontId="23" fillId="6" borderId="52" xfId="0" applyNumberFormat="1" applyFont="1" applyFill="1" applyBorder="1" applyAlignment="1">
      <alignment vertical="center" textRotation="90"/>
    </xf>
    <xf numFmtId="165" fontId="4" fillId="10" borderId="3" xfId="0" applyNumberFormat="1" applyFont="1" applyFill="1" applyBorder="1" applyAlignment="1">
      <alignment horizontal="center" vertical="top"/>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6" xfId="0" applyNumberFormat="1" applyFont="1" applyFill="1" applyBorder="1" applyAlignment="1">
      <alignment vertical="top" wrapText="1"/>
    </xf>
    <xf numFmtId="3" fontId="9" fillId="0" borderId="12" xfId="0" applyNumberFormat="1" applyFont="1" applyFill="1" applyBorder="1" applyAlignment="1">
      <alignment horizontal="center" vertical="top" textRotation="90" wrapText="1"/>
    </xf>
    <xf numFmtId="49" fontId="9" fillId="0" borderId="11" xfId="0" applyNumberFormat="1" applyFont="1" applyBorder="1" applyAlignment="1">
      <alignment horizontal="center" vertical="top" textRotation="90"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10" borderId="50" xfId="0" applyFont="1" applyFill="1" applyBorder="1" applyAlignment="1">
      <alignment horizontal="center" vertical="top"/>
    </xf>
    <xf numFmtId="0" fontId="4" fillId="10" borderId="69" xfId="0" applyFont="1" applyFill="1" applyBorder="1" applyAlignment="1">
      <alignment horizontal="center" vertical="top"/>
    </xf>
    <xf numFmtId="0" fontId="4" fillId="6" borderId="0" xfId="0" applyFont="1" applyFill="1" applyBorder="1" applyAlignment="1">
      <alignment vertical="center" wrapText="1"/>
    </xf>
    <xf numFmtId="166" fontId="4" fillId="10" borderId="50" xfId="0" applyNumberFormat="1" applyFont="1" applyFill="1" applyBorder="1" applyAlignment="1">
      <alignment horizontal="center" vertical="top"/>
    </xf>
    <xf numFmtId="3" fontId="32" fillId="6" borderId="39" xfId="0" applyNumberFormat="1" applyFont="1" applyFill="1" applyBorder="1" applyAlignment="1">
      <alignment horizontal="center" vertical="top"/>
    </xf>
    <xf numFmtId="3" fontId="23" fillId="6" borderId="50" xfId="0" applyNumberFormat="1" applyFont="1" applyFill="1" applyBorder="1" applyAlignment="1">
      <alignment horizontal="center" vertical="top" wrapText="1"/>
    </xf>
    <xf numFmtId="3" fontId="23" fillId="0" borderId="38" xfId="0" applyNumberFormat="1" applyFont="1" applyFill="1" applyBorder="1" applyAlignment="1">
      <alignment horizontal="center" vertical="top"/>
    </xf>
    <xf numFmtId="166" fontId="23" fillId="6" borderId="34" xfId="0" applyNumberFormat="1" applyFont="1" applyFill="1" applyBorder="1" applyAlignment="1">
      <alignment horizontal="center" vertical="top"/>
    </xf>
    <xf numFmtId="166" fontId="23" fillId="6" borderId="58" xfId="0" applyNumberFormat="1" applyFont="1" applyFill="1" applyBorder="1" applyAlignment="1">
      <alignment horizontal="center" vertical="top"/>
    </xf>
    <xf numFmtId="166" fontId="23" fillId="6" borderId="37" xfId="0" applyNumberFormat="1" applyFont="1" applyFill="1" applyBorder="1" applyAlignment="1">
      <alignment horizontal="center" vertical="top"/>
    </xf>
    <xf numFmtId="166" fontId="6" fillId="6" borderId="60" xfId="0" applyNumberFormat="1" applyFont="1" applyFill="1" applyBorder="1" applyAlignment="1">
      <alignment horizontal="center" vertical="top"/>
    </xf>
    <xf numFmtId="166" fontId="6" fillId="6" borderId="36" xfId="0" applyNumberFormat="1" applyFont="1" applyFill="1" applyBorder="1" applyAlignment="1">
      <alignment horizontal="center" vertical="top"/>
    </xf>
    <xf numFmtId="3" fontId="23" fillId="0" borderId="10" xfId="0" applyNumberFormat="1" applyFont="1" applyFill="1" applyBorder="1" applyAlignment="1">
      <alignment horizontal="left" vertical="top" wrapText="1"/>
    </xf>
    <xf numFmtId="49" fontId="23" fillId="0" borderId="12" xfId="0" applyNumberFormat="1" applyFont="1" applyFill="1" applyBorder="1" applyAlignment="1">
      <alignment horizontal="center" vertical="top"/>
    </xf>
    <xf numFmtId="49" fontId="23" fillId="0" borderId="11" xfId="0" applyNumberFormat="1" applyFont="1" applyFill="1" applyBorder="1" applyAlignment="1">
      <alignment horizontal="center" vertical="top"/>
    </xf>
    <xf numFmtId="0" fontId="4" fillId="6" borderId="12" xfId="0" applyFont="1" applyFill="1" applyBorder="1" applyAlignment="1">
      <alignment horizontal="center" vertical="top"/>
    </xf>
    <xf numFmtId="0" fontId="23" fillId="6" borderId="17" xfId="0" applyFont="1" applyFill="1" applyBorder="1" applyAlignment="1">
      <alignment horizontal="left" vertical="top" wrapText="1"/>
    </xf>
    <xf numFmtId="166" fontId="5" fillId="6" borderId="20" xfId="0" applyNumberFormat="1" applyFont="1" applyFill="1" applyBorder="1" applyAlignment="1">
      <alignment horizontal="center" vertical="top"/>
    </xf>
    <xf numFmtId="166" fontId="5" fillId="6" borderId="37" xfId="0" applyNumberFormat="1" applyFont="1" applyFill="1" applyBorder="1" applyAlignment="1">
      <alignment horizontal="center" vertical="top"/>
    </xf>
    <xf numFmtId="166" fontId="5" fillId="6" borderId="92" xfId="0" applyNumberFormat="1" applyFont="1" applyFill="1" applyBorder="1" applyAlignment="1">
      <alignment horizontal="center" vertical="top"/>
    </xf>
    <xf numFmtId="166" fontId="4" fillId="6" borderId="59" xfId="0" applyNumberFormat="1" applyFont="1" applyFill="1" applyBorder="1" applyAlignment="1">
      <alignment horizontal="center" vertical="top"/>
    </xf>
    <xf numFmtId="166" fontId="34" fillId="6" borderId="14" xfId="0" applyNumberFormat="1" applyFont="1" applyFill="1" applyBorder="1" applyAlignment="1">
      <alignment horizontal="center" vertical="top"/>
    </xf>
    <xf numFmtId="166" fontId="34" fillId="6" borderId="11" xfId="0" applyNumberFormat="1" applyFont="1" applyFill="1" applyBorder="1" applyAlignment="1">
      <alignment horizontal="center" vertical="top"/>
    </xf>
    <xf numFmtId="166" fontId="34" fillId="6" borderId="90" xfId="0" applyNumberFormat="1" applyFont="1" applyFill="1" applyBorder="1" applyAlignment="1">
      <alignment horizontal="center" vertical="top"/>
    </xf>
    <xf numFmtId="3" fontId="33" fillId="6" borderId="10" xfId="0" applyNumberFormat="1" applyFont="1" applyFill="1" applyBorder="1" applyAlignment="1">
      <alignment horizontal="left" vertical="top" wrapText="1"/>
    </xf>
    <xf numFmtId="49" fontId="33" fillId="6" borderId="12" xfId="0" applyNumberFormat="1" applyFont="1" applyFill="1" applyBorder="1" applyAlignment="1">
      <alignment horizontal="center" vertical="top" wrapText="1"/>
    </xf>
    <xf numFmtId="49" fontId="33" fillId="6" borderId="11" xfId="0" applyNumberFormat="1" applyFont="1" applyFill="1" applyBorder="1" applyAlignment="1">
      <alignment horizontal="center" vertical="top" wrapText="1"/>
    </xf>
    <xf numFmtId="166" fontId="5" fillId="6" borderId="69" xfId="0" applyNumberFormat="1" applyFont="1" applyFill="1" applyBorder="1" applyAlignment="1">
      <alignment horizontal="center" vertical="top"/>
    </xf>
    <xf numFmtId="0" fontId="4" fillId="6" borderId="13" xfId="0" applyFont="1" applyFill="1" applyBorder="1" applyAlignment="1">
      <alignment vertical="top" wrapText="1"/>
    </xf>
    <xf numFmtId="0" fontId="23" fillId="6" borderId="35" xfId="0" applyFont="1" applyFill="1" applyBorder="1" applyAlignment="1">
      <alignment vertical="top" wrapText="1"/>
    </xf>
    <xf numFmtId="0" fontId="23" fillId="6" borderId="58" xfId="0" applyFont="1" applyFill="1" applyBorder="1" applyAlignment="1">
      <alignment horizontal="center" vertical="top"/>
    </xf>
    <xf numFmtId="0" fontId="23" fillId="6" borderId="11" xfId="0" applyFont="1" applyFill="1" applyBorder="1" applyAlignment="1">
      <alignment horizontal="center" vertical="top"/>
    </xf>
    <xf numFmtId="0" fontId="4" fillId="0" borderId="42" xfId="0" applyFont="1" applyBorder="1" applyAlignment="1">
      <alignment vertical="top" wrapText="1"/>
    </xf>
    <xf numFmtId="0" fontId="4" fillId="6" borderId="94" xfId="0" applyNumberFormat="1" applyFont="1" applyFill="1" applyBorder="1" applyAlignment="1">
      <alignment horizontal="center" vertical="top"/>
    </xf>
    <xf numFmtId="0" fontId="4" fillId="10" borderId="12" xfId="0" applyFont="1" applyFill="1" applyBorder="1" applyAlignment="1">
      <alignment horizontal="center" vertical="center"/>
    </xf>
    <xf numFmtId="0" fontId="4" fillId="10" borderId="11" xfId="0" applyFont="1" applyFill="1" applyBorder="1" applyAlignment="1">
      <alignment horizontal="center" vertical="center"/>
    </xf>
    <xf numFmtId="166" fontId="21" fillId="0" borderId="49" xfId="0" applyNumberFormat="1" applyFont="1" applyBorder="1" applyAlignment="1">
      <alignment horizontal="center" vertical="top"/>
    </xf>
    <xf numFmtId="166" fontId="21" fillId="10" borderId="69" xfId="0" applyNumberFormat="1" applyFont="1" applyFill="1" applyBorder="1" applyAlignment="1">
      <alignment horizontal="center" vertical="top"/>
    </xf>
    <xf numFmtId="3" fontId="4" fillId="6" borderId="117" xfId="0" applyNumberFormat="1" applyFont="1" applyFill="1" applyBorder="1" applyAlignment="1">
      <alignment vertical="top" wrapText="1"/>
    </xf>
    <xf numFmtId="49" fontId="4" fillId="6" borderId="104" xfId="0" applyNumberFormat="1" applyFont="1" applyFill="1" applyBorder="1" applyAlignment="1">
      <alignment horizontal="center" vertical="top"/>
    </xf>
    <xf numFmtId="49" fontId="4" fillId="6" borderId="100" xfId="0" applyNumberFormat="1" applyFont="1" applyFill="1" applyBorder="1" applyAlignment="1">
      <alignment horizontal="center" vertical="top"/>
    </xf>
    <xf numFmtId="49" fontId="4" fillId="6" borderId="118" xfId="0" applyNumberFormat="1" applyFont="1" applyFill="1" applyBorder="1" applyAlignment="1">
      <alignment horizontal="center" vertical="top"/>
    </xf>
    <xf numFmtId="3" fontId="23" fillId="0" borderId="12" xfId="0" applyNumberFormat="1" applyFont="1" applyBorder="1" applyAlignment="1">
      <alignment horizontal="center" vertical="top"/>
    </xf>
    <xf numFmtId="3" fontId="23" fillId="0" borderId="33" xfId="0" applyNumberFormat="1" applyFont="1" applyBorder="1" applyAlignment="1">
      <alignment horizontal="center" vertical="top"/>
    </xf>
    <xf numFmtId="3" fontId="23" fillId="6" borderId="11" xfId="0" applyNumberFormat="1" applyFont="1" applyFill="1" applyBorder="1" applyAlignment="1">
      <alignment horizontal="center" vertical="top"/>
    </xf>
    <xf numFmtId="3" fontId="23" fillId="6" borderId="12" xfId="0" applyNumberFormat="1" applyFont="1" applyFill="1" applyBorder="1" applyAlignment="1">
      <alignment horizontal="center" vertical="top"/>
    </xf>
    <xf numFmtId="3" fontId="23" fillId="0" borderId="40" xfId="0" applyNumberFormat="1" applyFont="1" applyFill="1" applyBorder="1" applyAlignment="1">
      <alignment vertical="top" wrapText="1"/>
    </xf>
    <xf numFmtId="3" fontId="5" fillId="0" borderId="40" xfId="0" applyNumberFormat="1" applyFont="1" applyFill="1" applyBorder="1" applyAlignment="1">
      <alignment horizontal="center" vertical="top" wrapText="1"/>
    </xf>
    <xf numFmtId="49" fontId="6" fillId="0" borderId="33" xfId="0" applyNumberFormat="1" applyFont="1" applyBorder="1" applyAlignment="1">
      <alignment horizontal="center" vertical="top"/>
    </xf>
    <xf numFmtId="3" fontId="4" fillId="6" borderId="68" xfId="0" applyNumberFormat="1" applyFont="1" applyFill="1" applyBorder="1" applyAlignment="1">
      <alignment horizontal="left" vertical="top" wrapText="1"/>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49" fontId="9" fillId="6" borderId="11" xfId="0" applyNumberFormat="1" applyFont="1" applyFill="1" applyBorder="1" applyAlignment="1">
      <alignment horizontal="center" vertical="center" textRotation="90" wrapText="1"/>
    </xf>
    <xf numFmtId="49" fontId="9" fillId="6" borderId="58" xfId="0" applyNumberFormat="1" applyFont="1" applyFill="1" applyBorder="1" applyAlignment="1">
      <alignment horizontal="center" vertical="center" textRotation="90" wrapText="1"/>
    </xf>
    <xf numFmtId="3" fontId="20" fillId="6" borderId="45" xfId="0" applyNumberFormat="1" applyFont="1" applyFill="1" applyBorder="1" applyAlignment="1">
      <alignment horizontal="center" vertical="top"/>
    </xf>
    <xf numFmtId="3" fontId="20" fillId="6" borderId="114" xfId="0" applyNumberFormat="1" applyFont="1" applyFill="1" applyBorder="1" applyAlignment="1">
      <alignment horizontal="center" vertical="top"/>
    </xf>
    <xf numFmtId="3" fontId="20" fillId="6" borderId="112" xfId="0" applyNumberFormat="1" applyFont="1" applyFill="1" applyBorder="1" applyAlignment="1">
      <alignment horizontal="center" vertical="top"/>
    </xf>
    <xf numFmtId="166" fontId="4" fillId="6" borderId="103" xfId="0" applyNumberFormat="1" applyFont="1" applyFill="1" applyBorder="1" applyAlignment="1">
      <alignment horizontal="center" vertical="top"/>
    </xf>
    <xf numFmtId="3" fontId="4" fillId="6" borderId="55" xfId="0" applyNumberFormat="1" applyFont="1" applyFill="1" applyBorder="1" applyAlignment="1">
      <alignment horizontal="left" vertical="top" wrapText="1"/>
    </xf>
    <xf numFmtId="3" fontId="20" fillId="6" borderId="11" xfId="0" applyNumberFormat="1" applyFont="1" applyFill="1" applyBorder="1" applyAlignment="1">
      <alignment horizontal="center" vertical="top"/>
    </xf>
    <xf numFmtId="3" fontId="20" fillId="6" borderId="0" xfId="0" applyNumberFormat="1" applyFont="1" applyFill="1" applyBorder="1" applyAlignment="1">
      <alignment horizontal="center" vertical="top"/>
    </xf>
    <xf numFmtId="3" fontId="20" fillId="6" borderId="33" xfId="0" applyNumberFormat="1" applyFont="1" applyFill="1" applyBorder="1" applyAlignment="1">
      <alignment horizontal="center" vertical="top"/>
    </xf>
    <xf numFmtId="0" fontId="21" fillId="0" borderId="40" xfId="0" applyFont="1" applyBorder="1" applyAlignment="1">
      <alignment horizontal="left" vertical="top" wrapText="1"/>
    </xf>
    <xf numFmtId="166" fontId="4" fillId="6" borderId="94" xfId="0" applyNumberFormat="1" applyFont="1" applyFill="1" applyBorder="1" applyAlignment="1">
      <alignment horizontal="center" vertical="top"/>
    </xf>
    <xf numFmtId="166" fontId="4" fillId="6" borderId="92" xfId="0" applyNumberFormat="1" applyFont="1" applyFill="1" applyBorder="1" applyAlignment="1">
      <alignment horizontal="center" vertical="top"/>
    </xf>
    <xf numFmtId="3" fontId="20" fillId="6" borderId="94" xfId="0" applyNumberFormat="1" applyFont="1" applyFill="1" applyBorder="1" applyAlignment="1">
      <alignment horizontal="center" vertical="top"/>
    </xf>
    <xf numFmtId="3" fontId="20" fillId="6" borderId="113" xfId="0" applyNumberFormat="1" applyFont="1" applyFill="1" applyBorder="1" applyAlignment="1">
      <alignment horizontal="center" vertical="top"/>
    </xf>
    <xf numFmtId="3" fontId="20" fillId="6" borderId="108" xfId="0" applyNumberFormat="1" applyFont="1" applyFill="1" applyBorder="1" applyAlignment="1">
      <alignment horizontal="center" vertical="top"/>
    </xf>
    <xf numFmtId="3" fontId="4" fillId="6" borderId="81" xfId="0" applyNumberFormat="1" applyFont="1" applyFill="1" applyBorder="1" applyAlignment="1">
      <alignment horizontal="left" vertical="top" wrapText="1"/>
    </xf>
    <xf numFmtId="166" fontId="4" fillId="6" borderId="86" xfId="0" applyNumberFormat="1" applyFont="1" applyFill="1" applyBorder="1" applyAlignment="1">
      <alignment horizontal="center" vertical="top"/>
    </xf>
    <xf numFmtId="166" fontId="4" fillId="6" borderId="116" xfId="0" applyNumberFormat="1" applyFont="1" applyFill="1" applyBorder="1" applyAlignment="1">
      <alignment horizontal="center" vertical="top"/>
    </xf>
    <xf numFmtId="0" fontId="21" fillId="6" borderId="58" xfId="0" applyFont="1" applyFill="1" applyBorder="1" applyAlignment="1">
      <alignment horizontal="left" vertical="top" wrapText="1"/>
    </xf>
    <xf numFmtId="0" fontId="4" fillId="6" borderId="37" xfId="0" applyFont="1" applyFill="1" applyBorder="1" applyAlignment="1">
      <alignment vertical="top"/>
    </xf>
    <xf numFmtId="0" fontId="19" fillId="6" borderId="40" xfId="0" applyFont="1" applyFill="1" applyBorder="1" applyAlignment="1">
      <alignment horizontal="center" vertical="center" textRotation="90"/>
    </xf>
    <xf numFmtId="3" fontId="4" fillId="6" borderId="82" xfId="0" applyNumberFormat="1" applyFont="1" applyFill="1" applyBorder="1" applyAlignment="1">
      <alignment horizontal="left" vertical="top" wrapText="1"/>
    </xf>
    <xf numFmtId="166" fontId="4" fillId="6" borderId="56" xfId="0" applyNumberFormat="1" applyFont="1" applyFill="1" applyBorder="1" applyAlignment="1">
      <alignment horizontal="center" vertical="top"/>
    </xf>
    <xf numFmtId="166" fontId="4" fillId="6" borderId="95" xfId="0" applyNumberFormat="1" applyFont="1" applyFill="1" applyBorder="1" applyAlignment="1">
      <alignment horizontal="center" vertical="top"/>
    </xf>
    <xf numFmtId="166" fontId="4" fillId="6" borderId="101"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3" fontId="4" fillId="6" borderId="119" xfId="0" applyNumberFormat="1" applyFont="1" applyFill="1" applyBorder="1" applyAlignment="1">
      <alignment horizontal="left" vertical="top" wrapText="1"/>
    </xf>
    <xf numFmtId="3" fontId="4" fillId="6" borderId="96"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49" fontId="9" fillId="6" borderId="52" xfId="0" applyNumberFormat="1" applyFont="1" applyFill="1" applyBorder="1" applyAlignment="1">
      <alignment horizontal="center" vertical="center" textRotation="90" wrapText="1"/>
    </xf>
    <xf numFmtId="3" fontId="6" fillId="6" borderId="16" xfId="0" applyNumberFormat="1" applyFont="1" applyFill="1" applyBorder="1" applyAlignment="1">
      <alignment horizontal="center" vertical="top"/>
    </xf>
    <xf numFmtId="3" fontId="4" fillId="6" borderId="32" xfId="0" applyNumberFormat="1" applyFont="1" applyFill="1" applyBorder="1" applyAlignment="1">
      <alignment horizontal="left" vertical="top" wrapText="1"/>
    </xf>
    <xf numFmtId="3" fontId="20" fillId="6" borderId="16" xfId="0" applyNumberFormat="1" applyFont="1" applyFill="1" applyBorder="1" applyAlignment="1">
      <alignment horizontal="center" vertical="top"/>
    </xf>
    <xf numFmtId="3" fontId="20" fillId="6" borderId="52" xfId="0" applyNumberFormat="1" applyFont="1" applyFill="1" applyBorder="1" applyAlignment="1">
      <alignment horizontal="center" vertical="top"/>
    </xf>
    <xf numFmtId="3" fontId="20" fillId="6" borderId="19" xfId="0" applyNumberFormat="1" applyFont="1" applyFill="1" applyBorder="1" applyAlignment="1">
      <alignment horizontal="center" vertical="top"/>
    </xf>
    <xf numFmtId="3" fontId="20" fillId="6" borderId="107"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4" fillId="6" borderId="45" xfId="0" applyNumberFormat="1" applyFont="1" applyFill="1" applyBorder="1" applyAlignment="1">
      <alignment vertical="top"/>
    </xf>
    <xf numFmtId="3" fontId="4" fillId="6" borderId="114" xfId="0" applyNumberFormat="1" applyFont="1" applyFill="1" applyBorder="1" applyAlignment="1">
      <alignment vertical="top"/>
    </xf>
    <xf numFmtId="3" fontId="4" fillId="6" borderId="112" xfId="0" applyNumberFormat="1" applyFont="1" applyFill="1" applyBorder="1" applyAlignment="1">
      <alignment vertical="top"/>
    </xf>
    <xf numFmtId="166" fontId="13" fillId="6" borderId="15" xfId="0" applyNumberFormat="1" applyFont="1" applyFill="1" applyBorder="1" applyAlignment="1">
      <alignment horizontal="center" vertical="top"/>
    </xf>
    <xf numFmtId="166" fontId="13" fillId="6" borderId="40" xfId="0" applyNumberFormat="1" applyFont="1" applyFill="1" applyBorder="1" applyAlignment="1">
      <alignment horizontal="center" vertical="top"/>
    </xf>
    <xf numFmtId="166" fontId="13" fillId="6" borderId="39" xfId="0" applyNumberFormat="1" applyFont="1" applyFill="1" applyBorder="1" applyAlignment="1">
      <alignment horizontal="center" vertical="top"/>
    </xf>
    <xf numFmtId="166" fontId="13" fillId="6" borderId="69" xfId="0" applyNumberFormat="1" applyFont="1" applyFill="1" applyBorder="1" applyAlignment="1">
      <alignment horizontal="center" vertical="top"/>
    </xf>
    <xf numFmtId="166" fontId="10" fillId="6" borderId="56" xfId="0" applyNumberFormat="1" applyFont="1" applyFill="1" applyBorder="1" applyAlignment="1">
      <alignment horizontal="center" vertical="top" wrapText="1"/>
    </xf>
    <xf numFmtId="166" fontId="10" fillId="6" borderId="96" xfId="0" applyNumberFormat="1" applyFont="1" applyFill="1" applyBorder="1" applyAlignment="1">
      <alignment horizontal="center" vertical="top" wrapText="1"/>
    </xf>
    <xf numFmtId="166" fontId="10" fillId="6" borderId="95" xfId="0" applyNumberFormat="1" applyFont="1" applyFill="1" applyBorder="1" applyAlignment="1">
      <alignment horizontal="center" vertical="top" wrapText="1"/>
    </xf>
    <xf numFmtId="166" fontId="10" fillId="6" borderId="89" xfId="0" applyNumberFormat="1" applyFont="1" applyFill="1" applyBorder="1" applyAlignment="1">
      <alignment horizontal="center" vertical="top" wrapText="1"/>
    </xf>
    <xf numFmtId="166" fontId="10" fillId="6" borderId="57" xfId="0" applyNumberFormat="1" applyFont="1" applyFill="1" applyBorder="1" applyAlignment="1">
      <alignment horizontal="center" vertical="top" wrapText="1"/>
    </xf>
    <xf numFmtId="0" fontId="4" fillId="0" borderId="49" xfId="0" applyFont="1" applyFill="1" applyBorder="1" applyAlignment="1">
      <alignment horizontal="center" vertical="top" wrapText="1"/>
    </xf>
    <xf numFmtId="0" fontId="4" fillId="0" borderId="49" xfId="0" applyFont="1" applyBorder="1" applyAlignment="1">
      <alignment vertical="top" wrapText="1"/>
    </xf>
    <xf numFmtId="166" fontId="4" fillId="6" borderId="39" xfId="0" applyNumberFormat="1" applyFont="1" applyFill="1" applyBorder="1" applyAlignment="1">
      <alignment horizontal="center" vertical="top"/>
    </xf>
    <xf numFmtId="0" fontId="35" fillId="0" borderId="18" xfId="0" applyFont="1" applyFill="1" applyBorder="1" applyAlignment="1">
      <alignment horizontal="center" vertical="top"/>
    </xf>
    <xf numFmtId="3" fontId="7" fillId="6" borderId="59" xfId="0" applyNumberFormat="1" applyFont="1" applyFill="1" applyBorder="1" applyAlignment="1">
      <alignment horizontal="center" vertical="center" textRotation="90"/>
    </xf>
    <xf numFmtId="166" fontId="4" fillId="6" borderId="107" xfId="0" applyNumberFormat="1" applyFont="1" applyFill="1" applyBorder="1" applyAlignment="1">
      <alignment horizontal="center" vertical="top"/>
    </xf>
    <xf numFmtId="166" fontId="4" fillId="6" borderId="16" xfId="0" applyNumberFormat="1" applyFont="1" applyFill="1" applyBorder="1" applyAlignment="1">
      <alignment horizontal="center" vertical="top"/>
    </xf>
    <xf numFmtId="0" fontId="9" fillId="0" borderId="52" xfId="0" applyFont="1" applyFill="1" applyBorder="1" applyAlignment="1">
      <alignment horizontal="center" vertical="top"/>
    </xf>
    <xf numFmtId="0" fontId="9" fillId="0" borderId="19" xfId="0" applyFont="1" applyFill="1" applyBorder="1" applyAlignment="1">
      <alignment horizontal="center" vertical="top"/>
    </xf>
    <xf numFmtId="0" fontId="9" fillId="0" borderId="40" xfId="0" applyFont="1" applyFill="1" applyBorder="1" applyAlignment="1">
      <alignment horizontal="center" vertical="top"/>
    </xf>
    <xf numFmtId="0" fontId="9" fillId="0" borderId="41" xfId="0" applyFont="1" applyFill="1" applyBorder="1" applyAlignment="1">
      <alignment horizontal="center" vertical="top"/>
    </xf>
    <xf numFmtId="3" fontId="20" fillId="6" borderId="40" xfId="0" applyNumberFormat="1" applyFont="1" applyFill="1" applyBorder="1" applyAlignment="1">
      <alignment horizontal="center" vertical="top"/>
    </xf>
    <xf numFmtId="3" fontId="20" fillId="6" borderId="41" xfId="0" applyNumberFormat="1" applyFont="1" applyFill="1" applyBorder="1" applyAlignment="1">
      <alignment horizontal="center" vertical="top"/>
    </xf>
    <xf numFmtId="3" fontId="20" fillId="6" borderId="18" xfId="0" applyNumberFormat="1" applyFont="1" applyFill="1" applyBorder="1" applyAlignment="1">
      <alignment horizontal="center" vertical="top"/>
    </xf>
    <xf numFmtId="3" fontId="20" fillId="6" borderId="12" xfId="0" applyNumberFormat="1" applyFont="1" applyFill="1" applyBorder="1" applyAlignment="1">
      <alignment horizontal="center" vertical="top"/>
    </xf>
    <xf numFmtId="3" fontId="20" fillId="6" borderId="59" xfId="0" applyNumberFormat="1" applyFont="1" applyFill="1" applyBorder="1" applyAlignment="1">
      <alignment horizontal="center" vertical="top"/>
    </xf>
    <xf numFmtId="3" fontId="10" fillId="6" borderId="103" xfId="0" applyNumberFormat="1" applyFont="1" applyFill="1" applyBorder="1" applyAlignment="1">
      <alignment horizontal="center" vertical="top"/>
    </xf>
    <xf numFmtId="3" fontId="23" fillId="6" borderId="10" xfId="0" applyNumberFormat="1" applyFont="1" applyFill="1" applyBorder="1" applyAlignment="1">
      <alignment horizontal="left" vertical="top" wrapText="1"/>
    </xf>
    <xf numFmtId="0" fontId="4" fillId="6" borderId="115" xfId="0" applyFont="1" applyFill="1" applyBorder="1" applyAlignment="1">
      <alignment horizontal="center" vertical="top"/>
    </xf>
    <xf numFmtId="3" fontId="32" fillId="6" borderId="12" xfId="0" applyNumberFormat="1" applyFont="1" applyFill="1" applyBorder="1" applyAlignment="1">
      <alignment horizontal="center" vertical="top"/>
    </xf>
    <xf numFmtId="3" fontId="34" fillId="6" borderId="13" xfId="0" applyNumberFormat="1" applyFont="1" applyFill="1" applyBorder="1" applyAlignment="1">
      <alignment horizontal="center" vertical="top" wrapText="1"/>
    </xf>
    <xf numFmtId="166" fontId="25" fillId="6" borderId="13" xfId="0" applyNumberFormat="1" applyFont="1" applyFill="1" applyBorder="1" applyAlignment="1">
      <alignment horizontal="center" vertical="top"/>
    </xf>
    <xf numFmtId="166" fontId="25" fillId="6" borderId="11" xfId="0" applyNumberFormat="1" applyFont="1" applyFill="1" applyBorder="1" applyAlignment="1">
      <alignment horizontal="center" vertical="top"/>
    </xf>
    <xf numFmtId="166" fontId="25" fillId="6" borderId="90" xfId="0" applyNumberFormat="1" applyFont="1" applyFill="1" applyBorder="1" applyAlignment="1">
      <alignment horizontal="center" vertical="top"/>
    </xf>
    <xf numFmtId="166" fontId="25" fillId="6" borderId="14" xfId="0" applyNumberFormat="1" applyFont="1" applyFill="1" applyBorder="1" applyAlignment="1">
      <alignment horizontal="center" vertical="top"/>
    </xf>
    <xf numFmtId="49" fontId="23" fillId="6" borderId="12" xfId="0" applyNumberFormat="1" applyFont="1" applyFill="1" applyBorder="1" applyAlignment="1">
      <alignment horizontal="center" vertical="top" wrapText="1"/>
    </xf>
    <xf numFmtId="3" fontId="36" fillId="6" borderId="12" xfId="0" applyNumberFormat="1" applyFont="1" applyFill="1" applyBorder="1" applyAlignment="1">
      <alignment horizontal="center" vertical="top"/>
    </xf>
    <xf numFmtId="166" fontId="34" fillId="6" borderId="13" xfId="0" applyNumberFormat="1" applyFont="1" applyFill="1" applyBorder="1" applyAlignment="1">
      <alignment horizontal="center" vertical="top"/>
    </xf>
    <xf numFmtId="0" fontId="4" fillId="6" borderId="51"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94" xfId="0" applyFont="1" applyFill="1" applyBorder="1" applyAlignment="1">
      <alignment horizontal="center" vertical="top"/>
    </xf>
    <xf numFmtId="166" fontId="26" fillId="6" borderId="60" xfId="0" applyNumberFormat="1" applyFont="1" applyFill="1" applyBorder="1" applyAlignment="1">
      <alignment horizontal="center" vertical="top"/>
    </xf>
    <xf numFmtId="3" fontId="23" fillId="0" borderId="34" xfId="0" applyNumberFormat="1" applyFont="1" applyFill="1" applyBorder="1" applyAlignment="1">
      <alignment horizontal="left" vertical="top" wrapText="1"/>
    </xf>
    <xf numFmtId="49" fontId="23" fillId="0" borderId="100" xfId="0" applyNumberFormat="1" applyFont="1" applyFill="1" applyBorder="1" applyAlignment="1">
      <alignment horizontal="center" vertical="top"/>
    </xf>
    <xf numFmtId="49" fontId="4" fillId="0" borderId="104" xfId="0" applyNumberFormat="1" applyFont="1" applyFill="1" applyBorder="1" applyAlignment="1">
      <alignment horizontal="center" vertical="top"/>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43" xfId="0" applyNumberFormat="1" applyFont="1" applyBorder="1" applyAlignment="1">
      <alignment vertical="top" wrapText="1"/>
    </xf>
    <xf numFmtId="3" fontId="4" fillId="0" borderId="99" xfId="0" applyNumberFormat="1" applyFont="1" applyBorder="1" applyAlignment="1">
      <alignment horizontal="center" vertical="top"/>
    </xf>
    <xf numFmtId="0" fontId="16" fillId="6" borderId="12" xfId="0" applyFont="1" applyFill="1" applyBorder="1" applyAlignment="1"/>
    <xf numFmtId="3" fontId="23" fillId="0" borderId="35" xfId="0" applyNumberFormat="1" applyFont="1" applyBorder="1" applyAlignment="1">
      <alignment vertical="top" wrapText="1"/>
    </xf>
    <xf numFmtId="3" fontId="23" fillId="0" borderId="59" xfId="0" applyNumberFormat="1" applyFont="1" applyBorder="1" applyAlignment="1">
      <alignment horizontal="center" vertical="top"/>
    </xf>
    <xf numFmtId="0" fontId="4" fillId="6" borderId="50" xfId="0" applyFont="1" applyFill="1" applyBorder="1" applyAlignment="1">
      <alignment horizontal="center" vertical="top"/>
    </xf>
    <xf numFmtId="0" fontId="4" fillId="6" borderId="48" xfId="0" applyFont="1" applyFill="1" applyBorder="1" applyAlignment="1">
      <alignment horizontal="center" vertical="top"/>
    </xf>
    <xf numFmtId="166" fontId="4" fillId="6" borderId="81" xfId="0" applyNumberFormat="1" applyFont="1" applyFill="1" applyBorder="1" applyAlignment="1">
      <alignment horizontal="center" vertical="top"/>
    </xf>
    <xf numFmtId="166" fontId="4" fillId="6" borderId="47" xfId="0" applyNumberFormat="1" applyFont="1" applyFill="1" applyBorder="1" applyAlignment="1">
      <alignment horizontal="center" vertical="top"/>
    </xf>
    <xf numFmtId="3" fontId="23" fillId="6" borderId="97" xfId="0" applyNumberFormat="1" applyFont="1" applyFill="1" applyBorder="1" applyAlignment="1">
      <alignment horizontal="center" vertical="top"/>
    </xf>
    <xf numFmtId="3" fontId="23" fillId="6" borderId="39" xfId="0" applyNumberFormat="1"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37" fillId="0" borderId="0" xfId="0" applyFont="1" applyAlignment="1">
      <alignment vertical="top" wrapText="1"/>
    </xf>
    <xf numFmtId="0" fontId="4" fillId="6" borderId="57" xfId="0" applyFont="1" applyFill="1" applyBorder="1" applyAlignment="1">
      <alignment horizontal="center" vertical="top"/>
    </xf>
    <xf numFmtId="0" fontId="20" fillId="0" borderId="105" xfId="0" applyNumberFormat="1" applyFont="1" applyFill="1" applyBorder="1" applyAlignment="1">
      <alignment horizontal="center" vertical="top"/>
    </xf>
    <xf numFmtId="0" fontId="20" fillId="0" borderId="106" xfId="0" applyNumberFormat="1" applyFont="1" applyFill="1" applyBorder="1" applyAlignment="1">
      <alignment horizontal="center" vertical="top"/>
    </xf>
    <xf numFmtId="166" fontId="4" fillId="0" borderId="51" xfId="0" applyNumberFormat="1" applyFont="1" applyFill="1" applyBorder="1" applyAlignment="1">
      <alignment horizontal="center" vertical="top"/>
    </xf>
    <xf numFmtId="166" fontId="4" fillId="0" borderId="103" xfId="0" applyNumberFormat="1" applyFont="1" applyFill="1" applyBorder="1" applyAlignment="1">
      <alignment horizontal="center" vertical="top"/>
    </xf>
    <xf numFmtId="166" fontId="4" fillId="0" borderId="55" xfId="0" applyNumberFormat="1" applyFont="1" applyFill="1" applyBorder="1" applyAlignment="1">
      <alignment horizontal="center" vertical="top"/>
    </xf>
    <xf numFmtId="166" fontId="4" fillId="0" borderId="86" xfId="0" applyNumberFormat="1" applyFont="1" applyFill="1" applyBorder="1" applyAlignment="1">
      <alignment horizontal="center" vertical="top"/>
    </xf>
    <xf numFmtId="3" fontId="23" fillId="0" borderId="98" xfId="0" applyNumberFormat="1" applyFont="1" applyFill="1" applyBorder="1" applyAlignment="1">
      <alignment horizontal="center" vertical="top"/>
    </xf>
    <xf numFmtId="3" fontId="4" fillId="0" borderId="103" xfId="0" applyNumberFormat="1" applyFont="1" applyFill="1" applyBorder="1" applyAlignment="1">
      <alignment horizontal="center" vertical="top"/>
    </xf>
    <xf numFmtId="0" fontId="4" fillId="0" borderId="98" xfId="0" applyNumberFormat="1" applyFont="1" applyFill="1" applyBorder="1" applyAlignment="1">
      <alignment horizontal="center" vertical="top"/>
    </xf>
    <xf numFmtId="166" fontId="4" fillId="6" borderId="119" xfId="0" applyNumberFormat="1" applyFont="1" applyFill="1" applyBorder="1" applyAlignment="1">
      <alignment horizontal="center" vertical="top"/>
    </xf>
    <xf numFmtId="166" fontId="4" fillId="6" borderId="87" xfId="0" applyNumberFormat="1" applyFont="1" applyFill="1" applyBorder="1" applyAlignment="1">
      <alignment horizontal="center" vertical="top"/>
    </xf>
    <xf numFmtId="166" fontId="4" fillId="0" borderId="47" xfId="0" applyNumberFormat="1" applyFont="1" applyFill="1" applyBorder="1" applyAlignment="1">
      <alignment horizontal="center" vertical="top"/>
    </xf>
    <xf numFmtId="166" fontId="4" fillId="0" borderId="34" xfId="0" applyNumberFormat="1" applyFont="1" applyFill="1" applyBorder="1" applyAlignment="1">
      <alignment horizontal="center" vertical="top"/>
    </xf>
    <xf numFmtId="166" fontId="4" fillId="0" borderId="58" xfId="0" applyNumberFormat="1" applyFont="1" applyFill="1" applyBorder="1" applyAlignment="1">
      <alignment horizontal="center" vertical="top"/>
    </xf>
    <xf numFmtId="166" fontId="4" fillId="0" borderId="36" xfId="0" applyNumberFormat="1" applyFont="1" applyFill="1" applyBorder="1" applyAlignment="1">
      <alignment horizontal="center" vertical="top"/>
    </xf>
    <xf numFmtId="166" fontId="4" fillId="0" borderId="35" xfId="0" applyNumberFormat="1" applyFont="1" applyFill="1" applyBorder="1" applyAlignment="1">
      <alignment horizontal="center" vertical="top"/>
    </xf>
    <xf numFmtId="0" fontId="4" fillId="0" borderId="35" xfId="0" applyFont="1" applyFill="1" applyBorder="1" applyAlignment="1">
      <alignment horizontal="left" vertical="top" wrapText="1"/>
    </xf>
    <xf numFmtId="3" fontId="23" fillId="0" borderId="5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3" fontId="23" fillId="6" borderId="96"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20" fillId="6" borderId="111" xfId="0" applyNumberFormat="1" applyFont="1" applyFill="1" applyBorder="1" applyAlignment="1">
      <alignment horizontal="center" vertical="top"/>
    </xf>
    <xf numFmtId="0" fontId="20" fillId="6" borderId="112" xfId="0" applyNumberFormat="1" applyFont="1" applyFill="1" applyBorder="1" applyAlignment="1">
      <alignment horizontal="center" vertical="top"/>
    </xf>
    <xf numFmtId="0" fontId="4" fillId="6" borderId="0" xfId="0" applyFont="1" applyFill="1" applyBorder="1" applyAlignment="1">
      <alignment vertical="top" wrapText="1"/>
    </xf>
    <xf numFmtId="0" fontId="4" fillId="0" borderId="13" xfId="0" applyFont="1" applyBorder="1" applyAlignment="1">
      <alignment vertical="top" wrapText="1"/>
    </xf>
    <xf numFmtId="3" fontId="4" fillId="0" borderId="11" xfId="0" applyNumberFormat="1" applyFont="1" applyBorder="1" applyAlignment="1">
      <alignment horizontal="center" vertical="top"/>
    </xf>
    <xf numFmtId="0" fontId="0" fillId="6" borderId="11" xfId="0" applyFill="1" applyBorder="1" applyAlignment="1">
      <alignment horizontal="left" vertical="top" wrapText="1"/>
    </xf>
    <xf numFmtId="0" fontId="0" fillId="0" borderId="47" xfId="0" applyBorder="1" applyAlignment="1">
      <alignment horizontal="left" vertical="top" wrapText="1"/>
    </xf>
    <xf numFmtId="3" fontId="5" fillId="0" borderId="65" xfId="0" applyNumberFormat="1" applyFont="1" applyFill="1" applyBorder="1" applyAlignment="1">
      <alignment horizontal="center" vertical="top" wrapText="1"/>
    </xf>
    <xf numFmtId="49" fontId="5" fillId="0" borderId="107" xfId="0" applyNumberFormat="1" applyFont="1" applyBorder="1" applyAlignment="1">
      <alignment horizontal="center" vertical="top" wrapText="1"/>
    </xf>
    <xf numFmtId="0" fontId="4" fillId="10" borderId="0" xfId="0" applyFont="1" applyFill="1" applyBorder="1" applyAlignment="1">
      <alignment horizontal="center" vertical="center"/>
    </xf>
    <xf numFmtId="49" fontId="38" fillId="6" borderId="40" xfId="0" applyNumberFormat="1" applyFont="1" applyFill="1" applyBorder="1" applyAlignment="1">
      <alignment horizontal="center" vertical="top"/>
    </xf>
    <xf numFmtId="3" fontId="26" fillId="6" borderId="39" xfId="0" applyNumberFormat="1" applyFont="1" applyFill="1" applyBorder="1" applyAlignment="1">
      <alignment horizontal="center" vertical="top" wrapText="1"/>
    </xf>
    <xf numFmtId="49" fontId="35" fillId="6" borderId="40" xfId="0" applyNumberFormat="1" applyFont="1" applyFill="1" applyBorder="1" applyAlignment="1">
      <alignment horizontal="center" vertical="center" textRotation="90" wrapText="1"/>
    </xf>
    <xf numFmtId="3" fontId="38" fillId="6" borderId="39" xfId="0" applyNumberFormat="1" applyFont="1" applyFill="1" applyBorder="1" applyAlignment="1">
      <alignment horizontal="center" vertical="top"/>
    </xf>
    <xf numFmtId="49" fontId="38" fillId="6" borderId="58" xfId="0" applyNumberFormat="1" applyFont="1" applyFill="1" applyBorder="1" applyAlignment="1">
      <alignment horizontal="center" vertical="top"/>
    </xf>
    <xf numFmtId="3" fontId="26" fillId="6" borderId="59" xfId="0" applyNumberFormat="1" applyFont="1" applyFill="1" applyBorder="1" applyAlignment="1">
      <alignment horizontal="center" vertical="top" wrapText="1"/>
    </xf>
    <xf numFmtId="49" fontId="35" fillId="6" borderId="58" xfId="0" applyNumberFormat="1" applyFont="1" applyFill="1" applyBorder="1" applyAlignment="1">
      <alignment horizontal="center" vertical="center" textRotation="90" wrapText="1"/>
    </xf>
    <xf numFmtId="3" fontId="38" fillId="6" borderId="59" xfId="0" applyNumberFormat="1" applyFont="1" applyFill="1" applyBorder="1" applyAlignment="1">
      <alignment horizontal="center" vertical="top"/>
    </xf>
    <xf numFmtId="3" fontId="20" fillId="6" borderId="34" xfId="0" applyNumberFormat="1" applyFont="1" applyFill="1" applyBorder="1" applyAlignment="1">
      <alignment horizontal="center" vertical="top" wrapText="1"/>
    </xf>
    <xf numFmtId="3" fontId="20" fillId="6" borderId="58" xfId="0" applyNumberFormat="1" applyFont="1" applyFill="1" applyBorder="1" applyAlignment="1">
      <alignment horizontal="center" vertical="top"/>
    </xf>
    <xf numFmtId="0" fontId="4" fillId="11" borderId="0" xfId="0" applyFont="1" applyFill="1" applyAlignment="1">
      <alignment vertical="top"/>
    </xf>
    <xf numFmtId="0" fontId="20" fillId="6" borderId="38" xfId="0" applyFont="1" applyFill="1" applyBorder="1" applyAlignment="1">
      <alignment horizontal="center" vertical="top" wrapText="1"/>
    </xf>
    <xf numFmtId="3" fontId="20" fillId="6" borderId="82" xfId="0" applyNumberFormat="1" applyFont="1" applyFill="1" applyBorder="1" applyAlignment="1">
      <alignment vertical="top" wrapText="1"/>
    </xf>
    <xf numFmtId="3" fontId="20" fillId="6" borderId="36" xfId="0" applyNumberFormat="1" applyFont="1" applyFill="1" applyBorder="1" applyAlignment="1">
      <alignment vertical="top" wrapText="1"/>
    </xf>
    <xf numFmtId="0" fontId="20" fillId="0" borderId="0" xfId="0" applyFont="1" applyAlignment="1">
      <alignment vertical="top"/>
    </xf>
    <xf numFmtId="0" fontId="39" fillId="0" borderId="0" xfId="0" applyFont="1" applyAlignment="1">
      <alignment vertical="top" wrapText="1"/>
    </xf>
    <xf numFmtId="3" fontId="4" fillId="0" borderId="0" xfId="0" applyNumberFormat="1" applyFont="1" applyFill="1" applyBorder="1" applyAlignment="1">
      <alignment horizontal="left" vertical="top" wrapText="1"/>
    </xf>
    <xf numFmtId="3" fontId="4" fillId="0" borderId="90" xfId="0" applyNumberFormat="1" applyFont="1" applyFill="1" applyBorder="1" applyAlignment="1">
      <alignment horizontal="left" vertical="top" wrapText="1"/>
    </xf>
    <xf numFmtId="3" fontId="20" fillId="6" borderId="50" xfId="0" applyNumberFormat="1" applyFont="1" applyFill="1" applyBorder="1" applyAlignment="1">
      <alignment horizontal="center" vertical="top" wrapText="1"/>
    </xf>
    <xf numFmtId="3" fontId="20" fillId="6" borderId="49" xfId="0" applyNumberFormat="1" applyFont="1" applyFill="1" applyBorder="1" applyAlignment="1">
      <alignment horizontal="center" vertical="top" wrapText="1"/>
    </xf>
    <xf numFmtId="166" fontId="20" fillId="6" borderId="50"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16" fillId="6" borderId="22" xfId="0" applyFont="1" applyFill="1" applyBorder="1" applyAlignment="1">
      <alignment horizontal="center" vertical="top" textRotation="90" wrapText="1"/>
    </xf>
    <xf numFmtId="3" fontId="6" fillId="9" borderId="11"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49" fontId="9" fillId="6" borderId="40" xfId="0" applyNumberFormat="1" applyFont="1" applyFill="1" applyBorder="1" applyAlignment="1">
      <alignment horizontal="center" vertical="center" textRotation="90" wrapText="1"/>
    </xf>
    <xf numFmtId="3" fontId="4" fillId="6" borderId="35"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4" fillId="0" borderId="31" xfId="0" applyNumberFormat="1" applyFont="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4" fillId="6" borderId="52" xfId="0" applyNumberFormat="1" applyFont="1" applyFill="1" applyBorder="1" applyAlignment="1">
      <alignment vertical="top" wrapText="1"/>
    </xf>
    <xf numFmtId="3" fontId="4" fillId="6" borderId="40" xfId="0" applyNumberFormat="1" applyFont="1" applyFill="1" applyBorder="1" applyAlignment="1">
      <alignment vertical="top" wrapText="1"/>
    </xf>
    <xf numFmtId="0" fontId="4" fillId="6" borderId="10"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0" fontId="2" fillId="0" borderId="0" xfId="0" applyFont="1" applyAlignment="1">
      <alignment horizontal="center" vertical="top" wrapText="1"/>
    </xf>
    <xf numFmtId="0" fontId="4" fillId="0" borderId="0" xfId="0" applyFont="1" applyAlignment="1">
      <alignment horizontal="right" wrapText="1"/>
    </xf>
    <xf numFmtId="49" fontId="5" fillId="6" borderId="11" xfId="0" applyNumberFormat="1" applyFont="1" applyFill="1" applyBorder="1" applyAlignment="1">
      <alignment horizontal="center" vertical="center" textRotation="90"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3" fontId="4" fillId="0" borderId="0" xfId="0" applyNumberFormat="1" applyFont="1" applyFill="1" applyBorder="1" applyAlignment="1">
      <alignment horizontal="lef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8" xfId="0" applyFont="1" applyFill="1" applyBorder="1" applyAlignment="1">
      <alignment horizontal="left" vertical="top" wrapText="1"/>
    </xf>
    <xf numFmtId="3" fontId="4" fillId="0" borderId="14" xfId="0" applyNumberFormat="1" applyFont="1" applyBorder="1" applyAlignment="1">
      <alignment horizontal="center" vertical="top" wrapText="1"/>
    </xf>
    <xf numFmtId="3" fontId="4" fillId="6" borderId="15" xfId="0" applyNumberFormat="1" applyFont="1" applyFill="1" applyBorder="1" applyAlignment="1">
      <alignment horizontal="left" vertical="top" wrapText="1"/>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9" borderId="12"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0" fontId="4" fillId="0" borderId="47" xfId="0" applyFont="1" applyFill="1" applyBorder="1" applyAlignment="1">
      <alignment horizontal="left" vertical="top" wrapText="1"/>
    </xf>
    <xf numFmtId="49" fontId="6" fillId="6" borderId="40"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4" fillId="0" borderId="0" xfId="0" applyNumberFormat="1" applyFont="1" applyBorder="1" applyAlignment="1">
      <alignment horizontal="center" vertical="top"/>
    </xf>
    <xf numFmtId="3" fontId="4" fillId="6" borderId="3"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0" borderId="12" xfId="0" applyNumberFormat="1" applyFont="1" applyBorder="1" applyAlignment="1">
      <alignment horizontal="center" vertical="top"/>
    </xf>
    <xf numFmtId="49" fontId="4" fillId="0" borderId="14" xfId="0" applyNumberFormat="1" applyFont="1" applyBorder="1" applyAlignment="1">
      <alignment horizontal="center" vertical="top" wrapText="1"/>
    </xf>
    <xf numFmtId="3" fontId="4" fillId="6" borderId="54" xfId="0" applyNumberFormat="1" applyFont="1" applyFill="1" applyBorder="1" applyAlignment="1">
      <alignment vertical="top" wrapText="1"/>
    </xf>
    <xf numFmtId="3" fontId="4" fillId="6" borderId="59"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6" fillId="6" borderId="58"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6" fillId="6" borderId="11" xfId="0" applyNumberFormat="1" applyFont="1" applyFill="1" applyBorder="1" applyAlignment="1">
      <alignment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3" fontId="4" fillId="0" borderId="0" xfId="0" applyNumberFormat="1" applyFont="1" applyAlignment="1">
      <alignment horizontal="center" vertical="top" wrapText="1"/>
    </xf>
    <xf numFmtId="0" fontId="11" fillId="0" borderId="0" xfId="0" applyFont="1" applyAlignment="1">
      <alignment horizontal="right"/>
    </xf>
    <xf numFmtId="0" fontId="4" fillId="0" borderId="107" xfId="0" applyFont="1" applyBorder="1" applyAlignment="1">
      <alignment horizontal="center" vertical="center" wrapText="1"/>
    </xf>
    <xf numFmtId="0" fontId="4" fillId="0" borderId="29" xfId="0" applyFont="1" applyBorder="1" applyAlignment="1">
      <alignment horizontal="center" vertical="center" textRotation="90" wrapText="1"/>
    </xf>
    <xf numFmtId="0" fontId="6" fillId="6" borderId="14" xfId="0" applyFont="1" applyFill="1" applyBorder="1" applyAlignment="1">
      <alignment horizontal="left" vertical="top" wrapText="1"/>
    </xf>
    <xf numFmtId="3" fontId="4" fillId="6" borderId="14" xfId="0" applyNumberFormat="1" applyFont="1" applyFill="1" applyBorder="1" applyAlignment="1">
      <alignment vertical="top"/>
    </xf>
    <xf numFmtId="3" fontId="4" fillId="6" borderId="60" xfId="0" applyNumberFormat="1" applyFont="1" applyFill="1" applyBorder="1" applyAlignment="1">
      <alignment vertical="top" wrapText="1"/>
    </xf>
    <xf numFmtId="0" fontId="4" fillId="10" borderId="7" xfId="0" applyFont="1" applyFill="1" applyBorder="1" applyAlignment="1">
      <alignment horizontal="center" vertical="top"/>
    </xf>
    <xf numFmtId="0" fontId="4" fillId="10" borderId="38" xfId="0" applyFont="1" applyFill="1" applyBorder="1" applyAlignment="1">
      <alignment horizontal="center" vertical="top"/>
    </xf>
    <xf numFmtId="0" fontId="4" fillId="10" borderId="53" xfId="0" applyFont="1" applyFill="1" applyBorder="1" applyAlignment="1">
      <alignment horizontal="center" vertical="top"/>
    </xf>
    <xf numFmtId="3" fontId="4" fillId="0" borderId="35" xfId="0" applyNumberFormat="1" applyFont="1" applyBorder="1" applyAlignment="1">
      <alignment vertical="top" wrapText="1"/>
    </xf>
    <xf numFmtId="3" fontId="6" fillId="9" borderId="70" xfId="0" applyNumberFormat="1" applyFont="1" applyFill="1" applyBorder="1" applyAlignment="1">
      <alignment horizontal="center" vertical="top"/>
    </xf>
    <xf numFmtId="3" fontId="4" fillId="0" borderId="0" xfId="0" applyNumberFormat="1" applyFont="1" applyFill="1" applyAlignment="1">
      <alignment horizontal="center" vertical="center" wrapText="1"/>
    </xf>
    <xf numFmtId="3" fontId="4" fillId="0" borderId="0" xfId="0" applyNumberFormat="1" applyFont="1" applyFill="1" applyAlignment="1">
      <alignment horizontal="center" vertical="center" textRotation="90" wrapText="1"/>
    </xf>
    <xf numFmtId="3" fontId="4" fillId="0" borderId="0" xfId="0" applyNumberFormat="1" applyFont="1" applyAlignment="1">
      <alignment vertical="top" wrapText="1"/>
    </xf>
    <xf numFmtId="0" fontId="6" fillId="9" borderId="70" xfId="0" applyFont="1" applyFill="1" applyBorder="1" applyAlignment="1">
      <alignment horizontal="center" vertical="top"/>
    </xf>
    <xf numFmtId="3" fontId="4" fillId="6" borderId="73" xfId="0" applyNumberFormat="1" applyFont="1" applyFill="1" applyBorder="1" applyAlignment="1">
      <alignment horizontal="left" vertical="top" wrapText="1"/>
    </xf>
    <xf numFmtId="0" fontId="4" fillId="6" borderId="60" xfId="0" applyFont="1" applyFill="1" applyBorder="1" applyAlignment="1">
      <alignment vertical="top" wrapText="1"/>
    </xf>
    <xf numFmtId="0" fontId="23" fillId="6" borderId="36" xfId="0" applyFont="1" applyFill="1" applyBorder="1" applyAlignment="1">
      <alignment vertical="top" wrapText="1"/>
    </xf>
    <xf numFmtId="0" fontId="4" fillId="6" borderId="41" xfId="0" applyFont="1" applyFill="1" applyBorder="1" applyAlignment="1">
      <alignment vertical="top" wrapText="1"/>
    </xf>
    <xf numFmtId="166" fontId="23" fillId="9" borderId="110" xfId="0" applyNumberFormat="1" applyFont="1" applyFill="1" applyBorder="1" applyAlignment="1">
      <alignment horizontal="left" vertical="top" wrapText="1"/>
    </xf>
    <xf numFmtId="3" fontId="4" fillId="6" borderId="30" xfId="0" applyNumberFormat="1" applyFont="1" applyFill="1" applyBorder="1" applyAlignment="1">
      <alignment vertical="top" wrapText="1"/>
    </xf>
    <xf numFmtId="0" fontId="4" fillId="6" borderId="55" xfId="0" applyFont="1" applyFill="1" applyBorder="1" applyAlignment="1">
      <alignment vertical="top" wrapText="1"/>
    </xf>
    <xf numFmtId="3" fontId="4" fillId="6" borderId="58" xfId="0" applyNumberFormat="1" applyFont="1" applyFill="1" applyBorder="1" applyAlignment="1">
      <alignment vertical="top"/>
    </xf>
    <xf numFmtId="0" fontId="4" fillId="10" borderId="46" xfId="0" applyFont="1" applyFill="1" applyBorder="1" applyAlignment="1">
      <alignment horizontal="center" vertical="top"/>
    </xf>
    <xf numFmtId="166" fontId="4" fillId="10" borderId="48" xfId="0" applyNumberFormat="1" applyFont="1" applyFill="1" applyBorder="1" applyAlignment="1">
      <alignment horizontal="center" vertical="top"/>
    </xf>
    <xf numFmtId="3" fontId="4" fillId="6" borderId="120" xfId="0" applyNumberFormat="1" applyFont="1" applyFill="1" applyBorder="1" applyAlignment="1">
      <alignment vertical="top" wrapText="1"/>
    </xf>
    <xf numFmtId="166" fontId="10" fillId="6" borderId="14" xfId="0" applyNumberFormat="1" applyFont="1" applyFill="1" applyBorder="1" applyAlignment="1">
      <alignment horizontal="center" vertical="top" wrapText="1"/>
    </xf>
    <xf numFmtId="3" fontId="13" fillId="0" borderId="38" xfId="0" applyNumberFormat="1" applyFont="1" applyFill="1" applyBorder="1" applyAlignment="1">
      <alignment horizontal="center" vertical="top" wrapText="1"/>
    </xf>
    <xf numFmtId="166" fontId="4" fillId="0" borderId="81"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6" borderId="37" xfId="0" applyNumberFormat="1" applyFont="1" applyFill="1" applyBorder="1" applyAlignment="1">
      <alignment horizontal="center" vertical="top"/>
    </xf>
    <xf numFmtId="0" fontId="4" fillId="10" borderId="14" xfId="0" applyFont="1" applyFill="1" applyBorder="1" applyAlignment="1">
      <alignment horizontal="center" vertical="center"/>
    </xf>
    <xf numFmtId="166" fontId="4" fillId="0" borderId="121" xfId="0" applyNumberFormat="1" applyFont="1" applyFill="1" applyBorder="1" applyAlignment="1">
      <alignment horizontal="center" vertical="top"/>
    </xf>
    <xf numFmtId="49" fontId="5" fillId="0" borderId="3" xfId="0" applyNumberFormat="1" applyFont="1" applyFill="1" applyBorder="1" applyAlignment="1">
      <alignment horizontal="center" vertical="top" textRotation="90" wrapText="1"/>
    </xf>
    <xf numFmtId="3" fontId="5" fillId="6" borderId="3" xfId="0" applyNumberFormat="1" applyFont="1" applyFill="1" applyBorder="1" applyAlignment="1">
      <alignment horizontal="center" vertical="top" wrapText="1"/>
    </xf>
    <xf numFmtId="3" fontId="5" fillId="6" borderId="22" xfId="0" applyNumberFormat="1" applyFont="1" applyFill="1" applyBorder="1" applyAlignment="1">
      <alignment horizontal="center" vertical="top" wrapText="1"/>
    </xf>
    <xf numFmtId="0" fontId="4" fillId="0" borderId="54" xfId="0" applyFont="1" applyFill="1" applyBorder="1" applyAlignment="1">
      <alignment horizontal="left" vertical="top" wrapText="1"/>
    </xf>
    <xf numFmtId="0" fontId="4" fillId="0" borderId="40" xfId="0" applyFont="1" applyFill="1" applyBorder="1" applyAlignment="1">
      <alignment horizontal="center" vertical="top"/>
    </xf>
    <xf numFmtId="49" fontId="4" fillId="0" borderId="45" xfId="0" applyNumberFormat="1" applyFont="1" applyFill="1" applyBorder="1" applyAlignment="1">
      <alignment horizontal="center" vertical="top"/>
    </xf>
    <xf numFmtId="0" fontId="4" fillId="6" borderId="114" xfId="0" applyFont="1" applyFill="1" applyBorder="1" applyAlignment="1">
      <alignment vertical="top" wrapText="1"/>
    </xf>
    <xf numFmtId="3" fontId="23" fillId="0" borderId="36" xfId="0" applyNumberFormat="1" applyFont="1" applyFill="1" applyBorder="1" applyAlignment="1">
      <alignment horizontal="left" vertical="top" wrapText="1"/>
    </xf>
    <xf numFmtId="3" fontId="6" fillId="0" borderId="80" xfId="0" applyNumberFormat="1" applyFont="1" applyBorder="1" applyAlignment="1">
      <alignment horizontal="center" vertical="center" wrapText="1"/>
    </xf>
    <xf numFmtId="0" fontId="4" fillId="6" borderId="38" xfId="0" applyFont="1" applyFill="1" applyBorder="1" applyAlignment="1">
      <alignment horizontal="center" vertical="top" wrapText="1"/>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7" xfId="0" applyNumberFormat="1" applyFont="1" applyFill="1" applyBorder="1" applyAlignment="1">
      <alignment horizontal="center" vertical="top"/>
    </xf>
    <xf numFmtId="166" fontId="20" fillId="11" borderId="49" xfId="0" applyNumberFormat="1" applyFont="1" applyFill="1" applyBorder="1" applyAlignment="1">
      <alignment horizontal="center" vertical="top"/>
    </xf>
    <xf numFmtId="166" fontId="20" fillId="11" borderId="40"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0"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0" fontId="2" fillId="0" borderId="0" xfId="0" applyFont="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49" fontId="5" fillId="6" borderId="11" xfId="0" applyNumberFormat="1" applyFont="1" applyFill="1" applyBorder="1" applyAlignment="1">
      <alignment horizontal="center" vertical="center" textRotation="90" wrapText="1"/>
    </xf>
    <xf numFmtId="166" fontId="6" fillId="9" borderId="31"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5" borderId="23"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7" xfId="0" applyNumberFormat="1" applyFont="1" applyFill="1" applyBorder="1" applyAlignment="1">
      <alignment horizontal="center" vertical="top" wrapText="1"/>
    </xf>
    <xf numFmtId="3" fontId="4" fillId="6" borderId="21" xfId="0" applyNumberFormat="1" applyFont="1" applyFill="1" applyBorder="1" applyAlignment="1">
      <alignment horizontal="left" vertical="top" wrapText="1"/>
    </xf>
    <xf numFmtId="3" fontId="4" fillId="6" borderId="3" xfId="0" applyNumberFormat="1" applyFont="1" applyFill="1" applyBorder="1" applyAlignment="1">
      <alignment vertical="top" wrapText="1"/>
    </xf>
    <xf numFmtId="3" fontId="4" fillId="6" borderId="68" xfId="0" applyNumberFormat="1" applyFont="1" applyFill="1" applyBorder="1" applyAlignment="1">
      <alignment vertical="top" wrapText="1"/>
    </xf>
    <xf numFmtId="3" fontId="4" fillId="6" borderId="68" xfId="0" applyNumberFormat="1" applyFont="1" applyFill="1" applyBorder="1" applyAlignment="1">
      <alignment horizontal="left" vertical="top" wrapText="1"/>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0" fontId="16" fillId="6" borderId="0" xfId="0" applyFont="1" applyFill="1"/>
    <xf numFmtId="0" fontId="2" fillId="6" borderId="0" xfId="0" applyFont="1" applyFill="1" applyAlignment="1">
      <alignment horizontal="center" vertical="top" wrapText="1"/>
    </xf>
    <xf numFmtId="0" fontId="4" fillId="6" borderId="0" xfId="0" applyFont="1" applyFill="1" applyAlignment="1">
      <alignment vertical="top"/>
    </xf>
    <xf numFmtId="3" fontId="6" fillId="6" borderId="71" xfId="0" applyNumberFormat="1" applyFont="1" applyFill="1" applyBorder="1" applyAlignment="1">
      <alignment horizontal="center" vertical="top"/>
    </xf>
    <xf numFmtId="3" fontId="6" fillId="6" borderId="0" xfId="0" applyNumberFormat="1" applyFont="1" applyFill="1" applyBorder="1" applyAlignment="1">
      <alignment vertical="top"/>
    </xf>
    <xf numFmtId="3" fontId="6" fillId="6" borderId="0" xfId="0" applyNumberFormat="1" applyFont="1" applyFill="1" applyBorder="1" applyAlignment="1">
      <alignment horizontal="righ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70"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3" fontId="4" fillId="0" borderId="11" xfId="0" applyNumberFormat="1" applyFont="1" applyFill="1" applyBorder="1" applyAlignment="1">
      <alignment horizontal="center" vertical="top"/>
    </xf>
    <xf numFmtId="166" fontId="4" fillId="8" borderId="0" xfId="0" applyNumberFormat="1" applyFont="1" applyFill="1" applyBorder="1" applyAlignment="1">
      <alignment horizontal="center" vertical="top"/>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6" xfId="0" applyNumberFormat="1" applyFont="1" applyFill="1" applyBorder="1" applyAlignment="1">
      <alignment horizontal="left" vertical="top" wrapText="1"/>
    </xf>
    <xf numFmtId="3" fontId="4" fillId="0" borderId="86" xfId="0" applyNumberFormat="1" applyFont="1" applyBorder="1" applyAlignment="1">
      <alignment vertical="top" wrapText="1"/>
    </xf>
    <xf numFmtId="49" fontId="5" fillId="0" borderId="103" xfId="0" applyNumberFormat="1" applyFont="1" applyBorder="1" applyAlignment="1">
      <alignment horizontal="center" vertical="top" wrapText="1"/>
    </xf>
    <xf numFmtId="49" fontId="5" fillId="0" borderId="105" xfId="0" applyNumberFormat="1" applyFont="1" applyBorder="1" applyAlignment="1">
      <alignment horizontal="center" vertical="top" wrapText="1"/>
    </xf>
    <xf numFmtId="3" fontId="4" fillId="0" borderId="83" xfId="0" applyNumberFormat="1" applyFont="1" applyFill="1" applyBorder="1" applyAlignment="1">
      <alignment horizontal="center" vertical="top"/>
    </xf>
    <xf numFmtId="3" fontId="4" fillId="0" borderId="105"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3" fontId="4" fillId="6" borderId="24" xfId="0" applyNumberFormat="1" applyFont="1" applyFill="1" applyBorder="1" applyAlignment="1">
      <alignment vertical="top" wrapText="1"/>
    </xf>
    <xf numFmtId="166" fontId="10" fillId="6" borderId="38" xfId="0" applyNumberFormat="1" applyFont="1" applyFill="1" applyBorder="1" applyAlignment="1">
      <alignment horizontal="center" vertical="top" wrapText="1"/>
    </xf>
    <xf numFmtId="166" fontId="13" fillId="6" borderId="10" xfId="0" applyNumberFormat="1" applyFont="1" applyFill="1" applyBorder="1" applyAlignment="1">
      <alignment horizontal="center" vertical="top"/>
    </xf>
    <xf numFmtId="0" fontId="4" fillId="6" borderId="24" xfId="0" applyFont="1" applyFill="1" applyBorder="1" applyAlignment="1">
      <alignment horizontal="left" vertical="top" wrapText="1"/>
    </xf>
    <xf numFmtId="3" fontId="12" fillId="6" borderId="22" xfId="0" applyNumberFormat="1" applyFont="1" applyFill="1" applyBorder="1" applyAlignment="1">
      <alignment horizontal="center" vertical="top" wrapText="1"/>
    </xf>
    <xf numFmtId="166" fontId="10" fillId="6" borderId="37" xfId="0" applyNumberFormat="1" applyFont="1" applyFill="1" applyBorder="1" applyAlignment="1">
      <alignment horizontal="center" vertical="top" wrapText="1"/>
    </xf>
    <xf numFmtId="0" fontId="41" fillId="0" borderId="79" xfId="0" applyFont="1" applyBorder="1" applyAlignment="1">
      <alignment horizontal="center" vertical="center" wrapText="1"/>
    </xf>
    <xf numFmtId="0" fontId="41"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4" fillId="6" borderId="22" xfId="0" applyFont="1" applyFill="1" applyBorder="1" applyAlignment="1">
      <alignment vertical="top" wrapText="1"/>
    </xf>
    <xf numFmtId="0" fontId="4" fillId="0" borderId="97" xfId="0" applyNumberFormat="1" applyFont="1" applyFill="1" applyBorder="1" applyAlignment="1">
      <alignment horizontal="center" vertical="top"/>
    </xf>
    <xf numFmtId="0" fontId="20" fillId="0" borderId="112"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18" xfId="0" applyNumberFormat="1" applyFont="1" applyBorder="1" applyAlignment="1">
      <alignment horizontal="center" vertical="top"/>
    </xf>
    <xf numFmtId="0" fontId="6" fillId="6" borderId="23" xfId="1"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20" fillId="6" borderId="0" xfId="0" applyNumberFormat="1" applyFont="1" applyFill="1" applyBorder="1" applyAlignment="1">
      <alignment horizontal="center" vertical="top"/>
    </xf>
    <xf numFmtId="0" fontId="4" fillId="6" borderId="36" xfId="0" applyFont="1" applyFill="1" applyBorder="1" applyAlignment="1">
      <alignment vertical="top" wrapText="1"/>
    </xf>
    <xf numFmtId="3" fontId="4" fillId="6" borderId="17" xfId="0" applyNumberFormat="1" applyFont="1" applyFill="1" applyBorder="1" applyAlignment="1">
      <alignment vertical="top" wrapText="1"/>
    </xf>
    <xf numFmtId="3" fontId="4" fillId="0" borderId="82" xfId="0" applyNumberFormat="1" applyFont="1" applyBorder="1" applyAlignment="1">
      <alignment vertical="top" wrapText="1"/>
    </xf>
    <xf numFmtId="0" fontId="4" fillId="0" borderId="68" xfId="0" applyFont="1" applyFill="1" applyBorder="1" applyAlignment="1">
      <alignment horizontal="left" vertical="top" wrapText="1"/>
    </xf>
    <xf numFmtId="0" fontId="4" fillId="0" borderId="12" xfId="0" applyNumberFormat="1" applyFont="1" applyFill="1" applyBorder="1" applyAlignment="1">
      <alignment horizontal="center" vertical="top"/>
    </xf>
    <xf numFmtId="0" fontId="20" fillId="0" borderId="33" xfId="0" applyNumberFormat="1" applyFont="1" applyFill="1" applyBorder="1" applyAlignment="1">
      <alignment horizontal="center" vertical="top"/>
    </xf>
    <xf numFmtId="0" fontId="4" fillId="6" borderId="111"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166" fontId="21" fillId="10" borderId="50" xfId="0" applyNumberFormat="1" applyFont="1" applyFill="1" applyBorder="1" applyAlignment="1">
      <alignment horizontal="center" vertical="top"/>
    </xf>
    <xf numFmtId="0" fontId="4" fillId="10" borderId="10" xfId="0" applyFont="1" applyFill="1" applyBorder="1" applyAlignment="1">
      <alignment vertical="center" wrapText="1"/>
    </xf>
    <xf numFmtId="0" fontId="4" fillId="10" borderId="33" xfId="0" applyFont="1" applyFill="1" applyBorder="1" applyAlignment="1">
      <alignment horizontal="center" vertical="center"/>
    </xf>
    <xf numFmtId="0" fontId="4" fillId="10" borderId="112" xfId="0" applyFont="1" applyFill="1" applyBorder="1" applyAlignment="1">
      <alignment horizontal="center" vertical="center"/>
    </xf>
    <xf numFmtId="3" fontId="5" fillId="0" borderId="22" xfId="0" applyNumberFormat="1"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90" xfId="0" applyNumberFormat="1" applyFont="1" applyFill="1" applyBorder="1" applyAlignment="1">
      <alignment horizontal="center" vertical="top"/>
    </xf>
    <xf numFmtId="0" fontId="4" fillId="6" borderId="44" xfId="0" applyFont="1" applyFill="1" applyBorder="1" applyAlignment="1">
      <alignment horizontal="center" vertical="top"/>
    </xf>
    <xf numFmtId="3" fontId="4" fillId="6" borderId="115" xfId="0" applyNumberFormat="1" applyFont="1" applyFill="1" applyBorder="1" applyAlignment="1">
      <alignment horizontal="center" vertical="top"/>
    </xf>
    <xf numFmtId="166" fontId="4" fillId="6" borderId="83"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20" fillId="6" borderId="0" xfId="0" applyFont="1" applyFill="1" applyAlignment="1">
      <alignment vertical="top"/>
    </xf>
    <xf numFmtId="0" fontId="16" fillId="0" borderId="0" xfId="0" applyFont="1" applyFill="1"/>
    <xf numFmtId="0" fontId="9" fillId="0" borderId="0" xfId="0" applyFont="1" applyFill="1" applyBorder="1" applyAlignment="1">
      <alignment vertical="top"/>
    </xf>
    <xf numFmtId="0" fontId="9" fillId="0" borderId="0" xfId="0" applyFont="1" applyFill="1" applyAlignment="1">
      <alignment vertical="top"/>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166" fontId="20" fillId="11" borderId="34" xfId="0" applyNumberFormat="1" applyFont="1" applyFill="1" applyBorder="1" applyAlignment="1">
      <alignment horizontal="center" vertical="top"/>
    </xf>
    <xf numFmtId="166" fontId="20" fillId="11" borderId="58" xfId="0" applyNumberFormat="1" applyFont="1" applyFill="1" applyBorder="1" applyAlignment="1">
      <alignment horizontal="center" vertical="top"/>
    </xf>
    <xf numFmtId="3" fontId="4" fillId="6" borderId="51" xfId="0" applyNumberFormat="1" applyFont="1" applyFill="1" applyBorder="1" applyAlignment="1">
      <alignment vertical="top" wrapText="1"/>
    </xf>
    <xf numFmtId="3" fontId="4" fillId="0" borderId="116" xfId="0" applyNumberFormat="1" applyFont="1" applyBorder="1" applyAlignment="1">
      <alignment vertical="top" wrapText="1"/>
    </xf>
    <xf numFmtId="3" fontId="4" fillId="0" borderId="104" xfId="0" applyNumberFormat="1" applyFont="1" applyBorder="1" applyAlignment="1">
      <alignment horizontal="center" vertical="top"/>
    </xf>
    <xf numFmtId="0" fontId="23" fillId="0" borderId="86" xfId="0" applyFont="1" applyFill="1" applyBorder="1" applyAlignment="1">
      <alignment horizontal="left" vertical="top" wrapText="1"/>
    </xf>
    <xf numFmtId="166" fontId="4" fillId="10" borderId="13" xfId="0" applyNumberFormat="1" applyFont="1" applyFill="1" applyBorder="1" applyAlignment="1">
      <alignment horizontal="center" vertical="top"/>
    </xf>
    <xf numFmtId="166" fontId="20" fillId="11" borderId="11" xfId="0" applyNumberFormat="1" applyFont="1" applyFill="1" applyBorder="1" applyAlignment="1">
      <alignment horizontal="center" vertical="top"/>
    </xf>
    <xf numFmtId="166" fontId="20" fillId="11" borderId="13" xfId="0" applyNumberFormat="1" applyFont="1" applyFill="1" applyBorder="1" applyAlignment="1">
      <alignment horizontal="center" vertical="top"/>
    </xf>
    <xf numFmtId="3" fontId="4" fillId="6" borderId="52" xfId="0" applyNumberFormat="1" applyFont="1" applyFill="1" applyBorder="1" applyAlignment="1">
      <alignment horizontal="center" vertical="top"/>
    </xf>
    <xf numFmtId="3" fontId="4" fillId="6" borderId="19"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166" fontId="20" fillId="11" borderId="2" xfId="0" applyNumberFormat="1" applyFont="1" applyFill="1" applyBorder="1" applyAlignment="1">
      <alignment horizontal="center" vertical="top"/>
    </xf>
    <xf numFmtId="166" fontId="20" fillId="11" borderId="3" xfId="0" applyNumberFormat="1" applyFont="1" applyFill="1" applyBorder="1" applyAlignment="1">
      <alignment horizontal="center" vertical="top"/>
    </xf>
    <xf numFmtId="166" fontId="4" fillId="10" borderId="34" xfId="0" applyNumberFormat="1" applyFont="1" applyFill="1" applyBorder="1" applyAlignment="1">
      <alignment horizontal="center" vertical="top"/>
    </xf>
    <xf numFmtId="166" fontId="4" fillId="10" borderId="58" xfId="0" applyNumberFormat="1" applyFont="1" applyFill="1" applyBorder="1" applyAlignment="1">
      <alignment horizontal="center" vertical="top"/>
    </xf>
    <xf numFmtId="166" fontId="20" fillId="11" borderId="5"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166" fontId="5" fillId="11" borderId="60" xfId="0" applyNumberFormat="1" applyFont="1" applyFill="1" applyBorder="1" applyAlignment="1">
      <alignment horizontal="center" vertical="top"/>
    </xf>
    <xf numFmtId="166" fontId="5" fillId="11" borderId="58" xfId="0" applyNumberFormat="1" applyFont="1" applyFill="1" applyBorder="1" applyAlignment="1">
      <alignment horizontal="center" vertical="top"/>
    </xf>
    <xf numFmtId="166" fontId="4" fillId="6" borderId="97" xfId="0" applyNumberFormat="1" applyFont="1" applyFill="1" applyBorder="1" applyAlignment="1">
      <alignment horizontal="center" vertical="top"/>
    </xf>
    <xf numFmtId="166" fontId="4" fillId="6" borderId="112" xfId="0" applyNumberFormat="1" applyFont="1" applyFill="1" applyBorder="1" applyAlignment="1">
      <alignment horizontal="center" vertical="top"/>
    </xf>
    <xf numFmtId="166" fontId="4" fillId="6" borderId="18" xfId="0" applyNumberFormat="1" applyFont="1" applyFill="1" applyBorder="1" applyAlignment="1">
      <alignment horizontal="center" vertical="top"/>
    </xf>
    <xf numFmtId="166" fontId="4" fillId="6" borderId="33" xfId="0" applyNumberFormat="1" applyFont="1" applyFill="1" applyBorder="1" applyAlignment="1">
      <alignment horizontal="center" vertical="top"/>
    </xf>
    <xf numFmtId="0" fontId="21" fillId="0" borderId="52" xfId="0" applyFont="1" applyBorder="1" applyAlignment="1">
      <alignment horizontal="left" vertical="top" wrapText="1"/>
    </xf>
    <xf numFmtId="0" fontId="23" fillId="6" borderId="58" xfId="0" applyFont="1" applyFill="1" applyBorder="1" applyAlignment="1">
      <alignment horizontal="left" vertical="top" wrapText="1"/>
    </xf>
    <xf numFmtId="3" fontId="23" fillId="6" borderId="10" xfId="0" applyNumberFormat="1" applyFont="1" applyFill="1" applyBorder="1" applyAlignment="1">
      <alignmen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23" fillId="6" borderId="5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wrapText="1"/>
    </xf>
    <xf numFmtId="3" fontId="4" fillId="6" borderId="54"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9" fillId="6" borderId="40" xfId="0" applyNumberFormat="1" applyFont="1" applyFill="1" applyBorder="1" applyAlignment="1">
      <alignment horizontal="center" vertical="center" textRotation="90"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49" fontId="5" fillId="6" borderId="11" xfId="0" applyNumberFormat="1" applyFont="1" applyFill="1" applyBorder="1" applyAlignment="1">
      <alignment horizontal="center" vertical="center" textRotation="90" wrapText="1"/>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9" borderId="12" xfId="0" applyNumberFormat="1" applyFont="1" applyFill="1" applyBorder="1" applyAlignment="1">
      <alignment horizontal="center" vertical="top"/>
    </xf>
    <xf numFmtId="3" fontId="4" fillId="0" borderId="10" xfId="0" applyNumberFormat="1" applyFont="1" applyBorder="1" applyAlignment="1">
      <alignment vertical="top" wrapText="1"/>
    </xf>
    <xf numFmtId="0" fontId="4" fillId="6" borderId="40"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0" fontId="2" fillId="0" borderId="0" xfId="0" applyFont="1" applyAlignment="1">
      <alignment horizontal="center" vertical="top" wrapText="1"/>
    </xf>
    <xf numFmtId="0" fontId="6" fillId="0" borderId="8" xfId="0" applyFont="1" applyBorder="1" applyAlignment="1">
      <alignment horizontal="center" vertical="center" wrapText="1"/>
    </xf>
    <xf numFmtId="3" fontId="6" fillId="9" borderId="24"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0" fontId="4" fillId="6" borderId="11" xfId="0" applyFont="1" applyFill="1" applyBorder="1" applyAlignment="1">
      <alignment vertical="top"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3" fontId="4" fillId="0" borderId="0" xfId="0" applyNumberFormat="1" applyFont="1" applyFill="1" applyBorder="1" applyAlignment="1">
      <alignment horizontal="lef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0" fontId="21" fillId="6" borderId="11" xfId="0"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5" fillId="6" borderId="11" xfId="0" applyNumberFormat="1" applyFont="1" applyFill="1" applyBorder="1" applyAlignment="1">
      <alignment horizontal="center" vertical="top" textRotation="90" wrapText="1"/>
    </xf>
    <xf numFmtId="3" fontId="6" fillId="9" borderId="11"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0" fontId="4" fillId="6" borderId="87"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3" xfId="0" applyNumberFormat="1" applyFont="1" applyFill="1" applyBorder="1" applyAlignment="1">
      <alignment vertical="top" wrapText="1"/>
    </xf>
    <xf numFmtId="0" fontId="4" fillId="6" borderId="68" xfId="0" applyFont="1" applyFill="1" applyBorder="1" applyAlignment="1">
      <alignment horizontal="left" vertical="top" wrapText="1"/>
    </xf>
    <xf numFmtId="166" fontId="4" fillId="8" borderId="14" xfId="0" applyNumberFormat="1" applyFont="1" applyFill="1" applyBorder="1" applyAlignment="1">
      <alignment horizontal="center" vertical="top"/>
    </xf>
    <xf numFmtId="3" fontId="20" fillId="6" borderId="98" xfId="0" applyNumberFormat="1" applyFont="1" applyFill="1" applyBorder="1" applyAlignment="1">
      <alignment horizontal="center" vertical="top"/>
    </xf>
    <xf numFmtId="166" fontId="4" fillId="10" borderId="33" xfId="0" applyNumberFormat="1" applyFont="1" applyFill="1" applyBorder="1" applyAlignment="1">
      <alignment horizontal="center" vertical="top"/>
    </xf>
    <xf numFmtId="166" fontId="4" fillId="6" borderId="106" xfId="0" applyNumberFormat="1" applyFont="1" applyFill="1" applyBorder="1" applyAlignment="1">
      <alignment horizontal="center" vertical="top"/>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0" fontId="9" fillId="0" borderId="11" xfId="0" applyFont="1" applyFill="1" applyBorder="1" applyAlignment="1">
      <alignment horizontal="center" vertical="top"/>
    </xf>
    <xf numFmtId="0" fontId="9" fillId="0" borderId="0" xfId="0" applyFont="1" applyFill="1" applyBorder="1" applyAlignment="1">
      <alignment horizontal="center" vertical="top"/>
    </xf>
    <xf numFmtId="0" fontId="35" fillId="0" borderId="33" xfId="0" applyFont="1" applyFill="1" applyBorder="1" applyAlignment="1">
      <alignment horizontal="center" vertical="top"/>
    </xf>
    <xf numFmtId="0" fontId="9" fillId="0" borderId="94" xfId="0" applyFont="1" applyFill="1" applyBorder="1" applyAlignment="1">
      <alignment horizontal="center" vertical="top"/>
    </xf>
    <xf numFmtId="0" fontId="9" fillId="0" borderId="113" xfId="0" applyFont="1" applyFill="1" applyBorder="1" applyAlignment="1">
      <alignment horizontal="center" vertical="top"/>
    </xf>
    <xf numFmtId="0" fontId="12" fillId="0" borderId="108" xfId="0" applyFont="1" applyFill="1" applyBorder="1" applyAlignment="1">
      <alignment horizontal="center" vertical="top"/>
    </xf>
    <xf numFmtId="3" fontId="13" fillId="6" borderId="14" xfId="0" applyNumberFormat="1" applyFont="1" applyFill="1" applyBorder="1" applyAlignment="1">
      <alignment horizontal="center" vertical="top" wrapText="1"/>
    </xf>
    <xf numFmtId="166" fontId="10" fillId="6" borderId="13" xfId="0" applyNumberFormat="1" applyFont="1" applyFill="1" applyBorder="1" applyAlignment="1">
      <alignment horizontal="center" vertical="top" wrapText="1"/>
    </xf>
    <xf numFmtId="166" fontId="10" fillId="6" borderId="11" xfId="0" applyNumberFormat="1" applyFont="1" applyFill="1" applyBorder="1" applyAlignment="1">
      <alignment horizontal="center" vertical="top" wrapText="1"/>
    </xf>
    <xf numFmtId="166" fontId="10" fillId="6" borderId="0" xfId="0" applyNumberFormat="1"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3" fontId="23" fillId="0" borderId="39"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166" fontId="5" fillId="6" borderId="113" xfId="0" applyNumberFormat="1" applyFont="1" applyFill="1" applyBorder="1" applyAlignment="1">
      <alignment horizontal="center" vertical="top"/>
    </xf>
    <xf numFmtId="166" fontId="5" fillId="6" borderId="94" xfId="0" applyNumberFormat="1" applyFont="1" applyFill="1" applyBorder="1" applyAlignment="1">
      <alignment horizontal="center" vertical="top"/>
    </xf>
    <xf numFmtId="0" fontId="4" fillId="6" borderId="113" xfId="0" applyFont="1" applyFill="1" applyBorder="1" applyAlignment="1">
      <alignment vertical="top" wrapText="1"/>
    </xf>
    <xf numFmtId="0" fontId="20" fillId="11" borderId="0" xfId="0" applyFont="1" applyFill="1" applyBorder="1" applyAlignment="1">
      <alignment horizontal="center" vertical="center"/>
    </xf>
    <xf numFmtId="166" fontId="5" fillId="11" borderId="0" xfId="0" applyNumberFormat="1" applyFont="1" applyFill="1" applyBorder="1" applyAlignment="1">
      <alignment horizontal="center" vertical="top"/>
    </xf>
    <xf numFmtId="166" fontId="5" fillId="11" borderId="11" xfId="0" applyNumberFormat="1" applyFont="1" applyFill="1" applyBorder="1" applyAlignment="1">
      <alignment horizontal="center" vertical="top"/>
    </xf>
    <xf numFmtId="166" fontId="5" fillId="11" borderId="14" xfId="0" applyNumberFormat="1" applyFont="1" applyFill="1" applyBorder="1" applyAlignment="1">
      <alignment horizontal="center" vertical="top"/>
    </xf>
    <xf numFmtId="0" fontId="4" fillId="6" borderId="40" xfId="0" applyFont="1" applyFill="1" applyBorder="1" applyAlignment="1">
      <alignment vertical="top" wrapText="1"/>
    </xf>
    <xf numFmtId="49" fontId="5" fillId="6" borderId="11" xfId="0" applyNumberFormat="1" applyFont="1" applyFill="1" applyBorder="1" applyAlignment="1">
      <alignment horizontal="center" vertical="center" textRotation="90" wrapText="1"/>
    </xf>
    <xf numFmtId="3" fontId="4" fillId="6" borderId="14" xfId="0" applyNumberFormat="1" applyFont="1" applyFill="1" applyBorder="1" applyAlignment="1">
      <alignment horizontal="center" vertical="top" wrapText="1"/>
    </xf>
    <xf numFmtId="166" fontId="5" fillId="6" borderId="7" xfId="0" applyNumberFormat="1" applyFont="1" applyFill="1" applyBorder="1" applyAlignment="1">
      <alignment horizontal="center" vertical="center"/>
    </xf>
    <xf numFmtId="0" fontId="23" fillId="6" borderId="113" xfId="0"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6" borderId="50"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23" fillId="6" borderId="1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6" borderId="11"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9" fillId="6" borderId="11" xfId="0" applyNumberFormat="1" applyFont="1" applyFill="1" applyBorder="1" applyAlignment="1">
      <alignment horizontal="center" vertical="center" textRotation="90" wrapText="1"/>
    </xf>
    <xf numFmtId="166" fontId="5" fillId="11" borderId="49" xfId="0" applyNumberFormat="1" applyFont="1" applyFill="1" applyBorder="1" applyAlignment="1">
      <alignment horizontal="center" vertical="top"/>
    </xf>
    <xf numFmtId="166" fontId="5" fillId="11" borderId="41" xfId="0" applyNumberFormat="1" applyFont="1" applyFill="1" applyBorder="1" applyAlignment="1">
      <alignment horizontal="center" vertical="top"/>
    </xf>
    <xf numFmtId="49" fontId="5" fillId="6" borderId="40" xfId="0" applyNumberFormat="1" applyFont="1" applyFill="1" applyBorder="1" applyAlignment="1">
      <alignment horizontal="center" vertical="center" textRotation="90" wrapText="1"/>
    </xf>
    <xf numFmtId="0" fontId="4" fillId="6" borderId="40" xfId="0" applyFont="1" applyFill="1" applyBorder="1" applyAlignment="1">
      <alignment vertical="top" wrapText="1"/>
    </xf>
    <xf numFmtId="3" fontId="13" fillId="6" borderId="57" xfId="0" applyNumberFormat="1" applyFont="1" applyFill="1" applyBorder="1" applyAlignment="1">
      <alignment horizontal="center" vertical="top" wrapText="1"/>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47" xfId="0" applyFont="1" applyFill="1" applyBorder="1" applyAlignment="1">
      <alignment vertical="center" wrapText="1"/>
    </xf>
    <xf numFmtId="0" fontId="4" fillId="6" borderId="45" xfId="0" applyFont="1" applyFill="1" applyBorder="1" applyAlignment="1">
      <alignment horizontal="center" vertical="center"/>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0" fontId="4" fillId="6" borderId="107" xfId="0" applyFont="1" applyFill="1" applyBorder="1" applyAlignment="1">
      <alignment horizontal="center" vertical="top"/>
    </xf>
    <xf numFmtId="0" fontId="4" fillId="6" borderId="10" xfId="0" applyFont="1" applyFill="1" applyBorder="1" applyAlignment="1">
      <alignment vertical="top" wrapText="1"/>
    </xf>
    <xf numFmtId="166" fontId="5" fillId="6" borderId="3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166" fontId="4" fillId="6" borderId="0" xfId="0" applyNumberFormat="1" applyFont="1" applyFill="1" applyBorder="1" applyAlignment="1">
      <alignment vertical="top" wrapText="1"/>
    </xf>
    <xf numFmtId="166" fontId="42" fillId="0" borderId="0" xfId="0" applyNumberFormat="1" applyFont="1" applyAlignment="1">
      <alignment vertical="top"/>
    </xf>
    <xf numFmtId="0" fontId="4" fillId="6" borderId="11"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0" fontId="4" fillId="6" borderId="15" xfId="0" applyFont="1" applyFill="1" applyBorder="1" applyAlignment="1">
      <alignment horizontal="left" vertical="top" wrapText="1"/>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39" xfId="0" applyNumberFormat="1" applyFont="1" applyFill="1" applyBorder="1" applyAlignment="1">
      <alignment vertical="top" wrapText="1"/>
    </xf>
    <xf numFmtId="3" fontId="4" fillId="0" borderId="98" xfId="0" applyNumberFormat="1" applyFont="1" applyFill="1" applyBorder="1" applyAlignment="1">
      <alignment horizontal="center" vertical="top"/>
    </xf>
    <xf numFmtId="166" fontId="4" fillId="0" borderId="0" xfId="0" applyNumberFormat="1" applyFont="1" applyAlignment="1">
      <alignment horizontal="center" vertical="top"/>
    </xf>
    <xf numFmtId="0" fontId="4" fillId="0" borderId="11" xfId="0" applyFont="1" applyBorder="1" applyAlignment="1">
      <alignment horizontal="center" vertical="top"/>
    </xf>
    <xf numFmtId="0" fontId="4" fillId="0" borderId="58" xfId="0" applyFont="1" applyBorder="1" applyAlignment="1">
      <alignment horizontal="center" vertical="top"/>
    </xf>
    <xf numFmtId="3" fontId="4" fillId="0" borderId="10" xfId="0" applyNumberFormat="1" applyFont="1" applyFill="1" applyBorder="1" applyAlignment="1">
      <alignment horizontal="left" vertical="top" wrapText="1"/>
    </xf>
    <xf numFmtId="49" fontId="4" fillId="0" borderId="12"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0" fontId="4" fillId="6" borderId="13" xfId="0" applyFont="1" applyFill="1" applyBorder="1" applyAlignment="1">
      <alignment horizontal="left" vertical="top" wrapText="1"/>
    </xf>
    <xf numFmtId="49" fontId="4" fillId="6" borderId="3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10" fillId="6" borderId="58" xfId="0" applyNumberFormat="1" applyFont="1" applyFill="1" applyBorder="1" applyAlignment="1">
      <alignment horizontal="left" vertical="top" wrapText="1"/>
    </xf>
    <xf numFmtId="0" fontId="23" fillId="6" borderId="116" xfId="0" applyFont="1" applyFill="1" applyBorder="1" applyAlignment="1">
      <alignment horizontal="left" vertical="top" wrapText="1"/>
    </xf>
    <xf numFmtId="0" fontId="43" fillId="0" borderId="11" xfId="0" applyFont="1" applyBorder="1" applyAlignment="1">
      <alignment horizontal="left" vertical="top" wrapText="1"/>
    </xf>
    <xf numFmtId="3" fontId="13" fillId="6" borderId="38" xfId="0" applyNumberFormat="1" applyFont="1" applyFill="1" applyBorder="1" applyAlignment="1">
      <alignment horizontal="left" vertical="top" wrapText="1"/>
    </xf>
    <xf numFmtId="3" fontId="13" fillId="6" borderId="53" xfId="0" applyNumberFormat="1" applyFont="1" applyFill="1" applyBorder="1" applyAlignment="1">
      <alignment horizontal="left" vertical="top" wrapText="1"/>
    </xf>
    <xf numFmtId="0" fontId="23" fillId="0" borderId="10" xfId="0" applyFont="1" applyBorder="1" applyAlignment="1">
      <alignment vertical="top" wrapText="1"/>
    </xf>
    <xf numFmtId="3" fontId="23" fillId="6" borderId="40" xfId="0" applyNumberFormat="1" applyFont="1" applyFill="1" applyBorder="1" applyAlignment="1">
      <alignment horizontal="center" vertical="top"/>
    </xf>
    <xf numFmtId="0" fontId="4" fillId="0" borderId="59" xfId="0" applyFont="1" applyFill="1" applyBorder="1" applyAlignment="1">
      <alignment horizontal="center" vertical="top" wrapText="1"/>
    </xf>
    <xf numFmtId="3" fontId="4" fillId="6" borderId="1"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21" xfId="0" applyNumberFormat="1" applyFont="1" applyFill="1" applyBorder="1" applyAlignment="1">
      <alignment horizontal="left" vertical="top" wrapText="1"/>
    </xf>
    <xf numFmtId="0" fontId="4" fillId="0" borderId="122" xfId="0" applyFont="1" applyFill="1" applyBorder="1" applyAlignment="1">
      <alignment horizontal="center" vertical="top"/>
    </xf>
    <xf numFmtId="0" fontId="4" fillId="6" borderId="123" xfId="0" applyFont="1" applyFill="1" applyBorder="1" applyAlignment="1">
      <alignment horizontal="center" vertical="top"/>
    </xf>
    <xf numFmtId="0" fontId="4" fillId="0" borderId="33" xfId="0" applyFont="1" applyBorder="1" applyAlignment="1">
      <alignment horizontal="center" vertical="top"/>
    </xf>
    <xf numFmtId="3" fontId="4" fillId="6" borderId="15" xfId="0" applyNumberFormat="1" applyFont="1" applyFill="1" applyBorder="1" applyAlignment="1">
      <alignment horizontal="left" vertical="top" wrapText="1"/>
    </xf>
    <xf numFmtId="3" fontId="4" fillId="6" borderId="54"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0"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6" borderId="52" xfId="0" applyNumberFormat="1" applyFont="1" applyFill="1" applyBorder="1" applyAlignment="1">
      <alignment vertical="top" wrapText="1"/>
    </xf>
    <xf numFmtId="0" fontId="0" fillId="0" borderId="11" xfId="0"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vertical="top" wrapText="1"/>
    </xf>
    <xf numFmtId="3" fontId="4" fillId="0" borderId="19" xfId="0" applyNumberFormat="1" applyFont="1" applyBorder="1" applyAlignment="1">
      <alignment horizontal="left" vertical="top" wrapText="1"/>
    </xf>
    <xf numFmtId="0" fontId="4" fillId="6" borderId="87"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0" fontId="4" fillId="0" borderId="81"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166" fontId="4" fillId="6" borderId="2" xfId="0" applyNumberFormat="1" applyFont="1" applyFill="1" applyBorder="1" applyAlignment="1">
      <alignment horizontal="center" vertical="top"/>
    </xf>
    <xf numFmtId="165" fontId="4" fillId="6" borderId="3" xfId="0" applyNumberFormat="1" applyFont="1" applyFill="1" applyBorder="1" applyAlignment="1">
      <alignment horizontal="center" vertical="top"/>
    </xf>
    <xf numFmtId="166" fontId="4" fillId="6" borderId="63"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10" fillId="6" borderId="15" xfId="0" applyFont="1" applyFill="1" applyBorder="1" applyAlignment="1">
      <alignment horizontal="left" vertical="top" wrapText="1"/>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166" fontId="6" fillId="9" borderId="24" xfId="0" applyNumberFormat="1" applyFont="1" applyFill="1" applyBorder="1" applyAlignment="1">
      <alignment horizontal="center" vertical="top" wrapText="1"/>
    </xf>
    <xf numFmtId="166" fontId="6" fillId="9" borderId="1" xfId="0" applyNumberFormat="1" applyFont="1" applyFill="1" applyBorder="1" applyAlignment="1">
      <alignment horizontal="center" vertical="top" wrapText="1"/>
    </xf>
    <xf numFmtId="166" fontId="6" fillId="9" borderId="25" xfId="0" applyNumberFormat="1" applyFont="1" applyFill="1" applyBorder="1" applyAlignment="1">
      <alignment horizontal="center" vertical="top" wrapText="1"/>
    </xf>
    <xf numFmtId="3" fontId="6" fillId="3" borderId="32" xfId="0" applyNumberFormat="1" applyFont="1" applyFill="1" applyBorder="1" applyAlignment="1">
      <alignment horizontal="right" vertical="top" wrapText="1"/>
    </xf>
    <xf numFmtId="3" fontId="6" fillId="3" borderId="17"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6" xfId="0" applyNumberFormat="1" applyFont="1" applyFill="1" applyBorder="1" applyAlignment="1">
      <alignment vertical="top" wrapText="1"/>
    </xf>
    <xf numFmtId="3" fontId="4" fillId="3" borderId="107" xfId="0" applyNumberFormat="1" applyFont="1" applyFill="1" applyBorder="1" applyAlignment="1">
      <alignment vertical="top" wrapText="1"/>
    </xf>
    <xf numFmtId="166" fontId="6" fillId="3" borderId="13" xfId="0" applyNumberFormat="1" applyFont="1" applyFill="1" applyBorder="1" applyAlignment="1">
      <alignment horizontal="center" vertical="top" wrapText="1"/>
    </xf>
    <xf numFmtId="166" fontId="6" fillId="3" borderId="0" xfId="0" applyNumberFormat="1" applyFont="1" applyFill="1" applyBorder="1" applyAlignment="1">
      <alignment horizontal="center" vertical="top" wrapText="1"/>
    </xf>
    <xf numFmtId="166" fontId="6" fillId="3" borderId="90" xfId="0" applyNumberFormat="1" applyFont="1" applyFill="1" applyBorder="1" applyAlignment="1">
      <alignment horizontal="center"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3" fontId="4" fillId="0" borderId="35" xfId="0" applyNumberFormat="1" applyFont="1" applyBorder="1" applyAlignment="1">
      <alignment horizontal="left" vertical="top" wrapText="1"/>
    </xf>
    <xf numFmtId="3" fontId="4" fillId="0" borderId="36"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4" fillId="9" borderId="35" xfId="0" applyNumberFormat="1" applyFont="1" applyFill="1" applyBorder="1" applyAlignment="1">
      <alignment horizontal="left" vertical="top" wrapText="1"/>
    </xf>
    <xf numFmtId="3" fontId="4" fillId="9" borderId="36"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166" fontId="4" fillId="9" borderId="31" xfId="0" applyNumberFormat="1" applyFont="1" applyFill="1" applyBorder="1" applyAlignment="1">
      <alignment horizontal="center" vertical="top" wrapText="1"/>
    </xf>
    <xf numFmtId="166" fontId="4" fillId="9" borderId="19" xfId="0" applyNumberFormat="1" applyFont="1" applyFill="1" applyBorder="1" applyAlignment="1">
      <alignment horizontal="center" vertical="top" wrapText="1"/>
    </xf>
    <xf numFmtId="166" fontId="4" fillId="9" borderId="20" xfId="0" applyNumberFormat="1" applyFont="1" applyFill="1" applyBorder="1" applyAlignment="1">
      <alignment horizontal="center" vertical="top" wrapText="1"/>
    </xf>
    <xf numFmtId="3" fontId="4" fillId="0" borderId="3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166" fontId="6" fillId="9" borderId="31"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166" fontId="6" fillId="9" borderId="20" xfId="0" applyNumberFormat="1" applyFont="1" applyFill="1" applyBorder="1" applyAlignment="1">
      <alignment horizontal="center" vertical="top" wrapText="1"/>
    </xf>
    <xf numFmtId="3" fontId="6" fillId="3" borderId="75" xfId="0" applyNumberFormat="1" applyFont="1" applyFill="1" applyBorder="1" applyAlignment="1">
      <alignment horizontal="right" vertical="top"/>
    </xf>
    <xf numFmtId="3" fontId="6" fillId="3" borderId="76" xfId="0" applyNumberFormat="1" applyFont="1" applyFill="1" applyBorder="1" applyAlignment="1">
      <alignment horizontal="right" vertical="top"/>
    </xf>
    <xf numFmtId="3" fontId="6" fillId="3" borderId="77" xfId="0" applyNumberFormat="1" applyFont="1" applyFill="1" applyBorder="1" applyAlignment="1">
      <alignment horizontal="right" vertical="top"/>
    </xf>
    <xf numFmtId="3" fontId="6" fillId="3" borderId="79" xfId="0" applyNumberFormat="1" applyFont="1" applyFill="1" applyBorder="1" applyAlignment="1">
      <alignment horizontal="center" vertical="top"/>
    </xf>
    <xf numFmtId="3" fontId="6" fillId="3" borderId="76" xfId="0" applyNumberFormat="1" applyFont="1" applyFill="1" applyBorder="1" applyAlignment="1">
      <alignment horizontal="center" vertical="top"/>
    </xf>
    <xf numFmtId="3" fontId="6" fillId="3" borderId="77" xfId="0" applyNumberFormat="1" applyFont="1" applyFill="1" applyBorder="1" applyAlignment="1">
      <alignment horizontal="center" vertical="top"/>
    </xf>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3" fontId="4" fillId="0" borderId="0" xfId="0" applyNumberFormat="1" applyFont="1" applyFill="1" applyBorder="1" applyAlignment="1">
      <alignment horizontal="left" vertical="top" wrapText="1"/>
    </xf>
    <xf numFmtId="0" fontId="0" fillId="0" borderId="0" xfId="0" applyAlignment="1">
      <alignment horizontal="left" vertical="top" wrapText="1"/>
    </xf>
    <xf numFmtId="3" fontId="6" fillId="0" borderId="0" xfId="0" applyNumberFormat="1" applyFont="1" applyFill="1" applyBorder="1" applyAlignment="1">
      <alignment horizontal="center" vertical="top" wrapText="1"/>
    </xf>
    <xf numFmtId="3" fontId="6" fillId="0" borderId="79" xfId="0" applyNumberFormat="1" applyFont="1" applyBorder="1" applyAlignment="1">
      <alignment horizontal="center" vertical="center" wrapText="1"/>
    </xf>
    <xf numFmtId="3" fontId="6" fillId="0" borderId="76" xfId="0" applyNumberFormat="1" applyFont="1" applyBorder="1" applyAlignment="1">
      <alignment horizontal="center" vertical="center" wrapText="1"/>
    </xf>
    <xf numFmtId="3" fontId="6" fillId="0" borderId="77" xfId="0" applyNumberFormat="1" applyFont="1" applyBorder="1" applyAlignment="1">
      <alignment horizontal="center" vertical="center" wrapText="1"/>
    </xf>
    <xf numFmtId="3" fontId="6" fillId="0" borderId="8" xfId="0" applyNumberFormat="1" applyFont="1" applyBorder="1" applyAlignment="1">
      <alignment horizontal="center" vertical="center" wrapText="1"/>
    </xf>
    <xf numFmtId="3" fontId="6" fillId="0" borderId="8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5" borderId="75" xfId="0" applyNumberFormat="1" applyFont="1" applyFill="1" applyBorder="1" applyAlignment="1">
      <alignment horizontal="right" vertical="top"/>
    </xf>
    <xf numFmtId="3" fontId="6" fillId="5" borderId="76" xfId="0" applyNumberFormat="1" applyFont="1" applyFill="1" applyBorder="1" applyAlignment="1">
      <alignment horizontal="right" vertical="top"/>
    </xf>
    <xf numFmtId="3" fontId="6" fillId="5" borderId="77" xfId="0" applyNumberFormat="1" applyFont="1" applyFill="1" applyBorder="1" applyAlignment="1">
      <alignment horizontal="right" vertical="top"/>
    </xf>
    <xf numFmtId="3" fontId="6" fillId="5" borderId="79"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4" borderId="75" xfId="0" applyNumberFormat="1" applyFont="1" applyFill="1" applyBorder="1" applyAlignment="1">
      <alignment horizontal="right" vertical="top"/>
    </xf>
    <xf numFmtId="3" fontId="6" fillId="4" borderId="76" xfId="0" applyNumberFormat="1" applyFont="1" applyFill="1" applyBorder="1" applyAlignment="1">
      <alignment horizontal="right" vertical="top"/>
    </xf>
    <xf numFmtId="3" fontId="6" fillId="4" borderId="77" xfId="0" applyNumberFormat="1" applyFont="1" applyFill="1" applyBorder="1" applyAlignment="1">
      <alignment horizontal="right" vertical="top"/>
    </xf>
    <xf numFmtId="3" fontId="6" fillId="4" borderId="79" xfId="0" applyNumberFormat="1" applyFont="1" applyFill="1" applyBorder="1" applyAlignment="1">
      <alignment horizontal="center" vertical="top"/>
    </xf>
    <xf numFmtId="3" fontId="6" fillId="4" borderId="76" xfId="0" applyNumberFormat="1" applyFont="1" applyFill="1" applyBorder="1" applyAlignment="1">
      <alignment horizontal="center" vertical="top"/>
    </xf>
    <xf numFmtId="3" fontId="6" fillId="4" borderId="77" xfId="0" applyNumberFormat="1" applyFont="1" applyFill="1" applyBorder="1" applyAlignment="1">
      <alignment horizontal="center" vertical="top"/>
    </xf>
    <xf numFmtId="0" fontId="4" fillId="6" borderId="40" xfId="0" applyFont="1" applyFill="1" applyBorder="1" applyAlignment="1">
      <alignment vertical="top" wrapText="1"/>
    </xf>
    <xf numFmtId="0" fontId="4" fillId="6" borderId="11" xfId="0" applyFont="1" applyFill="1" applyBorder="1" applyAlignment="1">
      <alignment vertical="top" wrapText="1"/>
    </xf>
    <xf numFmtId="0" fontId="0" fillId="0" borderId="58" xfId="0" applyBorder="1" applyAlignment="1">
      <alignment vertical="top" wrapText="1"/>
    </xf>
    <xf numFmtId="0" fontId="4" fillId="6" borderId="15" xfId="0" applyFont="1" applyFill="1" applyBorder="1" applyAlignment="1">
      <alignment vertical="top" wrapText="1"/>
    </xf>
    <xf numFmtId="0" fontId="0" fillId="0" borderId="35" xfId="0" applyBorder="1" applyAlignment="1">
      <alignment vertical="top" wrapText="1"/>
    </xf>
    <xf numFmtId="3" fontId="6" fillId="3" borderId="2" xfId="0" applyNumberFormat="1" applyFont="1" applyFill="1" applyBorder="1" applyAlignment="1">
      <alignment horizontal="right" vertical="top" wrapText="1"/>
    </xf>
    <xf numFmtId="3" fontId="6" fillId="3" borderId="71"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166" fontId="6" fillId="3" borderId="5" xfId="0" applyNumberFormat="1" applyFont="1" applyFill="1" applyBorder="1" applyAlignment="1">
      <alignment horizontal="center" vertical="top" wrapText="1"/>
    </xf>
    <xf numFmtId="166" fontId="6" fillId="3" borderId="30" xfId="0" applyNumberFormat="1" applyFont="1" applyFill="1" applyBorder="1" applyAlignment="1">
      <alignment horizontal="center" vertical="top" wrapText="1"/>
    </xf>
    <xf numFmtId="166" fontId="6" fillId="3" borderId="6"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58"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9" fillId="0" borderId="3" xfId="0" applyNumberFormat="1" applyFont="1" applyBorder="1" applyAlignment="1">
      <alignment horizontal="center" vertical="center" textRotation="90" wrapText="1"/>
    </xf>
    <xf numFmtId="49" fontId="9" fillId="0" borderId="11"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wrapText="1"/>
    </xf>
    <xf numFmtId="49" fontId="6" fillId="0" borderId="84" xfId="0" applyNumberFormat="1" applyFont="1" applyBorder="1" applyAlignment="1">
      <alignment horizontal="center" vertical="top"/>
    </xf>
    <xf numFmtId="49" fontId="6" fillId="0" borderId="59" xfId="0" applyNumberFormat="1" applyFont="1" applyBorder="1" applyAlignment="1">
      <alignment horizontal="center" vertical="top"/>
    </xf>
    <xf numFmtId="49" fontId="6" fillId="0" borderId="85" xfId="0" applyNumberFormat="1" applyFont="1" applyBorder="1" applyAlignment="1">
      <alignment horizontal="center" vertical="top"/>
    </xf>
    <xf numFmtId="3" fontId="6" fillId="5" borderId="75" xfId="0" applyNumberFormat="1" applyFont="1" applyFill="1" applyBorder="1" applyAlignment="1">
      <alignment horizontal="left" vertical="top"/>
    </xf>
    <xf numFmtId="3" fontId="6" fillId="5" borderId="76" xfId="0" applyNumberFormat="1" applyFont="1" applyFill="1" applyBorder="1" applyAlignment="1">
      <alignment horizontal="left" vertical="top"/>
    </xf>
    <xf numFmtId="3" fontId="6" fillId="5" borderId="0" xfId="0" applyNumberFormat="1" applyFont="1" applyFill="1" applyBorder="1" applyAlignment="1">
      <alignment horizontal="left" vertical="top"/>
    </xf>
    <xf numFmtId="3" fontId="6" fillId="5" borderId="77" xfId="0" applyNumberFormat="1" applyFont="1" applyFill="1" applyBorder="1" applyAlignment="1">
      <alignment horizontal="left" vertical="top"/>
    </xf>
    <xf numFmtId="3" fontId="4" fillId="6" borderId="40" xfId="0" applyNumberFormat="1" applyFont="1" applyFill="1" applyBorder="1" applyAlignment="1">
      <alignment vertical="top" wrapText="1"/>
    </xf>
    <xf numFmtId="0" fontId="0" fillId="0" borderId="11" xfId="0" applyBorder="1" applyAlignment="1">
      <alignment vertical="top" wrapText="1"/>
    </xf>
    <xf numFmtId="49" fontId="5" fillId="6" borderId="11" xfId="0" applyNumberFormat="1" applyFont="1" applyFill="1" applyBorder="1" applyAlignment="1">
      <alignment horizontal="center" vertical="center" textRotation="90"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49" fontId="5" fillId="6" borderId="40" xfId="0" applyNumberFormat="1" applyFont="1" applyFill="1" applyBorder="1" applyAlignment="1">
      <alignment horizontal="center" vertical="center" textRotation="90" wrapText="1"/>
    </xf>
    <xf numFmtId="49" fontId="0" fillId="0" borderId="11" xfId="0" applyNumberFormat="1" applyBorder="1" applyAlignment="1">
      <alignment horizontal="center" vertical="center" textRotation="90" wrapText="1"/>
    </xf>
    <xf numFmtId="0" fontId="4" fillId="0" borderId="40" xfId="0" applyFont="1" applyFill="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0" fontId="4" fillId="6" borderId="10" xfId="0" applyFont="1" applyFill="1" applyBorder="1" applyAlignment="1">
      <alignment horizontal="left" vertical="top" wrapText="1"/>
    </xf>
    <xf numFmtId="0" fontId="4" fillId="6" borderId="21" xfId="0"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0" fontId="0" fillId="0" borderId="11" xfId="0" applyBorder="1" applyAlignment="1">
      <alignment horizontal="center" vertical="center" textRotation="90"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9" borderId="11" xfId="0" applyNumberFormat="1" applyFont="1" applyFill="1" applyBorder="1" applyAlignment="1">
      <alignment horizontal="center" vertical="top"/>
    </xf>
    <xf numFmtId="3" fontId="4" fillId="0"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textRotation="90" wrapText="1"/>
    </xf>
    <xf numFmtId="49" fontId="6" fillId="6" borderId="107"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23" fillId="6" borderId="11" xfId="0" applyNumberFormat="1" applyFont="1" applyFill="1" applyBorder="1" applyAlignment="1">
      <alignment horizontal="left" vertical="top" wrapText="1"/>
    </xf>
    <xf numFmtId="3" fontId="23" fillId="6" borderId="68" xfId="0" applyNumberFormat="1" applyFont="1" applyFill="1" applyBorder="1" applyAlignment="1">
      <alignment horizontal="left" vertical="top" wrapText="1"/>
    </xf>
    <xf numFmtId="3" fontId="25" fillId="6" borderId="11" xfId="0" applyNumberFormat="1" applyFont="1" applyFill="1" applyBorder="1" applyAlignment="1">
      <alignment horizontal="center" vertical="center" textRotation="90" wrapText="1"/>
    </xf>
    <xf numFmtId="0" fontId="28" fillId="6" borderId="11" xfId="0" applyFont="1" applyFill="1" applyBorder="1" applyAlignment="1">
      <alignment horizontal="center" vertical="center" textRotation="90" wrapText="1"/>
    </xf>
    <xf numFmtId="49" fontId="31" fillId="6" borderId="40" xfId="0" applyNumberFormat="1" applyFont="1" applyFill="1" applyBorder="1" applyAlignment="1">
      <alignment vertical="center" textRotation="90"/>
    </xf>
    <xf numFmtId="0" fontId="28" fillId="6" borderId="58" xfId="0" applyFont="1" applyFill="1" applyBorder="1" applyAlignment="1"/>
    <xf numFmtId="3" fontId="33" fillId="6" borderId="14" xfId="0" applyNumberFormat="1" applyFont="1" applyFill="1" applyBorder="1" applyAlignment="1">
      <alignment horizontal="center" vertical="top" wrapText="1"/>
    </xf>
    <xf numFmtId="0" fontId="28" fillId="6" borderId="14" xfId="0" applyFont="1" applyFill="1" applyBorder="1" applyAlignment="1">
      <alignment horizontal="center" vertical="top" wrapText="1"/>
    </xf>
    <xf numFmtId="3" fontId="6" fillId="5" borderId="25" xfId="0" applyNumberFormat="1" applyFont="1" applyFill="1" applyBorder="1" applyAlignment="1">
      <alignment horizontal="right" vertical="top"/>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0" fontId="16" fillId="6" borderId="58" xfId="0" applyFont="1" applyFill="1" applyBorder="1" applyAlignment="1">
      <alignment horizontal="center" wrapText="1"/>
    </xf>
    <xf numFmtId="49" fontId="4" fillId="6" borderId="40" xfId="0" applyNumberFormat="1"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49" fontId="17" fillId="6" borderId="58" xfId="0" applyNumberFormat="1" applyFont="1" applyFill="1" applyBorder="1" applyAlignment="1">
      <alignment horizontal="center" vertical="center" wrapText="1"/>
    </xf>
    <xf numFmtId="0" fontId="16" fillId="0" borderId="14" xfId="0" applyFont="1" applyBorder="1" applyAlignment="1">
      <alignment horizontal="center" vertical="top" wrapText="1"/>
    </xf>
    <xf numFmtId="49" fontId="9" fillId="0" borderId="3" xfId="0" applyNumberFormat="1" applyFont="1" applyBorder="1" applyAlignment="1">
      <alignment horizontal="center" vertical="top" textRotation="90"/>
    </xf>
    <xf numFmtId="49" fontId="9" fillId="0" borderId="22" xfId="0" applyNumberFormat="1" applyFont="1" applyBorder="1" applyAlignment="1">
      <alignment horizontal="center" vertical="top" textRotation="90"/>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40" xfId="0" applyNumberFormat="1" applyFont="1" applyBorder="1" applyAlignment="1">
      <alignment horizontal="center" vertical="top"/>
    </xf>
    <xf numFmtId="3" fontId="4" fillId="0" borderId="27" xfId="0" applyNumberFormat="1" applyFont="1" applyBorder="1" applyAlignment="1">
      <alignment horizontal="center" vertical="top"/>
    </xf>
    <xf numFmtId="49" fontId="5" fillId="6" borderId="11" xfId="0" applyNumberFormat="1" applyFont="1" applyFill="1" applyBorder="1" applyAlignment="1">
      <alignment horizontal="center" vertical="top" textRotation="90" wrapText="1"/>
    </xf>
    <xf numFmtId="0" fontId="16" fillId="6" borderId="22" xfId="0" applyFont="1" applyFill="1" applyBorder="1" applyAlignment="1">
      <alignment horizontal="center" vertical="top" textRotation="90"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23" fillId="6" borderId="52" xfId="0" applyNumberFormat="1" applyFont="1" applyFill="1" applyBorder="1" applyAlignment="1">
      <alignment horizontal="left" vertical="top" wrapText="1"/>
    </xf>
    <xf numFmtId="0" fontId="28" fillId="0" borderId="58" xfId="0" applyFont="1" applyBorder="1" applyAlignment="1"/>
    <xf numFmtId="3" fontId="23" fillId="6" borderId="50" xfId="1" applyNumberFormat="1" applyFont="1" applyFill="1" applyBorder="1" applyAlignment="1">
      <alignment horizontal="center" vertical="top" wrapText="1"/>
    </xf>
    <xf numFmtId="0" fontId="29" fillId="6" borderId="14" xfId="0" applyFont="1" applyFill="1" applyBorder="1" applyAlignment="1">
      <alignment horizontal="center" vertical="top" wrapText="1"/>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16" fillId="0" borderId="38" xfId="0" applyFont="1" applyBorder="1" applyAlignment="1">
      <alignment horizontal="center" vertical="top" wrapText="1"/>
    </xf>
    <xf numFmtId="0" fontId="4" fillId="6" borderId="15" xfId="0" applyFont="1" applyFill="1" applyBorder="1" applyAlignment="1">
      <alignment horizontal="left" vertical="top" wrapText="1"/>
    </xf>
    <xf numFmtId="0" fontId="0" fillId="0" borderId="47" xfId="0" applyFont="1" applyBorder="1" applyAlignment="1">
      <alignment horizontal="left" vertical="top" wrapText="1"/>
    </xf>
    <xf numFmtId="49" fontId="6" fillId="6" borderId="11" xfId="0" applyNumberFormat="1" applyFont="1" applyFill="1" applyBorder="1" applyAlignment="1">
      <alignment horizontal="center" vertical="top"/>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49" fontId="5" fillId="6" borderId="11" xfId="0" applyNumberFormat="1" applyFont="1" applyFill="1" applyBorder="1" applyAlignment="1">
      <alignment vertical="center" textRotation="90"/>
    </xf>
    <xf numFmtId="0" fontId="16" fillId="6" borderId="11" xfId="0" applyFont="1" applyFill="1" applyBorder="1" applyAlignment="1"/>
    <xf numFmtId="0" fontId="4" fillId="6" borderId="50"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0" fontId="0" fillId="0" borderId="10" xfId="0" applyBorder="1" applyAlignment="1">
      <alignment horizontal="left" vertical="top" wrapText="1"/>
    </xf>
    <xf numFmtId="0" fontId="4" fillId="0" borderId="87" xfId="0" applyFont="1" applyFill="1" applyBorder="1" applyAlignment="1">
      <alignment horizontal="left" vertical="top" wrapText="1"/>
    </xf>
    <xf numFmtId="0" fontId="4" fillId="0" borderId="47" xfId="0"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16" fillId="6" borderId="58" xfId="0" applyFont="1" applyFill="1" applyBorder="1" applyAlignment="1">
      <alignment vertical="top" wrapText="1"/>
    </xf>
    <xf numFmtId="3" fontId="4" fillId="6" borderId="40" xfId="0" applyNumberFormat="1" applyFont="1" applyFill="1" applyBorder="1" applyAlignment="1">
      <alignment horizontal="left" vertical="top" wrapText="1"/>
    </xf>
    <xf numFmtId="0" fontId="16" fillId="6" borderId="58" xfId="0" applyFont="1" applyFill="1" applyBorder="1" applyAlignment="1">
      <alignment horizontal="left" vertical="top" wrapText="1"/>
    </xf>
    <xf numFmtId="49" fontId="9" fillId="6" borderId="40" xfId="0" applyNumberFormat="1" applyFont="1" applyFill="1" applyBorder="1" applyAlignment="1">
      <alignment vertical="center" textRotation="90"/>
    </xf>
    <xf numFmtId="0" fontId="16" fillId="0" borderId="58" xfId="0" applyFont="1" applyBorder="1" applyAlignment="1"/>
    <xf numFmtId="3" fontId="4" fillId="0" borderId="14" xfId="0" applyNumberFormat="1" applyFont="1" applyBorder="1" applyAlignment="1">
      <alignment horizontal="center"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22" xfId="0" applyNumberFormat="1" applyFont="1" applyFill="1" applyBorder="1" applyAlignment="1">
      <alignment horizontal="center" vertical="top"/>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49" fontId="9" fillId="0" borderId="3" xfId="0" applyNumberFormat="1" applyFont="1" applyFill="1" applyBorder="1" applyAlignment="1">
      <alignment horizontal="center" vertical="center" textRotation="90"/>
    </xf>
    <xf numFmtId="49" fontId="9" fillId="0" borderId="22" xfId="0" applyNumberFormat="1" applyFont="1" applyFill="1" applyBorder="1" applyAlignment="1">
      <alignment horizontal="center" vertical="center" textRotation="90"/>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9" fillId="0" borderId="11" xfId="0" applyNumberFormat="1" applyFont="1" applyFill="1" applyBorder="1" applyAlignment="1">
      <alignment horizontal="center" vertical="center" textRotation="90" wrapText="1"/>
    </xf>
    <xf numFmtId="49" fontId="9" fillId="0" borderId="22" xfId="0" applyNumberFormat="1" applyFont="1" applyFill="1" applyBorder="1" applyAlignment="1">
      <alignment horizontal="center" vertical="center" textRotation="90" wrapText="1"/>
    </xf>
    <xf numFmtId="3" fontId="6" fillId="0" borderId="12" xfId="0" applyNumberFormat="1" applyFont="1" applyFill="1" applyBorder="1" applyAlignment="1">
      <alignment horizontal="center" vertical="top"/>
    </xf>
    <xf numFmtId="0" fontId="16" fillId="0" borderId="11" xfId="0" applyFont="1" applyBorder="1" applyAlignment="1"/>
    <xf numFmtId="3" fontId="4" fillId="6" borderId="52"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15" xfId="0" applyNumberFormat="1" applyFont="1" applyFill="1" applyBorder="1" applyAlignment="1">
      <alignment vertical="top" wrapText="1"/>
    </xf>
    <xf numFmtId="0" fontId="16" fillId="6" borderId="11" xfId="0" applyFont="1" applyFill="1" applyBorder="1" applyAlignment="1">
      <alignment horizontal="left" vertical="top" wrapText="1"/>
    </xf>
    <xf numFmtId="0" fontId="16" fillId="0" borderId="58" xfId="0" applyFont="1" applyBorder="1" applyAlignment="1">
      <alignment horizontal="left" vertical="top" wrapText="1"/>
    </xf>
    <xf numFmtId="49" fontId="9" fillId="0" borderId="40" xfId="0" applyNumberFormat="1" applyFont="1" applyBorder="1" applyAlignment="1">
      <alignment horizontal="center" vertical="center" textRotation="90"/>
    </xf>
    <xf numFmtId="0" fontId="16" fillId="0" borderId="11" xfId="0" applyFont="1" applyBorder="1" applyAlignment="1">
      <alignment horizontal="center"/>
    </xf>
    <xf numFmtId="3" fontId="4" fillId="0" borderId="50" xfId="0" applyNumberFormat="1" applyFont="1" applyFill="1" applyBorder="1" applyAlignment="1">
      <alignment horizontal="center" vertical="top" wrapText="1"/>
    </xf>
    <xf numFmtId="0" fontId="16" fillId="0" borderId="14" xfId="0" applyFont="1" applyBorder="1" applyAlignment="1">
      <alignment vertical="top" wrapText="1"/>
    </xf>
    <xf numFmtId="0" fontId="0" fillId="0" borderId="14" xfId="0" applyBorder="1" applyAlignment="1">
      <alignment vertical="top" wrapText="1"/>
    </xf>
    <xf numFmtId="3" fontId="4" fillId="0" borderId="2" xfId="0" applyNumberFormat="1" applyFont="1" applyBorder="1" applyAlignment="1">
      <alignment horizontal="left" vertical="top" wrapText="1"/>
    </xf>
    <xf numFmtId="3" fontId="4" fillId="0" borderId="1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0" borderId="11" xfId="0" applyBorder="1" applyAlignment="1">
      <alignment horizontal="left" vertical="top" wrapText="1"/>
    </xf>
    <xf numFmtId="49" fontId="9" fillId="0" borderId="11" xfId="0" applyNumberFormat="1" applyFont="1" applyBorder="1" applyAlignment="1">
      <alignment horizontal="center" vertical="center" textRotation="90"/>
    </xf>
    <xf numFmtId="0" fontId="16" fillId="0" borderId="11" xfId="0" applyFont="1" applyBorder="1" applyAlignment="1">
      <alignment horizontal="center" vertical="center" textRotation="90"/>
    </xf>
    <xf numFmtId="0" fontId="10" fillId="6" borderId="15" xfId="0" applyFont="1" applyFill="1" applyBorder="1" applyAlignment="1">
      <alignment horizontal="left" vertical="top" wrapText="1"/>
    </xf>
    <xf numFmtId="0" fontId="16" fillId="6" borderId="47" xfId="0" applyFont="1" applyFill="1" applyBorder="1" applyAlignment="1">
      <alignment horizontal="left" vertical="top" wrapText="1"/>
    </xf>
    <xf numFmtId="3" fontId="6" fillId="5" borderId="4"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5" fillId="0" borderId="11" xfId="0" applyNumberFormat="1" applyFont="1" applyFill="1" applyBorder="1" applyAlignment="1">
      <alignment horizontal="center" vertical="top" wrapText="1"/>
    </xf>
    <xf numFmtId="49" fontId="9" fillId="0" borderId="11" xfId="0" applyNumberFormat="1" applyFont="1" applyBorder="1" applyAlignment="1">
      <alignment horizontal="center" vertical="top" textRotation="90"/>
    </xf>
    <xf numFmtId="3" fontId="6" fillId="0" borderId="4" xfId="0" applyNumberFormat="1" applyFont="1" applyBorder="1" applyAlignment="1">
      <alignment horizontal="center" vertical="top"/>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0" fontId="16" fillId="0" borderId="11" xfId="0" applyFont="1" applyBorder="1" applyAlignment="1">
      <alignment horizontal="left" vertical="top" wrapText="1"/>
    </xf>
    <xf numFmtId="49" fontId="9"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vertical="center" textRotation="90"/>
    </xf>
    <xf numFmtId="0" fontId="16" fillId="6" borderId="38" xfId="0" applyFont="1" applyFill="1" applyBorder="1" applyAlignment="1">
      <alignment horizontal="center"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49" fontId="9" fillId="6" borderId="11" xfId="0" applyNumberFormat="1" applyFont="1" applyFill="1" applyBorder="1" applyAlignment="1">
      <alignment horizontal="center" vertical="center" textRotation="90"/>
    </xf>
    <xf numFmtId="49" fontId="9" fillId="6" borderId="58" xfId="0" applyNumberFormat="1" applyFont="1" applyFill="1" applyBorder="1" applyAlignment="1">
      <alignment horizontal="center" vertical="center" textRotation="90"/>
    </xf>
    <xf numFmtId="0" fontId="16" fillId="0" borderId="38" xfId="0" applyFont="1" applyBorder="1" applyAlignment="1">
      <alignment vertical="top" wrapText="1"/>
    </xf>
    <xf numFmtId="0" fontId="0" fillId="0" borderId="38" xfId="0" applyBorder="1" applyAlignment="1">
      <alignment horizontal="center" vertical="top" wrapText="1"/>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49" fontId="9" fillId="0" borderId="22" xfId="0" applyNumberFormat="1" applyFont="1" applyBorder="1" applyAlignment="1">
      <alignment horizontal="center" vertical="center" textRotation="90"/>
    </xf>
    <xf numFmtId="49" fontId="16" fillId="0" borderId="58" xfId="0" applyNumberFormat="1" applyFont="1" applyBorder="1" applyAlignment="1">
      <alignment horizontal="center" vertical="center" textRotation="90" wrapText="1"/>
    </xf>
    <xf numFmtId="3" fontId="4" fillId="6" borderId="54" xfId="0" applyNumberFormat="1" applyFont="1" applyFill="1" applyBorder="1" applyAlignment="1">
      <alignment vertical="top" wrapText="1"/>
    </xf>
    <xf numFmtId="0" fontId="16" fillId="0" borderId="81" xfId="0" applyFont="1" applyBorder="1" applyAlignment="1">
      <alignment vertical="top" wrapText="1"/>
    </xf>
    <xf numFmtId="0" fontId="0" fillId="0" borderId="58" xfId="0" applyBorder="1" applyAlignment="1">
      <alignment horizontal="left" vertical="top" wrapText="1"/>
    </xf>
    <xf numFmtId="0" fontId="0" fillId="0" borderId="58" xfId="0" applyBorder="1" applyAlignment="1">
      <alignment horizontal="center" wrapText="1"/>
    </xf>
    <xf numFmtId="0" fontId="0" fillId="0" borderId="38" xfId="0" applyBorder="1" applyAlignment="1">
      <alignment horizontal="center" wrapText="1"/>
    </xf>
    <xf numFmtId="3" fontId="4" fillId="6" borderId="2"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10" fillId="0" borderId="5" xfId="0" applyNumberFormat="1" applyFont="1" applyBorder="1" applyAlignment="1">
      <alignment horizontal="center" vertical="center" wrapText="1"/>
    </xf>
    <xf numFmtId="3" fontId="10" fillId="0" borderId="13" xfId="0" applyNumberFormat="1" applyFont="1" applyBorder="1" applyAlignment="1">
      <alignment horizontal="center" vertical="center" wrapText="1"/>
    </xf>
    <xf numFmtId="49" fontId="4" fillId="0" borderId="40" xfId="0" applyNumberFormat="1" applyFont="1" applyBorder="1" applyAlignment="1">
      <alignment horizontal="center" vertical="top" wrapText="1"/>
    </xf>
    <xf numFmtId="0" fontId="0" fillId="0" borderId="45" xfId="0" applyBorder="1" applyAlignment="1">
      <alignment vertical="top" wrapText="1"/>
    </xf>
    <xf numFmtId="49" fontId="4" fillId="0" borderId="18" xfId="0" applyNumberFormat="1" applyFont="1" applyBorder="1" applyAlignment="1">
      <alignment horizontal="center" vertical="top" wrapText="1"/>
    </xf>
    <xf numFmtId="0" fontId="0" fillId="0" borderId="112" xfId="0" applyBorder="1" applyAlignment="1">
      <alignment vertical="top" wrapText="1"/>
    </xf>
    <xf numFmtId="3" fontId="6" fillId="9"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49" fontId="16" fillId="6" borderId="11" xfId="0" applyNumberFormat="1" applyFont="1" applyFill="1" applyBorder="1" applyAlignment="1">
      <alignment horizontal="center" vertical="center" textRotation="90"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0" fontId="4" fillId="10" borderId="40" xfId="0" applyFont="1" applyFill="1" applyBorder="1" applyAlignment="1">
      <alignment vertical="top" wrapText="1"/>
    </xf>
    <xf numFmtId="0" fontId="4" fillId="10" borderId="11" xfId="0" applyFont="1" applyFill="1" applyBorder="1" applyAlignment="1">
      <alignment vertical="top" wrapText="1"/>
    </xf>
    <xf numFmtId="49" fontId="9" fillId="6" borderId="40" xfId="0" applyNumberFormat="1" applyFont="1" applyFill="1" applyBorder="1" applyAlignment="1">
      <alignment horizontal="center" textRotation="90" wrapText="1"/>
    </xf>
    <xf numFmtId="0" fontId="16" fillId="0" borderId="11" xfId="0" applyFont="1" applyBorder="1" applyAlignment="1">
      <alignment horizontal="center" textRotation="90" wrapText="1"/>
    </xf>
    <xf numFmtId="0" fontId="0" fillId="0" borderId="14" xfId="0" applyBorder="1" applyAlignment="1">
      <alignment horizontal="center" vertical="top" wrapText="1"/>
    </xf>
    <xf numFmtId="3" fontId="4" fillId="0" borderId="15" xfId="0" applyNumberFormat="1" applyFont="1" applyBorder="1" applyAlignment="1">
      <alignment horizontal="left" vertical="top" wrapText="1"/>
    </xf>
    <xf numFmtId="0" fontId="0" fillId="0" borderId="47" xfId="0" applyBorder="1" applyAlignment="1">
      <alignment vertical="top" wrapText="1"/>
    </xf>
    <xf numFmtId="49" fontId="4" fillId="6" borderId="4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0" fontId="21" fillId="6" borderId="11" xfId="0" applyFont="1" applyFill="1" applyBorder="1" applyAlignment="1">
      <alignment horizontal="left" vertical="top" wrapText="1"/>
    </xf>
    <xf numFmtId="0" fontId="21" fillId="0" borderId="11" xfId="0" applyFont="1" applyBorder="1" applyAlignment="1">
      <alignment horizontal="left" vertical="top" wrapText="1"/>
    </xf>
    <xf numFmtId="0" fontId="21" fillId="0" borderId="58" xfId="0" applyFont="1" applyBorder="1" applyAlignment="1">
      <alignment horizontal="left" vertical="top" wrapText="1"/>
    </xf>
    <xf numFmtId="0" fontId="4" fillId="0" borderId="0" xfId="0" applyFont="1" applyBorder="1" applyAlignment="1">
      <alignment vertical="top" wrapText="1"/>
    </xf>
    <xf numFmtId="0" fontId="0" fillId="0" borderId="0" xfId="0" applyAlignment="1">
      <alignment vertical="top" wrapText="1"/>
    </xf>
    <xf numFmtId="0" fontId="0" fillId="0" borderId="0" xfId="0" applyAlignment="1">
      <alignment vertical="top"/>
    </xf>
    <xf numFmtId="0" fontId="0" fillId="0" borderId="0" xfId="0" applyBorder="1" applyAlignment="1">
      <alignment vertical="top" wrapText="1"/>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20" xfId="0"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49" fontId="9" fillId="6" borderId="11" xfId="0" applyNumberFormat="1" applyFont="1" applyFill="1" applyBorder="1" applyAlignment="1">
      <alignment horizontal="center" vertical="center" textRotation="90" wrapText="1"/>
    </xf>
    <xf numFmtId="0" fontId="19" fillId="6" borderId="11" xfId="0" applyFont="1" applyFill="1" applyBorder="1" applyAlignment="1">
      <alignment horizontal="center" vertical="center" textRotation="90"/>
    </xf>
    <xf numFmtId="0" fontId="16" fillId="6" borderId="58" xfId="0" applyFont="1" applyFill="1" applyBorder="1" applyAlignment="1">
      <alignment horizontal="center"/>
    </xf>
    <xf numFmtId="3" fontId="4" fillId="0" borderId="50"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4" fillId="6" borderId="15" xfId="0" applyNumberFormat="1" applyFont="1" applyFill="1" applyBorder="1" applyAlignment="1">
      <alignment horizontal="left" vertical="top" wrapText="1"/>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3" fontId="10" fillId="0" borderId="7" xfId="0" applyNumberFormat="1" applyFont="1" applyBorder="1" applyAlignment="1">
      <alignment horizontal="center" vertical="center" wrapText="1"/>
    </xf>
    <xf numFmtId="3" fontId="10" fillId="0" borderId="14" xfId="0" applyNumberFormat="1" applyFont="1" applyBorder="1" applyAlignment="1">
      <alignment horizontal="center" vertical="center" wrapText="1"/>
    </xf>
    <xf numFmtId="3" fontId="10" fillId="0" borderId="26"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8"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textRotation="90" wrapText="1"/>
    </xf>
    <xf numFmtId="0" fontId="4" fillId="0" borderId="21" xfId="0" applyFont="1" applyBorder="1" applyAlignment="1">
      <alignment horizontal="center" vertical="center" textRotation="90"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5" fillId="0" borderId="18"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0" fontId="4" fillId="0" borderId="3" xfId="0" applyFont="1" applyBorder="1" applyAlignment="1">
      <alignment horizontal="center" vertical="center" textRotation="90" wrapText="1" shrinkToFit="1"/>
    </xf>
    <xf numFmtId="0" fontId="16" fillId="0" borderId="11" xfId="0" applyFont="1" applyBorder="1" applyAlignment="1">
      <alignment horizontal="center" vertical="center" textRotation="90" wrapText="1" shrinkToFit="1"/>
    </xf>
    <xf numFmtId="0" fontId="16" fillId="0" borderId="22" xfId="0" applyFont="1" applyBorder="1" applyAlignment="1">
      <alignment horizontal="center" vertical="center" textRotation="90" wrapText="1"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3" fontId="6" fillId="6" borderId="3" xfId="0" applyNumberFormat="1" applyFont="1" applyFill="1" applyBorder="1" applyAlignment="1">
      <alignment horizontal="left" vertical="top" wrapText="1"/>
    </xf>
    <xf numFmtId="3" fontId="4" fillId="0" borderId="0" xfId="0" applyNumberFormat="1" applyFont="1" applyAlignment="1">
      <alignment horizontal="left" vertical="top" wrapText="1"/>
    </xf>
    <xf numFmtId="3" fontId="4" fillId="0" borderId="3" xfId="0" applyNumberFormat="1" applyFont="1" applyFill="1" applyBorder="1" applyAlignment="1">
      <alignment horizontal="center" vertical="center" textRotation="90" shrinkToFit="1"/>
    </xf>
    <xf numFmtId="3" fontId="4" fillId="0" borderId="11" xfId="0" applyNumberFormat="1" applyFont="1" applyFill="1" applyBorder="1" applyAlignment="1">
      <alignment horizontal="center" vertical="center" textRotation="90" shrinkToFit="1"/>
    </xf>
    <xf numFmtId="3" fontId="4" fillId="0" borderId="22" xfId="0" applyNumberFormat="1" applyFont="1" applyFill="1" applyBorder="1" applyAlignment="1">
      <alignment horizontal="center" vertical="center" textRotation="90" shrinkToFi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49" fontId="4" fillId="0" borderId="103" xfId="0" applyNumberFormat="1" applyFont="1" applyBorder="1" applyAlignment="1">
      <alignment horizontal="center" vertical="top" wrapText="1"/>
    </xf>
    <xf numFmtId="0" fontId="0" fillId="0" borderId="103" xfId="0" applyBorder="1" applyAlignment="1">
      <alignment horizontal="center" vertical="top" wrapText="1"/>
    </xf>
    <xf numFmtId="49" fontId="4" fillId="0" borderId="105" xfId="0" applyNumberFormat="1" applyFont="1" applyBorder="1" applyAlignment="1">
      <alignment horizontal="center" vertical="top" wrapText="1"/>
    </xf>
    <xf numFmtId="0" fontId="0" fillId="0" borderId="105" xfId="0" applyBorder="1" applyAlignment="1">
      <alignment horizontal="center" vertical="top" wrapText="1"/>
    </xf>
    <xf numFmtId="3" fontId="4" fillId="0" borderId="86" xfId="0" applyNumberFormat="1" applyFont="1" applyBorder="1" applyAlignment="1">
      <alignment horizontal="left" vertical="top" wrapText="1"/>
    </xf>
    <xf numFmtId="0" fontId="0" fillId="0" borderId="86" xfId="0" applyBorder="1" applyAlignment="1">
      <alignment vertical="top" wrapText="1"/>
    </xf>
    <xf numFmtId="0" fontId="0" fillId="6" borderId="35" xfId="0" applyFill="1" applyBorder="1" applyAlignment="1">
      <alignment vertical="top" wrapText="1"/>
    </xf>
    <xf numFmtId="0" fontId="4" fillId="6" borderId="87" xfId="0" applyFont="1" applyFill="1" applyBorder="1" applyAlignment="1">
      <alignment horizontal="left" vertical="top" wrapText="1"/>
    </xf>
    <xf numFmtId="0" fontId="4" fillId="6" borderId="35" xfId="0" applyFont="1" applyFill="1" applyBorder="1" applyAlignment="1">
      <alignment horizontal="left" vertical="top" wrapText="1"/>
    </xf>
    <xf numFmtId="3" fontId="4" fillId="6" borderId="68"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0" fontId="4" fillId="0" borderId="119" xfId="0" applyFont="1" applyFill="1" applyBorder="1" applyAlignment="1">
      <alignment horizontal="left" vertical="top" wrapText="1"/>
    </xf>
    <xf numFmtId="0" fontId="4" fillId="0" borderId="81" xfId="0" applyFont="1" applyFill="1" applyBorder="1" applyAlignment="1">
      <alignment horizontal="left" vertical="top" wrapText="1"/>
    </xf>
    <xf numFmtId="49" fontId="5" fillId="0" borderId="52" xfId="0" applyNumberFormat="1" applyFont="1" applyFill="1" applyBorder="1" applyAlignment="1">
      <alignment horizontal="center" vertical="center" textRotation="90" wrapText="1"/>
    </xf>
    <xf numFmtId="49" fontId="6" fillId="6" borderId="106"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0" fontId="0" fillId="0" borderId="11" xfId="0" applyFont="1" applyBorder="1" applyAlignment="1">
      <alignment horizontal="left" vertical="top" wrapText="1"/>
    </xf>
    <xf numFmtId="3" fontId="4" fillId="6" borderId="52" xfId="0" applyNumberFormat="1" applyFont="1" applyFill="1" applyBorder="1" applyAlignment="1">
      <alignment horizontal="left" vertical="top" wrapText="1"/>
    </xf>
    <xf numFmtId="3" fontId="4" fillId="6" borderId="50" xfId="1" applyNumberFormat="1" applyFont="1" applyFill="1" applyBorder="1" applyAlignment="1">
      <alignment horizontal="center" vertical="top" wrapText="1"/>
    </xf>
    <xf numFmtId="0" fontId="0" fillId="6" borderId="14" xfId="0" applyFont="1" applyFill="1" applyBorder="1" applyAlignment="1">
      <alignment horizontal="center" vertical="top" wrapText="1"/>
    </xf>
    <xf numFmtId="0" fontId="4" fillId="0" borderId="15" xfId="0" applyFont="1" applyFill="1" applyBorder="1" applyAlignment="1">
      <alignment horizontal="left" vertical="top" wrapText="1"/>
    </xf>
    <xf numFmtId="0" fontId="16" fillId="0" borderId="47" xfId="0" applyFont="1" applyBorder="1" applyAlignment="1">
      <alignment horizontal="left" vertical="top" wrapText="1"/>
    </xf>
    <xf numFmtId="0" fontId="16" fillId="0" borderId="0" xfId="0" applyFont="1" applyAlignment="1">
      <alignment horizontal="left" vertical="top" wrapText="1"/>
    </xf>
    <xf numFmtId="0" fontId="16" fillId="6" borderId="35" xfId="0" applyFont="1" applyFill="1" applyBorder="1" applyAlignment="1">
      <alignment vertical="top" wrapText="1"/>
    </xf>
    <xf numFmtId="0" fontId="16" fillId="0" borderId="58" xfId="0" applyFont="1" applyBorder="1" applyAlignment="1">
      <alignment horizontal="center" vertical="center" textRotation="90"/>
    </xf>
    <xf numFmtId="0" fontId="21" fillId="0" borderId="3" xfId="0" applyFont="1" applyBorder="1" applyAlignment="1">
      <alignment horizontal="center" vertical="center" textRotation="90" shrinkToFit="1"/>
    </xf>
    <xf numFmtId="0" fontId="21" fillId="0" borderId="11" xfId="0" applyFont="1" applyBorder="1" applyAlignment="1">
      <alignment horizontal="center" vertical="center" textRotation="90" shrinkToFit="1"/>
    </xf>
    <xf numFmtId="0" fontId="21" fillId="0" borderId="22" xfId="0" applyFont="1" applyBorder="1" applyAlignment="1">
      <alignment horizontal="center" vertical="center" textRotation="90" shrinkToFit="1"/>
    </xf>
    <xf numFmtId="0" fontId="40" fillId="0" borderId="11" xfId="0" applyFont="1" applyBorder="1" applyAlignment="1">
      <alignment horizontal="center" vertical="center" textRotation="90" shrinkToFit="1"/>
    </xf>
    <xf numFmtId="0" fontId="40" fillId="0" borderId="22" xfId="0" applyFont="1" applyBorder="1" applyAlignment="1">
      <alignment horizontal="center" vertical="center" textRotation="90" shrinkToFit="1"/>
    </xf>
    <xf numFmtId="0" fontId="21" fillId="0" borderId="6" xfId="0" applyNumberFormat="1" applyFont="1" applyBorder="1" applyAlignment="1">
      <alignment horizontal="center" vertical="center" textRotation="90" shrinkToFit="1"/>
    </xf>
    <xf numFmtId="0" fontId="21" fillId="0" borderId="90" xfId="0" applyNumberFormat="1" applyFont="1" applyBorder="1" applyAlignment="1">
      <alignment horizontal="center" vertical="center" textRotation="90" shrinkToFit="1"/>
    </xf>
    <xf numFmtId="0" fontId="21" fillId="0" borderId="25" xfId="0" applyNumberFormat="1" applyFont="1" applyBorder="1" applyAlignment="1">
      <alignment horizontal="center" vertical="center" textRotation="90" shrinkToFit="1"/>
    </xf>
    <xf numFmtId="0" fontId="4" fillId="0" borderId="7" xfId="0" applyNumberFormat="1" applyFont="1" applyFill="1" applyBorder="1" applyAlignment="1">
      <alignment horizontal="center" vertical="center" textRotation="90" shrinkToFit="1"/>
    </xf>
    <xf numFmtId="0" fontId="4" fillId="0" borderId="14" xfId="0" applyNumberFormat="1" applyFont="1" applyFill="1" applyBorder="1" applyAlignment="1">
      <alignment horizontal="center" vertical="center" textRotation="90" shrinkToFit="1"/>
    </xf>
    <xf numFmtId="0" fontId="4" fillId="0" borderId="26" xfId="0" applyNumberFormat="1" applyFont="1" applyFill="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0" fontId="21" fillId="0" borderId="2" xfId="0" applyFont="1" applyBorder="1" applyAlignment="1">
      <alignment horizontal="center" vertical="center" textRotation="90" shrinkToFit="1"/>
    </xf>
    <xf numFmtId="0" fontId="21" fillId="0" borderId="10" xfId="0" applyFont="1" applyBorder="1" applyAlignment="1">
      <alignment horizontal="center" vertical="center" textRotation="90" shrinkToFit="1"/>
    </xf>
    <xf numFmtId="0" fontId="21" fillId="0" borderId="21" xfId="0" applyFont="1" applyBorder="1" applyAlignment="1">
      <alignment horizontal="center" vertical="center" textRotation="90" shrinkToFit="1"/>
    </xf>
    <xf numFmtId="0" fontId="21" fillId="0" borderId="4" xfId="0" applyFont="1" applyBorder="1" applyAlignment="1">
      <alignment horizontal="center" vertical="center" shrinkToFit="1"/>
    </xf>
    <xf numFmtId="0" fontId="21" fillId="0" borderId="12" xfId="0" applyFont="1" applyBorder="1" applyAlignment="1">
      <alignment horizontal="center" vertical="center" shrinkToFit="1"/>
    </xf>
    <xf numFmtId="0" fontId="21" fillId="0" borderId="23" xfId="0" applyFont="1" applyBorder="1" applyAlignment="1">
      <alignment horizontal="center" vertical="center" shrinkToFit="1"/>
    </xf>
    <xf numFmtId="3" fontId="4" fillId="0" borderId="54" xfId="0" applyNumberFormat="1" applyFont="1" applyBorder="1" applyAlignment="1">
      <alignment horizontal="left" vertical="top" wrapText="1"/>
    </xf>
    <xf numFmtId="0" fontId="0" fillId="0" borderId="81" xfId="0" applyBorder="1" applyAlignment="1">
      <alignment vertical="top" wrapText="1"/>
    </xf>
    <xf numFmtId="3" fontId="4" fillId="6" borderId="54" xfId="0" applyNumberFormat="1" applyFont="1" applyFill="1" applyBorder="1" applyAlignment="1">
      <alignment horizontal="left" vertical="top" wrapText="1"/>
    </xf>
    <xf numFmtId="3" fontId="4" fillId="6" borderId="68" xfId="0" applyNumberFormat="1" applyFont="1" applyFill="1" applyBorder="1" applyAlignment="1">
      <alignment vertical="top" wrapText="1"/>
    </xf>
    <xf numFmtId="3" fontId="4" fillId="6" borderId="71" xfId="0" applyNumberFormat="1" applyFont="1" applyFill="1" applyBorder="1" applyAlignment="1">
      <alignment horizontal="left" vertical="top" wrapText="1"/>
    </xf>
    <xf numFmtId="3" fontId="4" fillId="6" borderId="61" xfId="0" applyNumberFormat="1" applyFont="1" applyFill="1" applyBorder="1" applyAlignment="1">
      <alignment horizontal="left" vertical="top" wrapText="1"/>
    </xf>
    <xf numFmtId="3" fontId="20" fillId="6" borderId="40" xfId="0" applyNumberFormat="1" applyFont="1" applyFill="1" applyBorder="1" applyAlignment="1">
      <alignment horizontal="left" vertical="top" wrapText="1"/>
    </xf>
    <xf numFmtId="0" fontId="37" fillId="6" borderId="58" xfId="0" applyFont="1" applyFill="1" applyBorder="1" applyAlignment="1">
      <alignment horizontal="left" vertical="top" wrapText="1"/>
    </xf>
    <xf numFmtId="3" fontId="4" fillId="0" borderId="71"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0" borderId="61" xfId="0" applyNumberFormat="1" applyFont="1" applyBorder="1" applyAlignment="1">
      <alignment horizontal="left" vertical="top" wrapText="1"/>
    </xf>
    <xf numFmtId="3" fontId="4" fillId="6" borderId="3" xfId="0" applyNumberFormat="1" applyFont="1" applyFill="1" applyBorder="1" applyAlignment="1">
      <alignment vertical="top" wrapText="1"/>
    </xf>
    <xf numFmtId="0" fontId="0" fillId="0" borderId="22" xfId="0" applyBorder="1" applyAlignment="1">
      <alignment vertical="top"/>
    </xf>
    <xf numFmtId="0" fontId="4" fillId="6" borderId="68" xfId="0" applyFont="1" applyFill="1" applyBorder="1" applyAlignment="1">
      <alignment horizontal="left" vertical="top" wrapText="1"/>
    </xf>
    <xf numFmtId="0" fontId="4" fillId="6" borderId="61" xfId="0" applyFont="1" applyFill="1" applyBorder="1" applyAlignment="1">
      <alignment horizontal="left" vertical="top" wrapText="1"/>
    </xf>
    <xf numFmtId="0" fontId="11" fillId="0" borderId="0" xfId="0" applyFont="1" applyAlignment="1">
      <alignment horizontal="right"/>
    </xf>
    <xf numFmtId="0" fontId="0" fillId="0" borderId="21" xfId="0" applyBorder="1" applyAlignment="1">
      <alignment vertical="top"/>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20"/>
  <sheetViews>
    <sheetView view="pageBreakPreview" topLeftCell="A16" zoomScaleNormal="100" zoomScaleSheetLayoutView="100" workbookViewId="0">
      <selection activeCell="Y38" sqref="Y38"/>
    </sheetView>
  </sheetViews>
  <sheetFormatPr defaultColWidth="9.140625" defaultRowHeight="15"/>
  <cols>
    <col min="1" max="1" width="3" style="91" customWidth="1"/>
    <col min="2" max="2" width="2.7109375" style="91" customWidth="1"/>
    <col min="3" max="3" width="3" style="91" customWidth="1"/>
    <col min="4" max="4" width="2.7109375" style="91" customWidth="1"/>
    <col min="5" max="5" width="34.7109375" style="91" customWidth="1"/>
    <col min="6" max="6" width="3.140625" style="91" customWidth="1"/>
    <col min="7" max="7" width="0.140625" style="91" hidden="1" customWidth="1"/>
    <col min="8" max="8" width="4.28515625" style="91" customWidth="1"/>
    <col min="9" max="9" width="10.85546875" style="91" customWidth="1"/>
    <col min="10" max="10" width="9.140625" style="91"/>
    <col min="11" max="11" width="9.5703125" style="91" customWidth="1"/>
    <col min="12" max="12" width="9.42578125" style="91" customWidth="1"/>
    <col min="13" max="14" width="8.7109375" style="91" customWidth="1"/>
    <col min="15" max="15" width="8.140625" style="91" customWidth="1"/>
    <col min="16" max="18" width="8.7109375" style="91" customWidth="1"/>
    <col min="19" max="19" width="34.140625" style="91" customWidth="1"/>
    <col min="20" max="23" width="4.5703125" style="91" customWidth="1"/>
    <col min="24" max="24" width="9.140625" style="91"/>
    <col min="25" max="26" width="9.140625" style="1190"/>
    <col min="27" max="16384" width="9.140625" style="91"/>
  </cols>
  <sheetData>
    <row r="1" spans="1:26" ht="14.25" customHeight="1">
      <c r="S1" s="1820" t="s">
        <v>168</v>
      </c>
      <c r="T1" s="1821"/>
      <c r="U1" s="1821"/>
      <c r="V1" s="1821"/>
      <c r="W1" s="1821"/>
    </row>
    <row r="2" spans="1:26" s="1" customFormat="1" ht="15" customHeight="1">
      <c r="A2" s="1287"/>
      <c r="B2" s="1287"/>
      <c r="C2" s="1287"/>
      <c r="D2" s="1287"/>
      <c r="E2" s="1822" t="s">
        <v>211</v>
      </c>
      <c r="F2" s="1822"/>
      <c r="G2" s="1822"/>
      <c r="H2" s="1822"/>
      <c r="I2" s="1822"/>
      <c r="J2" s="1822"/>
      <c r="K2" s="1822"/>
      <c r="L2" s="1822"/>
      <c r="M2" s="1822"/>
      <c r="N2" s="1822"/>
      <c r="O2" s="1822"/>
      <c r="P2" s="1822"/>
      <c r="Q2" s="1822"/>
      <c r="R2" s="1822"/>
      <c r="S2" s="1822"/>
      <c r="T2" s="1287"/>
      <c r="U2" s="1287"/>
      <c r="V2" s="1287"/>
      <c r="W2" s="1287"/>
      <c r="Y2" s="471"/>
      <c r="Z2" s="471"/>
    </row>
    <row r="3" spans="1:26" s="1" customFormat="1">
      <c r="A3" s="1287"/>
      <c r="B3" s="1287"/>
      <c r="C3" s="1287"/>
      <c r="D3" s="1287"/>
      <c r="E3" s="1823" t="s">
        <v>132</v>
      </c>
      <c r="F3" s="1824"/>
      <c r="G3" s="1824"/>
      <c r="H3" s="1824"/>
      <c r="I3" s="1824"/>
      <c r="J3" s="1824"/>
      <c r="K3" s="1824"/>
      <c r="L3" s="1824"/>
      <c r="M3" s="1824"/>
      <c r="N3" s="1824"/>
      <c r="O3" s="1824"/>
      <c r="P3" s="1824"/>
      <c r="Q3" s="1824"/>
      <c r="R3" s="1824"/>
      <c r="S3" s="1824"/>
      <c r="T3" s="1287"/>
      <c r="U3" s="1287"/>
      <c r="V3" s="1287"/>
      <c r="W3" s="1287"/>
      <c r="Y3" s="471"/>
      <c r="Z3" s="471"/>
    </row>
    <row r="4" spans="1:26" s="1" customFormat="1" ht="15" customHeight="1">
      <c r="A4" s="1825" t="s">
        <v>129</v>
      </c>
      <c r="B4" s="1825"/>
      <c r="C4" s="1825"/>
      <c r="D4" s="1825"/>
      <c r="E4" s="1825"/>
      <c r="F4" s="1825"/>
      <c r="G4" s="1825"/>
      <c r="H4" s="1825"/>
      <c r="I4" s="1825"/>
      <c r="J4" s="1825"/>
      <c r="K4" s="1825"/>
      <c r="L4" s="1825"/>
      <c r="M4" s="1825"/>
      <c r="N4" s="1825"/>
      <c r="O4" s="1825"/>
      <c r="P4" s="1825"/>
      <c r="Q4" s="1825"/>
      <c r="R4" s="1825"/>
      <c r="S4" s="1825"/>
      <c r="T4" s="1825"/>
      <c r="U4" s="1825"/>
      <c r="V4" s="1825"/>
      <c r="W4" s="1825"/>
      <c r="Y4" s="471"/>
      <c r="Z4" s="471"/>
    </row>
    <row r="5" spans="1:26" s="1" customFormat="1" ht="13.5" thickBot="1">
      <c r="F5" s="2"/>
      <c r="G5" s="2"/>
      <c r="H5" s="3"/>
      <c r="S5" s="1826" t="s">
        <v>130</v>
      </c>
      <c r="T5" s="1826"/>
      <c r="U5" s="1826"/>
      <c r="V5" s="1826"/>
      <c r="W5" s="1826"/>
      <c r="Y5" s="471"/>
      <c r="Z5" s="471"/>
    </row>
    <row r="6" spans="1:26" s="56" customFormat="1" ht="50.25" customHeight="1">
      <c r="A6" s="1827" t="s">
        <v>0</v>
      </c>
      <c r="B6" s="1830" t="s">
        <v>1</v>
      </c>
      <c r="C6" s="1830" t="s">
        <v>2</v>
      </c>
      <c r="D6" s="1830" t="s">
        <v>3</v>
      </c>
      <c r="E6" s="1833" t="s">
        <v>4</v>
      </c>
      <c r="F6" s="1858" t="s">
        <v>5</v>
      </c>
      <c r="G6" s="1861" t="s">
        <v>131</v>
      </c>
      <c r="H6" s="1864" t="s">
        <v>6</v>
      </c>
      <c r="I6" s="1867" t="s">
        <v>7</v>
      </c>
      <c r="J6" s="1767" t="s">
        <v>8</v>
      </c>
      <c r="K6" s="1770" t="s">
        <v>212</v>
      </c>
      <c r="L6" s="1836" t="s">
        <v>213</v>
      </c>
      <c r="M6" s="1839" t="s">
        <v>214</v>
      </c>
      <c r="N6" s="1840"/>
      <c r="O6" s="1840"/>
      <c r="P6" s="1841"/>
      <c r="Q6" s="1842" t="s">
        <v>160</v>
      </c>
      <c r="R6" s="1842" t="s">
        <v>215</v>
      </c>
      <c r="S6" s="1845" t="s">
        <v>9</v>
      </c>
      <c r="T6" s="1846"/>
      <c r="U6" s="1846"/>
      <c r="V6" s="1846"/>
      <c r="W6" s="1847"/>
      <c r="Y6" s="45"/>
      <c r="Z6" s="45"/>
    </row>
    <row r="7" spans="1:26" s="56" customFormat="1" ht="18.75" customHeight="1">
      <c r="A7" s="1828"/>
      <c r="B7" s="1831"/>
      <c r="C7" s="1831"/>
      <c r="D7" s="1831"/>
      <c r="E7" s="1834"/>
      <c r="F7" s="1859"/>
      <c r="G7" s="1862"/>
      <c r="H7" s="1865"/>
      <c r="I7" s="1868"/>
      <c r="J7" s="1768"/>
      <c r="K7" s="1771"/>
      <c r="L7" s="1837"/>
      <c r="M7" s="1848" t="s">
        <v>161</v>
      </c>
      <c r="N7" s="1850" t="s">
        <v>162</v>
      </c>
      <c r="O7" s="1851"/>
      <c r="P7" s="1852" t="s">
        <v>163</v>
      </c>
      <c r="Q7" s="1843"/>
      <c r="R7" s="1843"/>
      <c r="S7" s="1854" t="s">
        <v>4</v>
      </c>
      <c r="T7" s="1850" t="s">
        <v>10</v>
      </c>
      <c r="U7" s="1856"/>
      <c r="V7" s="1856"/>
      <c r="W7" s="1857"/>
      <c r="Y7" s="45"/>
      <c r="Z7" s="45"/>
    </row>
    <row r="8" spans="1:26" s="56" customFormat="1" ht="72.75" customHeight="1" thickBot="1">
      <c r="A8" s="1829"/>
      <c r="B8" s="1832"/>
      <c r="C8" s="1832"/>
      <c r="D8" s="1832"/>
      <c r="E8" s="1835"/>
      <c r="F8" s="1860"/>
      <c r="G8" s="1863"/>
      <c r="H8" s="1866"/>
      <c r="I8" s="1869"/>
      <c r="J8" s="1769"/>
      <c r="K8" s="1771"/>
      <c r="L8" s="1838"/>
      <c r="M8" s="1849"/>
      <c r="N8" s="201" t="s">
        <v>161</v>
      </c>
      <c r="O8" s="202" t="s">
        <v>164</v>
      </c>
      <c r="P8" s="1853"/>
      <c r="Q8" s="1844"/>
      <c r="R8" s="1844"/>
      <c r="S8" s="1855"/>
      <c r="T8" s="203" t="s">
        <v>165</v>
      </c>
      <c r="U8" s="204" t="s">
        <v>166</v>
      </c>
      <c r="V8" s="204" t="s">
        <v>167</v>
      </c>
      <c r="W8" s="205" t="s">
        <v>216</v>
      </c>
      <c r="Y8" s="45"/>
      <c r="Z8" s="45"/>
    </row>
    <row r="9" spans="1:26" s="1" customFormat="1" ht="15.75" customHeight="1">
      <c r="A9" s="1800" t="s">
        <v>11</v>
      </c>
      <c r="B9" s="1801"/>
      <c r="C9" s="1801"/>
      <c r="D9" s="1801"/>
      <c r="E9" s="1801"/>
      <c r="F9" s="1801"/>
      <c r="G9" s="1801"/>
      <c r="H9" s="1801"/>
      <c r="I9" s="1801"/>
      <c r="J9" s="1801"/>
      <c r="K9" s="1801"/>
      <c r="L9" s="1801"/>
      <c r="M9" s="1801"/>
      <c r="N9" s="1801"/>
      <c r="O9" s="1801"/>
      <c r="P9" s="1801"/>
      <c r="Q9" s="1801"/>
      <c r="R9" s="1801"/>
      <c r="S9" s="1801"/>
      <c r="T9" s="1801"/>
      <c r="U9" s="1801"/>
      <c r="V9" s="1801"/>
      <c r="W9" s="1802"/>
      <c r="Y9" s="471"/>
      <c r="Z9" s="471"/>
    </row>
    <row r="10" spans="1:26" s="1" customFormat="1" ht="14.25" customHeight="1">
      <c r="A10" s="1803" t="s">
        <v>12</v>
      </c>
      <c r="B10" s="1804"/>
      <c r="C10" s="1804"/>
      <c r="D10" s="1804"/>
      <c r="E10" s="1804"/>
      <c r="F10" s="1804"/>
      <c r="G10" s="1804"/>
      <c r="H10" s="1804"/>
      <c r="I10" s="1804"/>
      <c r="J10" s="1804"/>
      <c r="K10" s="1804"/>
      <c r="L10" s="1804"/>
      <c r="M10" s="1804"/>
      <c r="N10" s="1804"/>
      <c r="O10" s="1804"/>
      <c r="P10" s="1804"/>
      <c r="Q10" s="1804"/>
      <c r="R10" s="1804"/>
      <c r="S10" s="1804"/>
      <c r="T10" s="1804"/>
      <c r="U10" s="1804"/>
      <c r="V10" s="1804"/>
      <c r="W10" s="1805"/>
      <c r="Y10" s="471"/>
      <c r="Z10" s="471"/>
    </row>
    <row r="11" spans="1:26" s="1" customFormat="1" ht="14.25" customHeight="1">
      <c r="A11" s="5" t="s">
        <v>13</v>
      </c>
      <c r="B11" s="1806" t="s">
        <v>14</v>
      </c>
      <c r="C11" s="1806"/>
      <c r="D11" s="1806"/>
      <c r="E11" s="1806"/>
      <c r="F11" s="1806"/>
      <c r="G11" s="1806"/>
      <c r="H11" s="1806"/>
      <c r="I11" s="1806"/>
      <c r="J11" s="1806"/>
      <c r="K11" s="1806"/>
      <c r="L11" s="1806"/>
      <c r="M11" s="1806"/>
      <c r="N11" s="1806"/>
      <c r="O11" s="1806"/>
      <c r="P11" s="1806"/>
      <c r="Q11" s="1806"/>
      <c r="R11" s="1806"/>
      <c r="S11" s="1806"/>
      <c r="T11" s="1806"/>
      <c r="U11" s="1806"/>
      <c r="V11" s="1806"/>
      <c r="W11" s="1807"/>
      <c r="Y11" s="471"/>
      <c r="Z11" s="471"/>
    </row>
    <row r="12" spans="1:26" s="1" customFormat="1" ht="15.75" customHeight="1">
      <c r="A12" s="6" t="s">
        <v>13</v>
      </c>
      <c r="B12" s="7" t="s">
        <v>13</v>
      </c>
      <c r="C12" s="1808" t="s">
        <v>15</v>
      </c>
      <c r="D12" s="1809"/>
      <c r="E12" s="1809"/>
      <c r="F12" s="1809"/>
      <c r="G12" s="1809"/>
      <c r="H12" s="1809"/>
      <c r="I12" s="1809"/>
      <c r="J12" s="1809"/>
      <c r="K12" s="1809"/>
      <c r="L12" s="1809"/>
      <c r="M12" s="1809"/>
      <c r="N12" s="1809"/>
      <c r="O12" s="1809"/>
      <c r="P12" s="1809"/>
      <c r="Q12" s="1809"/>
      <c r="R12" s="1809"/>
      <c r="S12" s="1809"/>
      <c r="T12" s="1809"/>
      <c r="U12" s="1809"/>
      <c r="V12" s="1809"/>
      <c r="W12" s="1810"/>
      <c r="Y12" s="471"/>
      <c r="Z12" s="471"/>
    </row>
    <row r="13" spans="1:26" s="4" customFormat="1" ht="25.5" customHeight="1">
      <c r="A13" s="8" t="s">
        <v>13</v>
      </c>
      <c r="B13" s="9" t="s">
        <v>13</v>
      </c>
      <c r="C13" s="608" t="s">
        <v>13</v>
      </c>
      <c r="D13" s="1296"/>
      <c r="E13" s="89" t="s">
        <v>338</v>
      </c>
      <c r="F13" s="10"/>
      <c r="G13" s="87"/>
      <c r="H13" s="78"/>
      <c r="I13" s="164"/>
      <c r="J13" s="127"/>
      <c r="K13" s="128"/>
      <c r="L13" s="128"/>
      <c r="M13" s="389"/>
      <c r="N13" s="390"/>
      <c r="O13" s="390"/>
      <c r="P13" s="391"/>
      <c r="Q13" s="389"/>
      <c r="R13" s="392"/>
      <c r="S13" s="1321"/>
      <c r="T13" s="246"/>
      <c r="U13" s="268"/>
      <c r="V13" s="489"/>
      <c r="W13" s="343"/>
      <c r="Y13" s="33"/>
      <c r="Z13" s="33"/>
    </row>
    <row r="14" spans="1:26" s="4" customFormat="1" ht="15" customHeight="1">
      <c r="A14" s="11"/>
      <c r="B14" s="12"/>
      <c r="C14" s="609"/>
      <c r="D14" s="1266" t="s">
        <v>13</v>
      </c>
      <c r="E14" s="1686" t="s">
        <v>17</v>
      </c>
      <c r="F14" s="1812"/>
      <c r="G14" s="1741" t="s">
        <v>133</v>
      </c>
      <c r="H14" s="1781" t="s">
        <v>18</v>
      </c>
      <c r="I14" s="1817" t="s">
        <v>19</v>
      </c>
      <c r="J14" s="27" t="s">
        <v>20</v>
      </c>
      <c r="K14" s="121">
        <v>5520.4</v>
      </c>
      <c r="L14" s="121">
        <v>5520.4</v>
      </c>
      <c r="M14" s="138">
        <f>5683.3-133.7</f>
        <v>5549.6</v>
      </c>
      <c r="N14" s="231">
        <f>5683.3-133.7</f>
        <v>5549.6</v>
      </c>
      <c r="O14" s="231">
        <f>4355.7-102.5</f>
        <v>4253.2</v>
      </c>
      <c r="P14" s="425"/>
      <c r="Q14" s="423">
        <v>5715</v>
      </c>
      <c r="R14" s="704">
        <v>5715</v>
      </c>
      <c r="S14" s="1819" t="s">
        <v>154</v>
      </c>
      <c r="T14" s="269">
        <f>439.5+5+5</f>
        <v>449.5</v>
      </c>
      <c r="U14" s="247">
        <v>456.5</v>
      </c>
      <c r="V14" s="247">
        <v>456.5</v>
      </c>
      <c r="W14" s="311">
        <v>456.5</v>
      </c>
      <c r="Y14" s="33"/>
      <c r="Z14" s="33"/>
    </row>
    <row r="15" spans="1:26" s="4" customFormat="1" ht="15" customHeight="1">
      <c r="A15" s="11"/>
      <c r="B15" s="12"/>
      <c r="C15" s="609"/>
      <c r="D15" s="1267"/>
      <c r="E15" s="1705"/>
      <c r="F15" s="1813"/>
      <c r="G15" s="1814"/>
      <c r="H15" s="1782"/>
      <c r="I15" s="1690"/>
      <c r="J15" s="20" t="s">
        <v>20</v>
      </c>
      <c r="K15" s="122"/>
      <c r="L15" s="122"/>
      <c r="M15" s="98">
        <f>26.5+96.8</f>
        <v>123.3</v>
      </c>
      <c r="N15" s="151">
        <f>26.5+96.8</f>
        <v>123.3</v>
      </c>
      <c r="O15" s="151">
        <f>20.3+73.9</f>
        <v>94.2</v>
      </c>
      <c r="P15" s="426"/>
      <c r="Q15" s="1203">
        <v>26.5</v>
      </c>
      <c r="R15" s="582">
        <v>26.5</v>
      </c>
      <c r="S15" s="1683"/>
      <c r="T15" s="270"/>
      <c r="U15" s="248"/>
      <c r="V15" s="248"/>
      <c r="W15" s="344"/>
      <c r="Y15" s="33"/>
      <c r="Z15" s="33"/>
    </row>
    <row r="16" spans="1:26" s="4" customFormat="1" ht="15" customHeight="1">
      <c r="A16" s="14"/>
      <c r="B16" s="15"/>
      <c r="C16" s="610"/>
      <c r="D16" s="1267"/>
      <c r="E16" s="1811"/>
      <c r="F16" s="1813"/>
      <c r="G16" s="1815"/>
      <c r="H16" s="1782"/>
      <c r="I16" s="1690"/>
      <c r="J16" s="20" t="s">
        <v>43</v>
      </c>
      <c r="K16" s="122"/>
      <c r="L16" s="122"/>
      <c r="M16" s="98">
        <v>6</v>
      </c>
      <c r="N16" s="151">
        <v>6</v>
      </c>
      <c r="O16" s="151">
        <v>4.5999999999999996</v>
      </c>
      <c r="P16" s="213"/>
      <c r="Q16" s="98">
        <v>6</v>
      </c>
      <c r="R16" s="122">
        <v>6</v>
      </c>
      <c r="S16" s="1683"/>
      <c r="T16" s="270"/>
      <c r="U16" s="270"/>
      <c r="V16" s="248"/>
      <c r="W16" s="344"/>
      <c r="Y16" s="33"/>
      <c r="Z16" s="33"/>
    </row>
    <row r="17" spans="1:26" s="4" customFormat="1" ht="15" customHeight="1">
      <c r="A17" s="14"/>
      <c r="B17" s="16"/>
      <c r="C17" s="611"/>
      <c r="D17" s="1267"/>
      <c r="E17" s="1264"/>
      <c r="F17" s="1265"/>
      <c r="G17" s="1815"/>
      <c r="H17" s="1267"/>
      <c r="I17" s="1690"/>
      <c r="J17" s="20" t="s">
        <v>20</v>
      </c>
      <c r="K17" s="122">
        <v>5.8</v>
      </c>
      <c r="L17" s="122">
        <v>5.8</v>
      </c>
      <c r="M17" s="98"/>
      <c r="N17" s="290"/>
      <c r="O17" s="290"/>
      <c r="P17" s="213"/>
      <c r="Q17" s="98"/>
      <c r="R17" s="122"/>
      <c r="S17" s="1314"/>
      <c r="T17" s="270"/>
      <c r="U17" s="270"/>
      <c r="V17" s="248"/>
      <c r="W17" s="344"/>
      <c r="Y17" s="33"/>
      <c r="Z17" s="33"/>
    </row>
    <row r="18" spans="1:26" s="4" customFormat="1" ht="15" customHeight="1">
      <c r="A18" s="14"/>
      <c r="B18" s="16"/>
      <c r="C18" s="611"/>
      <c r="D18" s="1267"/>
      <c r="E18" s="1238"/>
      <c r="F18" s="1265"/>
      <c r="G18" s="1816"/>
      <c r="H18" s="1267"/>
      <c r="I18" s="1818"/>
      <c r="J18" s="17" t="s">
        <v>21</v>
      </c>
      <c r="K18" s="129">
        <v>795.1</v>
      </c>
      <c r="L18" s="129">
        <v>848.3</v>
      </c>
      <c r="M18" s="206"/>
      <c r="N18" s="1220"/>
      <c r="O18" s="1220"/>
      <c r="P18" s="1221"/>
      <c r="Q18" s="206"/>
      <c r="R18" s="129"/>
      <c r="S18" s="112"/>
      <c r="T18" s="271"/>
      <c r="U18" s="271"/>
      <c r="V18" s="249"/>
      <c r="W18" s="345"/>
      <c r="Y18" s="33"/>
      <c r="Z18" s="33"/>
    </row>
    <row r="19" spans="1:26" s="1" customFormat="1" ht="18.75" customHeight="1">
      <c r="A19" s="1613"/>
      <c r="B19" s="1733"/>
      <c r="C19" s="1792"/>
      <c r="D19" s="1266" t="s">
        <v>22</v>
      </c>
      <c r="E19" s="1686" t="s">
        <v>238</v>
      </c>
      <c r="F19" s="751"/>
      <c r="G19" s="1268" t="s">
        <v>133</v>
      </c>
      <c r="H19" s="1266" t="s">
        <v>18</v>
      </c>
      <c r="I19" s="1240" t="s">
        <v>23</v>
      </c>
      <c r="J19" s="18" t="s">
        <v>20</v>
      </c>
      <c r="K19" s="130">
        <v>711.7</v>
      </c>
      <c r="L19" s="130">
        <v>711.7</v>
      </c>
      <c r="M19" s="138">
        <v>113.5</v>
      </c>
      <c r="N19" s="806">
        <v>113.5</v>
      </c>
      <c r="O19" s="806"/>
      <c r="P19" s="1222"/>
      <c r="Q19" s="138"/>
      <c r="R19" s="121"/>
      <c r="S19" s="1318"/>
      <c r="T19" s="283"/>
      <c r="U19" s="283"/>
      <c r="V19" s="262"/>
      <c r="W19" s="318"/>
      <c r="Y19" s="471"/>
      <c r="Z19" s="471"/>
    </row>
    <row r="20" spans="1:26" s="1" customFormat="1" ht="12" customHeight="1">
      <c r="A20" s="1613"/>
      <c r="B20" s="1733"/>
      <c r="C20" s="1792"/>
      <c r="D20" s="1267"/>
      <c r="E20" s="1727"/>
      <c r="F20" s="1110"/>
      <c r="G20" s="1269"/>
      <c r="H20" s="1267"/>
      <c r="I20" s="1237"/>
      <c r="J20" s="20" t="s">
        <v>24</v>
      </c>
      <c r="K20" s="122">
        <v>5.0999999999999996</v>
      </c>
      <c r="L20" s="122">
        <v>5.0999999999999996</v>
      </c>
      <c r="M20" s="98">
        <v>3.3</v>
      </c>
      <c r="N20" s="290">
        <v>3.3</v>
      </c>
      <c r="O20" s="290"/>
      <c r="P20" s="1223"/>
      <c r="Q20" s="122"/>
      <c r="R20" s="122"/>
      <c r="S20" s="1314"/>
      <c r="T20" s="1179"/>
      <c r="U20" s="1179"/>
      <c r="V20" s="1259"/>
      <c r="W20" s="1311"/>
      <c r="Y20" s="471"/>
      <c r="Z20" s="471"/>
    </row>
    <row r="21" spans="1:26" s="1" customFormat="1" ht="17.25" customHeight="1">
      <c r="A21" s="1613"/>
      <c r="B21" s="1733"/>
      <c r="C21" s="1792"/>
      <c r="D21" s="1267"/>
      <c r="E21" s="1727"/>
      <c r="F21" s="1110"/>
      <c r="G21" s="1269"/>
      <c r="H21" s="1267"/>
      <c r="I21" s="1237"/>
      <c r="J21" s="20" t="s">
        <v>25</v>
      </c>
      <c r="K21" s="122">
        <v>0.1</v>
      </c>
      <c r="L21" s="122">
        <v>0.1</v>
      </c>
      <c r="M21" s="98"/>
      <c r="N21" s="290"/>
      <c r="O21" s="151"/>
      <c r="P21" s="213"/>
      <c r="Q21" s="122"/>
      <c r="R21" s="122"/>
      <c r="S21" s="1314"/>
      <c r="T21" s="1179"/>
      <c r="U21" s="1179"/>
      <c r="V21" s="1259"/>
      <c r="W21" s="1311"/>
      <c r="Y21" s="471"/>
      <c r="Z21" s="471"/>
    </row>
    <row r="22" spans="1:26" s="1" customFormat="1" ht="17.25" customHeight="1">
      <c r="A22" s="1613"/>
      <c r="B22" s="1733"/>
      <c r="C22" s="1792"/>
      <c r="D22" s="1267"/>
      <c r="E22" s="1762"/>
      <c r="F22" s="752"/>
      <c r="G22" s="755"/>
      <c r="H22" s="1274"/>
      <c r="I22" s="628"/>
      <c r="J22" s="23" t="s">
        <v>159</v>
      </c>
      <c r="K22" s="131">
        <v>5.4</v>
      </c>
      <c r="L22" s="131">
        <v>5.4</v>
      </c>
      <c r="M22" s="140"/>
      <c r="N22" s="233"/>
      <c r="O22" s="233"/>
      <c r="P22" s="215"/>
      <c r="Q22" s="131"/>
      <c r="R22" s="131"/>
      <c r="S22" s="1306"/>
      <c r="T22" s="274"/>
      <c r="U22" s="274"/>
      <c r="V22" s="26"/>
      <c r="W22" s="319"/>
      <c r="Y22" s="471"/>
      <c r="Z22" s="471"/>
    </row>
    <row r="23" spans="1:26" s="1" customFormat="1" ht="30.75" customHeight="1">
      <c r="A23" s="1613"/>
      <c r="B23" s="1733"/>
      <c r="C23" s="1792"/>
      <c r="D23" s="1267"/>
      <c r="E23" s="1224" t="s">
        <v>343</v>
      </c>
      <c r="F23" s="783"/>
      <c r="G23" s="784"/>
      <c r="H23" s="785"/>
      <c r="I23" s="588"/>
      <c r="J23" s="576" t="s">
        <v>20</v>
      </c>
      <c r="K23" s="132"/>
      <c r="L23" s="132"/>
      <c r="M23" s="207">
        <v>17.5</v>
      </c>
      <c r="N23" s="234">
        <v>17.5</v>
      </c>
      <c r="O23" s="234"/>
      <c r="P23" s="216"/>
      <c r="Q23" s="132">
        <v>18</v>
      </c>
      <c r="R23" s="132">
        <v>18</v>
      </c>
      <c r="S23" s="786" t="s">
        <v>342</v>
      </c>
      <c r="T23" s="1206"/>
      <c r="U23" s="1206"/>
      <c r="V23" s="1207"/>
      <c r="W23" s="1208"/>
      <c r="Y23" s="471"/>
      <c r="Z23" s="471"/>
    </row>
    <row r="24" spans="1:26" s="1" customFormat="1" ht="18" customHeight="1">
      <c r="A24" s="1613"/>
      <c r="B24" s="1733"/>
      <c r="C24" s="1792"/>
      <c r="D24" s="1296"/>
      <c r="E24" s="1299" t="s">
        <v>271</v>
      </c>
      <c r="F24" s="1110"/>
      <c r="G24" s="1269"/>
      <c r="H24" s="1267"/>
      <c r="I24" s="1237"/>
      <c r="J24" s="20" t="s">
        <v>20</v>
      </c>
      <c r="K24" s="122"/>
      <c r="L24" s="122"/>
      <c r="M24" s="206">
        <f>+N24+P24</f>
        <v>93</v>
      </c>
      <c r="N24" s="232">
        <v>93</v>
      </c>
      <c r="O24" s="232"/>
      <c r="P24" s="214"/>
      <c r="Q24" s="129">
        <v>61</v>
      </c>
      <c r="R24" s="129">
        <v>61</v>
      </c>
      <c r="S24" s="464" t="s">
        <v>272</v>
      </c>
      <c r="T24" s="756"/>
      <c r="U24" s="756"/>
      <c r="V24" s="757"/>
      <c r="W24" s="758"/>
      <c r="Y24" s="471"/>
      <c r="Z24" s="471"/>
    </row>
    <row r="25" spans="1:26" s="1" customFormat="1" ht="20.25" customHeight="1">
      <c r="A25" s="1613"/>
      <c r="B25" s="1733"/>
      <c r="C25" s="1792"/>
      <c r="D25" s="1267"/>
      <c r="E25" s="1238"/>
      <c r="F25" s="1110"/>
      <c r="G25" s="1269"/>
      <c r="H25" s="1267"/>
      <c r="I25" s="1237"/>
      <c r="J25" s="20" t="s">
        <v>20</v>
      </c>
      <c r="K25" s="122"/>
      <c r="L25" s="122"/>
      <c r="M25" s="404">
        <f t="shared" ref="M25:M39" si="0">+N25+P25</f>
        <v>4.5</v>
      </c>
      <c r="N25" s="759">
        <v>4.5</v>
      </c>
      <c r="O25" s="759"/>
      <c r="P25" s="407"/>
      <c r="Q25" s="405">
        <v>4.5</v>
      </c>
      <c r="R25" s="405">
        <v>4.5</v>
      </c>
      <c r="S25" s="760" t="s">
        <v>273</v>
      </c>
      <c r="T25" s="256"/>
      <c r="U25" s="277"/>
      <c r="V25" s="497"/>
      <c r="W25" s="482"/>
      <c r="X25" s="1" t="s">
        <v>247</v>
      </c>
      <c r="Y25" s="471"/>
      <c r="Z25" s="471"/>
    </row>
    <row r="26" spans="1:26" s="1" customFormat="1" ht="27.75" customHeight="1">
      <c r="A26" s="1613"/>
      <c r="B26" s="1733"/>
      <c r="C26" s="1792"/>
      <c r="D26" s="1296"/>
      <c r="E26" s="883"/>
      <c r="F26" s="1110"/>
      <c r="G26" s="1269"/>
      <c r="H26" s="1267"/>
      <c r="I26" s="1237"/>
      <c r="J26" s="20" t="s">
        <v>20</v>
      </c>
      <c r="K26" s="122"/>
      <c r="L26" s="122"/>
      <c r="M26" s="98">
        <f t="shared" si="0"/>
        <v>140.19999999999999</v>
      </c>
      <c r="N26" s="151">
        <v>140.19999999999999</v>
      </c>
      <c r="O26" s="151"/>
      <c r="P26" s="213"/>
      <c r="Q26" s="122">
        <v>140</v>
      </c>
      <c r="R26" s="122">
        <v>140</v>
      </c>
      <c r="S26" s="1230" t="s">
        <v>274</v>
      </c>
      <c r="T26" s="761"/>
      <c r="U26" s="761"/>
      <c r="V26" s="762"/>
      <c r="W26" s="763"/>
      <c r="Y26" s="471"/>
      <c r="Z26" s="471"/>
    </row>
    <row r="27" spans="1:26" s="1" customFormat="1" ht="28.5" customHeight="1">
      <c r="A27" s="1613"/>
      <c r="B27" s="1733"/>
      <c r="C27" s="1792"/>
      <c r="D27" s="1296"/>
      <c r="E27" s="764" t="s">
        <v>275</v>
      </c>
      <c r="F27" s="751"/>
      <c r="G27" s="1268"/>
      <c r="H27" s="1266"/>
      <c r="I27" s="1240"/>
      <c r="J27" s="27" t="s">
        <v>20</v>
      </c>
      <c r="K27" s="121"/>
      <c r="L27" s="121"/>
      <c r="M27" s="381">
        <f t="shared" si="0"/>
        <v>25.7</v>
      </c>
      <c r="N27" s="765">
        <v>25.7</v>
      </c>
      <c r="O27" s="765"/>
      <c r="P27" s="766"/>
      <c r="Q27" s="123">
        <v>25.7</v>
      </c>
      <c r="R27" s="123">
        <v>25.7</v>
      </c>
      <c r="S27" s="695" t="s">
        <v>276</v>
      </c>
      <c r="T27" s="767"/>
      <c r="U27" s="767"/>
      <c r="V27" s="768"/>
      <c r="W27" s="769"/>
      <c r="Y27" s="471"/>
      <c r="Z27" s="471"/>
    </row>
    <row r="28" spans="1:26" s="1" customFormat="1" ht="18" customHeight="1">
      <c r="A28" s="1613"/>
      <c r="B28" s="1733"/>
      <c r="C28" s="1792"/>
      <c r="D28" s="1267"/>
      <c r="E28" s="1238"/>
      <c r="F28" s="1110"/>
      <c r="G28" s="1269"/>
      <c r="H28" s="1267"/>
      <c r="I28" s="1237"/>
      <c r="J28" s="20" t="s">
        <v>20</v>
      </c>
      <c r="K28" s="122"/>
      <c r="L28" s="122"/>
      <c r="M28" s="404">
        <f t="shared" si="0"/>
        <v>3.7</v>
      </c>
      <c r="N28" s="232">
        <v>3.7</v>
      </c>
      <c r="O28" s="232"/>
      <c r="P28" s="214"/>
      <c r="Q28" s="129">
        <v>3.7</v>
      </c>
      <c r="R28" s="129">
        <v>3.7</v>
      </c>
      <c r="S28" s="770" t="s">
        <v>277</v>
      </c>
      <c r="T28" s="251"/>
      <c r="U28" s="273">
        <v>1</v>
      </c>
      <c r="V28" s="490">
        <v>1</v>
      </c>
      <c r="W28" s="488">
        <v>1</v>
      </c>
      <c r="X28" s="1" t="s">
        <v>247</v>
      </c>
      <c r="Y28" s="471"/>
      <c r="Z28" s="471"/>
    </row>
    <row r="29" spans="1:26" s="1" customFormat="1" ht="18" customHeight="1">
      <c r="A29" s="1613"/>
      <c r="B29" s="1733"/>
      <c r="C29" s="1792"/>
      <c r="D29" s="1267"/>
      <c r="E29" s="1793"/>
      <c r="F29" s="1110"/>
      <c r="G29" s="1269"/>
      <c r="H29" s="1267"/>
      <c r="I29" s="1237"/>
      <c r="J29" s="20" t="s">
        <v>20</v>
      </c>
      <c r="K29" s="122"/>
      <c r="L29" s="122"/>
      <c r="M29" s="206">
        <f t="shared" si="0"/>
        <v>16</v>
      </c>
      <c r="N29" s="232"/>
      <c r="O29" s="232"/>
      <c r="P29" s="214">
        <v>16</v>
      </c>
      <c r="Q29" s="129"/>
      <c r="R29" s="129"/>
      <c r="S29" s="770" t="s">
        <v>278</v>
      </c>
      <c r="T29" s="251"/>
      <c r="U29" s="273">
        <v>1</v>
      </c>
      <c r="V29" s="490"/>
      <c r="W29" s="488"/>
      <c r="X29" s="1" t="s">
        <v>247</v>
      </c>
      <c r="Y29" s="471"/>
      <c r="Z29" s="471"/>
    </row>
    <row r="30" spans="1:26" s="1" customFormat="1" ht="19.5" customHeight="1">
      <c r="A30" s="1613"/>
      <c r="B30" s="1733"/>
      <c r="C30" s="1792"/>
      <c r="D30" s="1267"/>
      <c r="E30" s="1794"/>
      <c r="F30" s="1110"/>
      <c r="G30" s="1269"/>
      <c r="H30" s="1267"/>
      <c r="I30" s="1237"/>
      <c r="J30" s="20" t="s">
        <v>20</v>
      </c>
      <c r="K30" s="122"/>
      <c r="L30" s="122"/>
      <c r="M30" s="771">
        <f t="shared" si="0"/>
        <v>5.3</v>
      </c>
      <c r="N30" s="232"/>
      <c r="O30" s="232"/>
      <c r="P30" s="214">
        <v>5.3</v>
      </c>
      <c r="Q30" s="405"/>
      <c r="R30" s="214"/>
      <c r="S30" s="770" t="s">
        <v>279</v>
      </c>
      <c r="T30" s="251"/>
      <c r="U30" s="273">
        <v>1</v>
      </c>
      <c r="V30" s="490"/>
      <c r="W30" s="488"/>
      <c r="X30" s="1" t="s">
        <v>247</v>
      </c>
      <c r="Y30" s="471"/>
      <c r="Z30" s="471"/>
    </row>
    <row r="31" spans="1:26" s="1" customFormat="1" ht="18.75" customHeight="1">
      <c r="A31" s="1613"/>
      <c r="B31" s="1733"/>
      <c r="C31" s="1792"/>
      <c r="D31" s="1267"/>
      <c r="E31" s="1795"/>
      <c r="F31" s="752"/>
      <c r="G31" s="755"/>
      <c r="H31" s="1274"/>
      <c r="I31" s="628"/>
      <c r="J31" s="23" t="s">
        <v>20</v>
      </c>
      <c r="K31" s="131"/>
      <c r="L31" s="131"/>
      <c r="M31" s="772">
        <f t="shared" si="0"/>
        <v>23</v>
      </c>
      <c r="N31" s="232"/>
      <c r="O31" s="232"/>
      <c r="P31" s="214">
        <v>23</v>
      </c>
      <c r="Q31" s="129"/>
      <c r="R31" s="214"/>
      <c r="S31" s="770" t="s">
        <v>280</v>
      </c>
      <c r="T31" s="251"/>
      <c r="U31" s="273">
        <v>1</v>
      </c>
      <c r="V31" s="490"/>
      <c r="W31" s="488"/>
      <c r="X31" s="1" t="s">
        <v>247</v>
      </c>
      <c r="Y31" s="471"/>
      <c r="Z31" s="471"/>
    </row>
    <row r="32" spans="1:26" s="1" customFormat="1" ht="18" customHeight="1">
      <c r="A32" s="1613"/>
      <c r="B32" s="1733"/>
      <c r="C32" s="1792"/>
      <c r="D32" s="1296"/>
      <c r="E32" s="764" t="s">
        <v>281</v>
      </c>
      <c r="F32" s="751"/>
      <c r="G32" s="1268"/>
      <c r="H32" s="1266"/>
      <c r="I32" s="1237"/>
      <c r="J32" s="20" t="s">
        <v>20</v>
      </c>
      <c r="K32" s="122"/>
      <c r="L32" s="122"/>
      <c r="M32" s="375">
        <f t="shared" si="0"/>
        <v>20</v>
      </c>
      <c r="N32" s="231">
        <v>20</v>
      </c>
      <c r="O32" s="231"/>
      <c r="P32" s="212"/>
      <c r="Q32" s="121">
        <v>20</v>
      </c>
      <c r="R32" s="212">
        <v>20</v>
      </c>
      <c r="S32" s="1285" t="s">
        <v>282</v>
      </c>
      <c r="T32" s="262"/>
      <c r="U32" s="283"/>
      <c r="V32" s="377"/>
      <c r="W32" s="318"/>
      <c r="Y32" s="471"/>
      <c r="Z32" s="471"/>
    </row>
    <row r="33" spans="1:26" s="1" customFormat="1" ht="18" customHeight="1">
      <c r="A33" s="1613"/>
      <c r="B33" s="1733"/>
      <c r="C33" s="1792"/>
      <c r="D33" s="1296"/>
      <c r="E33" s="773"/>
      <c r="F33" s="752"/>
      <c r="G33" s="755"/>
      <c r="H33" s="1274"/>
      <c r="I33" s="628"/>
      <c r="J33" s="20" t="s">
        <v>20</v>
      </c>
      <c r="K33" s="131"/>
      <c r="L33" s="131"/>
      <c r="M33" s="140">
        <f t="shared" si="0"/>
        <v>7</v>
      </c>
      <c r="N33" s="233">
        <v>7</v>
      </c>
      <c r="O33" s="233"/>
      <c r="P33" s="215"/>
      <c r="Q33" s="131">
        <v>7</v>
      </c>
      <c r="R33" s="215">
        <v>7</v>
      </c>
      <c r="S33" s="1306" t="s">
        <v>303</v>
      </c>
      <c r="T33" s="252"/>
      <c r="U33" s="274"/>
      <c r="V33" s="26"/>
      <c r="W33" s="319"/>
      <c r="Y33" s="471"/>
      <c r="Z33" s="471"/>
    </row>
    <row r="34" spans="1:26" s="1" customFormat="1" ht="15" customHeight="1">
      <c r="A34" s="1613"/>
      <c r="B34" s="1733"/>
      <c r="C34" s="1792"/>
      <c r="D34" s="1296"/>
      <c r="E34" s="1238" t="s">
        <v>300</v>
      </c>
      <c r="F34" s="1110"/>
      <c r="G34" s="1269"/>
      <c r="H34" s="1267"/>
      <c r="I34" s="1240"/>
      <c r="J34" s="27" t="s">
        <v>20</v>
      </c>
      <c r="K34" s="121"/>
      <c r="L34" s="213"/>
      <c r="M34" s="98">
        <f t="shared" si="0"/>
        <v>29.9</v>
      </c>
      <c r="N34" s="151">
        <v>29.9</v>
      </c>
      <c r="O34" s="231"/>
      <c r="P34" s="212"/>
      <c r="Q34" s="122">
        <v>29.9</v>
      </c>
      <c r="R34" s="198">
        <v>29.9</v>
      </c>
      <c r="S34" s="1285" t="s">
        <v>283</v>
      </c>
      <c r="T34" s="650"/>
      <c r="U34" s="815"/>
      <c r="V34" s="816"/>
      <c r="W34" s="817"/>
      <c r="Y34" s="471"/>
      <c r="Z34" s="471"/>
    </row>
    <row r="35" spans="1:26" s="1" customFormat="1" ht="15" customHeight="1">
      <c r="A35" s="1613"/>
      <c r="B35" s="1733"/>
      <c r="C35" s="1792"/>
      <c r="D35" s="1296"/>
      <c r="E35" s="1238"/>
      <c r="F35" s="1110"/>
      <c r="G35" s="1269"/>
      <c r="H35" s="1267"/>
      <c r="I35" s="1237"/>
      <c r="J35" s="20" t="s">
        <v>20</v>
      </c>
      <c r="K35" s="122"/>
      <c r="L35" s="213"/>
      <c r="M35" s="412">
        <f t="shared" si="0"/>
        <v>14.2</v>
      </c>
      <c r="N35" s="151">
        <v>14.2</v>
      </c>
      <c r="O35" s="151"/>
      <c r="P35" s="213"/>
      <c r="Q35" s="122">
        <v>14.2</v>
      </c>
      <c r="R35" s="198">
        <v>14.2</v>
      </c>
      <c r="S35" s="1230" t="s">
        <v>284</v>
      </c>
      <c r="T35" s="818"/>
      <c r="U35" s="1179">
        <v>2</v>
      </c>
      <c r="V35" s="1259">
        <v>2</v>
      </c>
      <c r="W35" s="1311">
        <v>2</v>
      </c>
      <c r="Y35" s="471"/>
      <c r="Z35" s="471"/>
    </row>
    <row r="36" spans="1:26" s="1" customFormat="1" ht="20.25" customHeight="1">
      <c r="A36" s="1613"/>
      <c r="B36" s="1733"/>
      <c r="C36" s="1792"/>
      <c r="D36" s="1296"/>
      <c r="E36" s="753"/>
      <c r="F36" s="752"/>
      <c r="G36" s="755"/>
      <c r="H36" s="1274"/>
      <c r="I36" s="628"/>
      <c r="J36" s="23" t="s">
        <v>20</v>
      </c>
      <c r="K36" s="131"/>
      <c r="L36" s="774"/>
      <c r="M36" s="140">
        <f t="shared" si="0"/>
        <v>8</v>
      </c>
      <c r="N36" s="233">
        <v>8</v>
      </c>
      <c r="O36" s="233"/>
      <c r="P36" s="215"/>
      <c r="Q36" s="131">
        <v>8</v>
      </c>
      <c r="R36" s="227">
        <v>8</v>
      </c>
      <c r="S36" s="1306" t="s">
        <v>285</v>
      </c>
      <c r="T36" s="819"/>
      <c r="U36" s="274">
        <v>1</v>
      </c>
      <c r="V36" s="26"/>
      <c r="W36" s="319"/>
      <c r="Y36" s="471"/>
      <c r="Z36" s="471"/>
    </row>
    <row r="37" spans="1:26" s="1" customFormat="1" ht="27" customHeight="1">
      <c r="A37" s="1613"/>
      <c r="B37" s="1733"/>
      <c r="C37" s="1792"/>
      <c r="D37" s="1267"/>
      <c r="E37" s="1239" t="s">
        <v>286</v>
      </c>
      <c r="F37" s="751"/>
      <c r="G37" s="775"/>
      <c r="H37" s="1266"/>
      <c r="I37" s="1237"/>
      <c r="J37" s="20" t="s">
        <v>20</v>
      </c>
      <c r="K37" s="122"/>
      <c r="L37" s="121"/>
      <c r="M37" s="381">
        <f t="shared" si="0"/>
        <v>63.2</v>
      </c>
      <c r="N37" s="765">
        <v>63.2</v>
      </c>
      <c r="O37" s="765"/>
      <c r="P37" s="766"/>
      <c r="Q37" s="123">
        <v>63.2</v>
      </c>
      <c r="R37" s="766">
        <v>63.2</v>
      </c>
      <c r="S37" s="776" t="s">
        <v>385</v>
      </c>
      <c r="T37" s="253">
        <v>320</v>
      </c>
      <c r="U37" s="275">
        <v>320</v>
      </c>
      <c r="V37" s="502">
        <v>320</v>
      </c>
      <c r="W37" s="487">
        <v>320</v>
      </c>
      <c r="Y37" s="471"/>
      <c r="Z37" s="471"/>
    </row>
    <row r="38" spans="1:26" s="1" customFormat="1" ht="18" customHeight="1">
      <c r="A38" s="1613"/>
      <c r="B38" s="1733"/>
      <c r="C38" s="1792"/>
      <c r="D38" s="1296"/>
      <c r="E38" s="1238"/>
      <c r="F38" s="1110"/>
      <c r="G38" s="1269"/>
      <c r="H38" s="1267"/>
      <c r="I38" s="1237"/>
      <c r="J38" s="20" t="s">
        <v>20</v>
      </c>
      <c r="K38" s="122"/>
      <c r="L38" s="122"/>
      <c r="M38" s="206">
        <f t="shared" si="0"/>
        <v>16.7</v>
      </c>
      <c r="N38" s="232">
        <v>16.7</v>
      </c>
      <c r="O38" s="232"/>
      <c r="P38" s="214"/>
      <c r="Q38" s="129">
        <v>16.7</v>
      </c>
      <c r="R38" s="129">
        <v>16.7</v>
      </c>
      <c r="S38" s="464" t="s">
        <v>118</v>
      </c>
      <c r="T38" s="273">
        <v>21</v>
      </c>
      <c r="U38" s="273">
        <v>21</v>
      </c>
      <c r="V38" s="490">
        <v>21</v>
      </c>
      <c r="W38" s="488">
        <v>21</v>
      </c>
      <c r="Y38" s="471"/>
      <c r="Z38" s="471"/>
    </row>
    <row r="39" spans="1:26" s="1" customFormat="1" ht="17.25" customHeight="1">
      <c r="A39" s="1613"/>
      <c r="B39" s="1733"/>
      <c r="C39" s="1792"/>
      <c r="D39" s="1267"/>
      <c r="E39" s="1238"/>
      <c r="F39" s="1110"/>
      <c r="G39" s="1269"/>
      <c r="H39" s="1267"/>
      <c r="I39" s="1237"/>
      <c r="J39" s="20" t="s">
        <v>20</v>
      </c>
      <c r="K39" s="122"/>
      <c r="L39" s="122"/>
      <c r="M39" s="777">
        <f t="shared" si="0"/>
        <v>55.8</v>
      </c>
      <c r="N39" s="778">
        <v>55.8</v>
      </c>
      <c r="O39" s="778"/>
      <c r="P39" s="779"/>
      <c r="Q39" s="780">
        <v>20.8</v>
      </c>
      <c r="R39" s="780">
        <v>20.8</v>
      </c>
      <c r="S39" s="781" t="s">
        <v>287</v>
      </c>
      <c r="T39" s="782"/>
      <c r="U39" s="272"/>
      <c r="V39" s="491"/>
      <c r="W39" s="346"/>
      <c r="X39" s="1796" t="s">
        <v>316</v>
      </c>
      <c r="Y39" s="1797"/>
      <c r="Z39" s="1798"/>
    </row>
    <row r="40" spans="1:26" s="1" customFormat="1" ht="34.5" customHeight="1">
      <c r="A40" s="1613"/>
      <c r="B40" s="1733"/>
      <c r="C40" s="1792"/>
      <c r="D40" s="1267"/>
      <c r="E40" s="1238"/>
      <c r="F40" s="1110"/>
      <c r="G40" s="1269"/>
      <c r="H40" s="1267"/>
      <c r="I40" s="1237"/>
      <c r="J40" s="20" t="s">
        <v>20</v>
      </c>
      <c r="K40" s="122"/>
      <c r="L40" s="122"/>
      <c r="M40" s="206"/>
      <c r="N40" s="232"/>
      <c r="O40" s="232"/>
      <c r="P40" s="214"/>
      <c r="Q40" s="129">
        <v>35</v>
      </c>
      <c r="R40" s="129">
        <v>35</v>
      </c>
      <c r="S40" s="770" t="s">
        <v>288</v>
      </c>
      <c r="T40" s="251"/>
      <c r="U40" s="273"/>
      <c r="V40" s="490"/>
      <c r="W40" s="488"/>
      <c r="X40" s="1799"/>
      <c r="Y40" s="1797"/>
      <c r="Z40" s="1798"/>
    </row>
    <row r="41" spans="1:26" s="1" customFormat="1" ht="19.5" customHeight="1">
      <c r="A41" s="1613"/>
      <c r="B41" s="1733"/>
      <c r="C41" s="1792"/>
      <c r="D41" s="1267"/>
      <c r="E41" s="1238"/>
      <c r="F41" s="1110"/>
      <c r="G41" s="1269"/>
      <c r="H41" s="1267"/>
      <c r="I41" s="1237"/>
      <c r="J41" s="20" t="s">
        <v>20</v>
      </c>
      <c r="K41" s="122"/>
      <c r="L41" s="122"/>
      <c r="M41" s="404">
        <f>+N41+P41</f>
        <v>50</v>
      </c>
      <c r="N41" s="232">
        <v>50</v>
      </c>
      <c r="O41" s="232"/>
      <c r="P41" s="214"/>
      <c r="Q41" s="129">
        <v>50</v>
      </c>
      <c r="R41" s="129">
        <v>50</v>
      </c>
      <c r="S41" s="770" t="s">
        <v>289</v>
      </c>
      <c r="T41" s="251"/>
      <c r="U41" s="273"/>
      <c r="V41" s="490"/>
      <c r="W41" s="488"/>
      <c r="Y41" s="471"/>
      <c r="Z41" s="471"/>
    </row>
    <row r="42" spans="1:26" s="1" customFormat="1" ht="20.25" customHeight="1">
      <c r="A42" s="1613"/>
      <c r="B42" s="1733"/>
      <c r="C42" s="1792"/>
      <c r="D42" s="1267"/>
      <c r="E42" s="1238"/>
      <c r="F42" s="1110"/>
      <c r="G42" s="1269"/>
      <c r="H42" s="1267"/>
      <c r="I42" s="1237"/>
      <c r="J42" s="20" t="s">
        <v>20</v>
      </c>
      <c r="K42" s="122"/>
      <c r="L42" s="122"/>
      <c r="M42" s="404">
        <f>+N42+P42</f>
        <v>32</v>
      </c>
      <c r="N42" s="232">
        <v>32</v>
      </c>
      <c r="O42" s="232"/>
      <c r="P42" s="214"/>
      <c r="Q42" s="129">
        <v>32</v>
      </c>
      <c r="R42" s="129">
        <v>32</v>
      </c>
      <c r="S42" s="770" t="s">
        <v>290</v>
      </c>
      <c r="T42" s="251"/>
      <c r="U42" s="273"/>
      <c r="V42" s="490"/>
      <c r="W42" s="488"/>
      <c r="Y42" s="471"/>
      <c r="Z42" s="471"/>
    </row>
    <row r="43" spans="1:26" s="1" customFormat="1" ht="19.5" customHeight="1">
      <c r="A43" s="1245"/>
      <c r="B43" s="1247"/>
      <c r="C43" s="1298"/>
      <c r="D43" s="1296"/>
      <c r="E43" s="473" t="s">
        <v>294</v>
      </c>
      <c r="F43" s="783"/>
      <c r="G43" s="784"/>
      <c r="H43" s="785"/>
      <c r="I43" s="588"/>
      <c r="J43" s="576" t="s">
        <v>20</v>
      </c>
      <c r="K43" s="132"/>
      <c r="L43" s="132"/>
      <c r="M43" s="207">
        <f>+N43+P43</f>
        <v>31.5</v>
      </c>
      <c r="N43" s="234">
        <v>31.5</v>
      </c>
      <c r="O43" s="234"/>
      <c r="P43" s="216"/>
      <c r="Q43" s="132">
        <v>31.5</v>
      </c>
      <c r="R43" s="132">
        <v>31.5</v>
      </c>
      <c r="S43" s="786" t="s">
        <v>295</v>
      </c>
      <c r="T43" s="787"/>
      <c r="U43" s="788"/>
      <c r="V43" s="789"/>
      <c r="W43" s="790"/>
      <c r="Y43" s="471"/>
      <c r="Z43" s="471"/>
    </row>
    <row r="44" spans="1:26" s="1" customFormat="1" ht="38.25" customHeight="1">
      <c r="A44" s="1245"/>
      <c r="B44" s="1247"/>
      <c r="C44" s="1298"/>
      <c r="D44" s="1273"/>
      <c r="E44" s="1238" t="s">
        <v>291</v>
      </c>
      <c r="F44" s="791"/>
      <c r="G44" s="1270"/>
      <c r="H44" s="1267"/>
      <c r="I44" s="1237" t="s">
        <v>292</v>
      </c>
      <c r="J44" s="20" t="s">
        <v>20</v>
      </c>
      <c r="K44" s="129"/>
      <c r="L44" s="129"/>
      <c r="M44" s="206">
        <f>+N44+P44</f>
        <v>12</v>
      </c>
      <c r="N44" s="232">
        <v>12</v>
      </c>
      <c r="O44" s="232"/>
      <c r="P44" s="214"/>
      <c r="Q44" s="129">
        <v>12</v>
      </c>
      <c r="R44" s="129">
        <v>12</v>
      </c>
      <c r="S44" s="441" t="s">
        <v>252</v>
      </c>
      <c r="T44" s="273"/>
      <c r="U44" s="792">
        <v>100</v>
      </c>
      <c r="V44" s="793">
        <v>100</v>
      </c>
      <c r="W44" s="794">
        <v>100</v>
      </c>
      <c r="X44" s="1" t="s">
        <v>247</v>
      </c>
      <c r="Y44" s="471"/>
      <c r="Z44" s="471"/>
    </row>
    <row r="45" spans="1:26" s="1" customFormat="1" ht="19.5" customHeight="1">
      <c r="A45" s="24"/>
      <c r="B45" s="1250"/>
      <c r="C45" s="1298"/>
      <c r="D45" s="607" t="s">
        <v>26</v>
      </c>
      <c r="E45" s="1784" t="s">
        <v>251</v>
      </c>
      <c r="F45" s="699"/>
      <c r="G45" s="1786" t="s">
        <v>136</v>
      </c>
      <c r="H45" s="1266" t="s">
        <v>18</v>
      </c>
      <c r="I45" s="1606" t="s">
        <v>46</v>
      </c>
      <c r="J45" s="700" t="s">
        <v>20</v>
      </c>
      <c r="K45" s="701">
        <v>78.900000000000006</v>
      </c>
      <c r="L45" s="702">
        <v>78.900000000000006</v>
      </c>
      <c r="M45" s="564">
        <v>70.2</v>
      </c>
      <c r="N45" s="424">
        <v>70.2</v>
      </c>
      <c r="O45" s="424"/>
      <c r="P45" s="425"/>
      <c r="Q45" s="425">
        <v>67.7</v>
      </c>
      <c r="R45" s="425">
        <v>67.7</v>
      </c>
      <c r="S45" s="1789" t="s">
        <v>189</v>
      </c>
      <c r="T45" s="1791" t="s">
        <v>106</v>
      </c>
      <c r="U45" s="1772" t="s">
        <v>106</v>
      </c>
      <c r="V45" s="1772" t="s">
        <v>106</v>
      </c>
      <c r="W45" s="1774" t="s">
        <v>106</v>
      </c>
      <c r="Y45" s="471"/>
      <c r="Z45" s="471"/>
    </row>
    <row r="46" spans="1:26" s="1" customFormat="1" ht="24" customHeight="1">
      <c r="A46" s="24"/>
      <c r="B46" s="1250"/>
      <c r="C46" s="1298"/>
      <c r="D46" s="1296"/>
      <c r="E46" s="1785"/>
      <c r="F46" s="703"/>
      <c r="G46" s="1787"/>
      <c r="H46" s="1267"/>
      <c r="I46" s="1788"/>
      <c r="J46" s="492" t="s">
        <v>159</v>
      </c>
      <c r="K46" s="582">
        <v>28.1</v>
      </c>
      <c r="L46" s="426">
        <v>28.1</v>
      </c>
      <c r="M46" s="493"/>
      <c r="N46" s="494"/>
      <c r="O46" s="494"/>
      <c r="P46" s="426"/>
      <c r="Q46" s="426"/>
      <c r="R46" s="426"/>
      <c r="S46" s="1790"/>
      <c r="T46" s="1773"/>
      <c r="U46" s="1773"/>
      <c r="V46" s="1773"/>
      <c r="W46" s="1775"/>
      <c r="Y46" s="471"/>
      <c r="Z46" s="471"/>
    </row>
    <row r="47" spans="1:26" s="1" customFormat="1" ht="45.75" customHeight="1">
      <c r="A47" s="24"/>
      <c r="B47" s="1250"/>
      <c r="C47" s="1298"/>
      <c r="D47" s="605"/>
      <c r="E47" s="1558"/>
      <c r="F47" s="398"/>
      <c r="G47" s="982"/>
      <c r="H47" s="472"/>
      <c r="I47" s="628"/>
      <c r="J47" s="127" t="s">
        <v>20</v>
      </c>
      <c r="K47" s="131">
        <v>50</v>
      </c>
      <c r="L47" s="215">
        <v>50</v>
      </c>
      <c r="M47" s="192">
        <v>58.9</v>
      </c>
      <c r="N47" s="233">
        <v>58.9</v>
      </c>
      <c r="O47" s="233"/>
      <c r="P47" s="215"/>
      <c r="Q47" s="215">
        <v>58.9</v>
      </c>
      <c r="R47" s="215">
        <v>58.9</v>
      </c>
      <c r="S47" s="739" t="s">
        <v>250</v>
      </c>
      <c r="T47" s="740" t="s">
        <v>172</v>
      </c>
      <c r="U47" s="740" t="s">
        <v>173</v>
      </c>
      <c r="V47" s="741" t="s">
        <v>173</v>
      </c>
      <c r="W47" s="742" t="s">
        <v>173</v>
      </c>
      <c r="Y47" s="471"/>
      <c r="Z47" s="471"/>
    </row>
    <row r="48" spans="1:26" s="1" customFormat="1" ht="47.25" customHeight="1">
      <c r="A48" s="1245"/>
      <c r="B48" s="1250"/>
      <c r="C48" s="1305"/>
      <c r="D48" s="1228" t="s">
        <v>28</v>
      </c>
      <c r="E48" s="1238" t="s">
        <v>27</v>
      </c>
      <c r="F48" s="697"/>
      <c r="G48" s="698" t="s">
        <v>134</v>
      </c>
      <c r="H48" s="1249" t="s">
        <v>18</v>
      </c>
      <c r="I48" s="1256" t="s">
        <v>23</v>
      </c>
      <c r="J48" s="40" t="s">
        <v>20</v>
      </c>
      <c r="K48" s="394">
        <v>42.9</v>
      </c>
      <c r="L48" s="394">
        <v>42.9</v>
      </c>
      <c r="M48" s="395">
        <v>15</v>
      </c>
      <c r="N48" s="396">
        <v>15</v>
      </c>
      <c r="O48" s="396"/>
      <c r="P48" s="397"/>
      <c r="Q48" s="131">
        <v>15</v>
      </c>
      <c r="R48" s="131">
        <v>15</v>
      </c>
      <c r="S48" s="1319" t="s">
        <v>266</v>
      </c>
      <c r="T48" s="250">
        <v>100</v>
      </c>
      <c r="U48" s="1179">
        <v>70</v>
      </c>
      <c r="V48" s="252">
        <v>70</v>
      </c>
      <c r="W48" s="319">
        <v>50</v>
      </c>
      <c r="Y48" s="471"/>
      <c r="Z48" s="471"/>
    </row>
    <row r="49" spans="1:26" s="1" customFormat="1" ht="60" customHeight="1">
      <c r="A49" s="1245"/>
      <c r="B49" s="1250"/>
      <c r="C49" s="1305"/>
      <c r="D49" s="1228" t="s">
        <v>30</v>
      </c>
      <c r="E49" s="473" t="s">
        <v>248</v>
      </c>
      <c r="F49" s="95" t="s">
        <v>105</v>
      </c>
      <c r="G49" s="158" t="s">
        <v>135</v>
      </c>
      <c r="H49" s="185" t="s">
        <v>18</v>
      </c>
      <c r="I49" s="166" t="s">
        <v>29</v>
      </c>
      <c r="J49" s="19" t="s">
        <v>20</v>
      </c>
      <c r="K49" s="132">
        <v>45</v>
      </c>
      <c r="L49" s="132">
        <v>45</v>
      </c>
      <c r="M49" s="207">
        <v>45</v>
      </c>
      <c r="N49" s="234">
        <v>45</v>
      </c>
      <c r="O49" s="234"/>
      <c r="P49" s="216"/>
      <c r="Q49" s="132">
        <v>45</v>
      </c>
      <c r="R49" s="132">
        <v>45</v>
      </c>
      <c r="S49" s="179" t="s">
        <v>155</v>
      </c>
      <c r="T49" s="651" t="s">
        <v>243</v>
      </c>
      <c r="U49" s="652" t="s">
        <v>242</v>
      </c>
      <c r="V49" s="652" t="s">
        <v>242</v>
      </c>
      <c r="W49" s="886" t="s">
        <v>242</v>
      </c>
      <c r="Y49" s="471"/>
      <c r="Z49" s="471"/>
    </row>
    <row r="50" spans="1:26" s="1" customFormat="1" ht="17.25" customHeight="1">
      <c r="A50" s="1613"/>
      <c r="B50" s="1733"/>
      <c r="C50" s="1776"/>
      <c r="D50" s="607" t="s">
        <v>33</v>
      </c>
      <c r="E50" s="1686" t="s">
        <v>197</v>
      </c>
      <c r="F50" s="1777"/>
      <c r="G50" s="1598" t="s">
        <v>137</v>
      </c>
      <c r="H50" s="1781" t="s">
        <v>18</v>
      </c>
      <c r="I50" s="1606" t="s">
        <v>31</v>
      </c>
      <c r="J50" s="27" t="s">
        <v>20</v>
      </c>
      <c r="K50" s="121">
        <v>150</v>
      </c>
      <c r="L50" s="121">
        <v>150</v>
      </c>
      <c r="M50" s="138">
        <v>148.69999999999999</v>
      </c>
      <c r="N50" s="231">
        <v>148.69999999999999</v>
      </c>
      <c r="O50" s="231"/>
      <c r="P50" s="212"/>
      <c r="Q50" s="121">
        <v>150</v>
      </c>
      <c r="R50" s="121">
        <v>150</v>
      </c>
      <c r="S50" s="114" t="s">
        <v>32</v>
      </c>
      <c r="T50" s="255">
        <v>2</v>
      </c>
      <c r="U50" s="276">
        <v>2</v>
      </c>
      <c r="V50" s="496">
        <v>2</v>
      </c>
      <c r="W50" s="481">
        <v>2</v>
      </c>
      <c r="Y50" s="471"/>
      <c r="Z50" s="471"/>
    </row>
    <row r="51" spans="1:26" s="1" customFormat="1" ht="28.5" customHeight="1">
      <c r="A51" s="1613"/>
      <c r="B51" s="1733"/>
      <c r="C51" s="1776"/>
      <c r="D51" s="1296"/>
      <c r="E51" s="1713"/>
      <c r="F51" s="1778"/>
      <c r="G51" s="1780"/>
      <c r="H51" s="1782"/>
      <c r="I51" s="1607"/>
      <c r="J51" s="20"/>
      <c r="K51" s="122"/>
      <c r="L51" s="122"/>
      <c r="M51" s="98"/>
      <c r="N51" s="151"/>
      <c r="O51" s="151"/>
      <c r="P51" s="213"/>
      <c r="Q51" s="122"/>
      <c r="R51" s="122"/>
      <c r="S51" s="115" t="s">
        <v>228</v>
      </c>
      <c r="T51" s="256">
        <v>200</v>
      </c>
      <c r="U51" s="277">
        <v>200</v>
      </c>
      <c r="V51" s="497">
        <v>200</v>
      </c>
      <c r="W51" s="482">
        <v>200</v>
      </c>
      <c r="Y51" s="471"/>
      <c r="Z51" s="471"/>
    </row>
    <row r="52" spans="1:26" s="1" customFormat="1" ht="15.75" customHeight="1">
      <c r="A52" s="1613"/>
      <c r="B52" s="1733"/>
      <c r="C52" s="1776"/>
      <c r="D52" s="1296"/>
      <c r="E52" s="1713"/>
      <c r="F52" s="1778"/>
      <c r="G52" s="1780"/>
      <c r="H52" s="1782"/>
      <c r="I52" s="1607"/>
      <c r="J52" s="20"/>
      <c r="K52" s="122"/>
      <c r="L52" s="122"/>
      <c r="M52" s="98"/>
      <c r="N52" s="151"/>
      <c r="O52" s="151"/>
      <c r="P52" s="213"/>
      <c r="Q52" s="122"/>
      <c r="R52" s="122"/>
      <c r="S52" s="116" t="s">
        <v>171</v>
      </c>
      <c r="T52" s="256">
        <v>3</v>
      </c>
      <c r="U52" s="277">
        <v>3</v>
      </c>
      <c r="V52" s="497">
        <v>3</v>
      </c>
      <c r="W52" s="482">
        <v>3</v>
      </c>
      <c r="Y52" s="471"/>
      <c r="Z52" s="471"/>
    </row>
    <row r="53" spans="1:26" s="1" customFormat="1" ht="15" customHeight="1">
      <c r="A53" s="1613"/>
      <c r="B53" s="1733"/>
      <c r="C53" s="1776"/>
      <c r="D53" s="1296"/>
      <c r="E53" s="1713"/>
      <c r="F53" s="1778"/>
      <c r="G53" s="1780"/>
      <c r="H53" s="1782"/>
      <c r="I53" s="165"/>
      <c r="J53" s="20"/>
      <c r="K53" s="122"/>
      <c r="L53" s="122"/>
      <c r="M53" s="98"/>
      <c r="N53" s="151"/>
      <c r="O53" s="151"/>
      <c r="P53" s="213"/>
      <c r="Q53" s="122"/>
      <c r="R53" s="122"/>
      <c r="S53" s="117" t="s">
        <v>201</v>
      </c>
      <c r="T53" s="257">
        <v>10</v>
      </c>
      <c r="U53" s="278">
        <v>10</v>
      </c>
      <c r="V53" s="498">
        <v>10</v>
      </c>
      <c r="W53" s="483">
        <v>10</v>
      </c>
      <c r="Y53" s="471"/>
      <c r="Z53" s="471"/>
    </row>
    <row r="54" spans="1:26" s="1" customFormat="1" ht="27" customHeight="1">
      <c r="A54" s="1613"/>
      <c r="B54" s="1733"/>
      <c r="C54" s="1776"/>
      <c r="D54" s="605"/>
      <c r="E54" s="97"/>
      <c r="F54" s="1779"/>
      <c r="G54" s="982"/>
      <c r="H54" s="1783"/>
      <c r="I54" s="167"/>
      <c r="J54" s="23"/>
      <c r="K54" s="131"/>
      <c r="L54" s="131"/>
      <c r="M54" s="140"/>
      <c r="N54" s="233"/>
      <c r="O54" s="233"/>
      <c r="P54" s="215"/>
      <c r="Q54" s="131"/>
      <c r="R54" s="131"/>
      <c r="S54" s="503" t="s">
        <v>120</v>
      </c>
      <c r="T54" s="554">
        <v>1</v>
      </c>
      <c r="U54" s="274"/>
      <c r="V54" s="26"/>
      <c r="W54" s="319"/>
      <c r="Y54" s="471"/>
      <c r="Z54" s="471"/>
    </row>
    <row r="55" spans="1:26" s="1" customFormat="1" ht="13.5" customHeight="1">
      <c r="A55" s="1245"/>
      <c r="B55" s="1247"/>
      <c r="C55" s="1298"/>
      <c r="D55" s="1296" t="s">
        <v>36</v>
      </c>
      <c r="E55" s="1705" t="s">
        <v>301</v>
      </c>
      <c r="F55" s="73"/>
      <c r="G55" s="1598" t="s">
        <v>138</v>
      </c>
      <c r="H55" s="1267" t="s">
        <v>18</v>
      </c>
      <c r="I55" s="1606" t="s">
        <v>34</v>
      </c>
      <c r="J55" s="20" t="s">
        <v>20</v>
      </c>
      <c r="K55" s="122">
        <v>300.39999999999998</v>
      </c>
      <c r="L55" s="122">
        <v>38.6</v>
      </c>
      <c r="M55" s="98">
        <v>39</v>
      </c>
      <c r="N55" s="151">
        <v>39</v>
      </c>
      <c r="O55" s="151"/>
      <c r="P55" s="213"/>
      <c r="Q55" s="122">
        <v>39</v>
      </c>
      <c r="R55" s="122">
        <v>39</v>
      </c>
      <c r="S55" s="1760" t="s">
        <v>35</v>
      </c>
      <c r="T55" s="258">
        <v>130</v>
      </c>
      <c r="U55" s="279">
        <v>130</v>
      </c>
      <c r="V55" s="499">
        <v>130</v>
      </c>
      <c r="W55" s="484">
        <v>130</v>
      </c>
      <c r="Y55" s="471"/>
      <c r="Z55" s="471"/>
    </row>
    <row r="56" spans="1:26" s="1" customFormat="1" ht="14.25" customHeight="1">
      <c r="A56" s="1245"/>
      <c r="B56" s="1247"/>
      <c r="C56" s="1298"/>
      <c r="D56" s="1296"/>
      <c r="E56" s="1705"/>
      <c r="F56" s="73"/>
      <c r="G56" s="1595"/>
      <c r="H56" s="1267"/>
      <c r="I56" s="1636"/>
      <c r="J56" s="20"/>
      <c r="K56" s="122"/>
      <c r="L56" s="122"/>
      <c r="M56" s="98"/>
      <c r="N56" s="151"/>
      <c r="O56" s="151"/>
      <c r="P56" s="213"/>
      <c r="Q56" s="122"/>
      <c r="R56" s="122"/>
      <c r="S56" s="1761"/>
      <c r="T56" s="259"/>
      <c r="U56" s="280"/>
      <c r="V56" s="500"/>
      <c r="W56" s="485"/>
      <c r="Y56" s="471"/>
      <c r="Z56" s="471"/>
    </row>
    <row r="57" spans="1:26" s="1" customFormat="1" ht="38.25" customHeight="1">
      <c r="A57" s="1245"/>
      <c r="B57" s="1247"/>
      <c r="C57" s="1298"/>
      <c r="D57" s="380"/>
      <c r="E57" s="1685"/>
      <c r="F57" s="21"/>
      <c r="G57" s="1759"/>
      <c r="H57" s="1267"/>
      <c r="I57" s="74"/>
      <c r="J57" s="20"/>
      <c r="K57" s="133"/>
      <c r="L57" s="133"/>
      <c r="M57" s="208"/>
      <c r="N57" s="235"/>
      <c r="O57" s="235"/>
      <c r="P57" s="217"/>
      <c r="Q57" s="133"/>
      <c r="R57" s="133"/>
      <c r="S57" s="504" t="s">
        <v>116</v>
      </c>
      <c r="T57" s="505">
        <v>4</v>
      </c>
      <c r="U57" s="281"/>
      <c r="V57" s="501"/>
      <c r="W57" s="486"/>
      <c r="Y57" s="471"/>
      <c r="Z57" s="471"/>
    </row>
    <row r="58" spans="1:26" s="1" customFormat="1" ht="27.75" customHeight="1">
      <c r="A58" s="1245"/>
      <c r="B58" s="1250"/>
      <c r="C58" s="1305"/>
      <c r="D58" s="607" t="s">
        <v>37</v>
      </c>
      <c r="E58" s="1686" t="s">
        <v>38</v>
      </c>
      <c r="F58" s="77"/>
      <c r="G58" s="1598" t="s">
        <v>139</v>
      </c>
      <c r="H58" s="385" t="s">
        <v>18</v>
      </c>
      <c r="I58" s="1606" t="s">
        <v>39</v>
      </c>
      <c r="J58" s="80" t="s">
        <v>20</v>
      </c>
      <c r="K58" s="121">
        <v>16.7</v>
      </c>
      <c r="L58" s="121">
        <v>16.7</v>
      </c>
      <c r="M58" s="138">
        <v>20.3</v>
      </c>
      <c r="N58" s="231">
        <v>20.3</v>
      </c>
      <c r="O58" s="231"/>
      <c r="P58" s="212"/>
      <c r="Q58" s="121">
        <v>20.3</v>
      </c>
      <c r="R58" s="121">
        <v>20.3</v>
      </c>
      <c r="S58" s="695" t="s">
        <v>40</v>
      </c>
      <c r="T58" s="253">
        <v>15</v>
      </c>
      <c r="U58" s="275">
        <v>15</v>
      </c>
      <c r="V58" s="502">
        <v>15</v>
      </c>
      <c r="W58" s="487">
        <v>15</v>
      </c>
      <c r="Y58" s="471"/>
      <c r="Z58" s="471"/>
    </row>
    <row r="59" spans="1:26" s="1" customFormat="1" ht="41.25" customHeight="1">
      <c r="A59" s="24"/>
      <c r="B59" s="1250"/>
      <c r="C59" s="1305"/>
      <c r="D59" s="605"/>
      <c r="E59" s="1762"/>
      <c r="F59" s="22"/>
      <c r="G59" s="1763"/>
      <c r="H59" s="1274"/>
      <c r="I59" s="1764"/>
      <c r="J59" s="23"/>
      <c r="K59" s="131"/>
      <c r="L59" s="131"/>
      <c r="M59" s="140"/>
      <c r="N59" s="233"/>
      <c r="O59" s="233"/>
      <c r="P59" s="215"/>
      <c r="Q59" s="131"/>
      <c r="R59" s="131"/>
      <c r="S59" s="1315" t="s">
        <v>249</v>
      </c>
      <c r="T59" s="252"/>
      <c r="U59" s="274">
        <v>1</v>
      </c>
      <c r="V59" s="26">
        <v>1</v>
      </c>
      <c r="W59" s="319">
        <v>1</v>
      </c>
      <c r="Y59" s="471"/>
      <c r="Z59" s="471"/>
    </row>
    <row r="60" spans="1:26" s="1" customFormat="1" ht="25.5" customHeight="1">
      <c r="A60" s="24"/>
      <c r="B60" s="1250"/>
      <c r="C60" s="1305"/>
      <c r="D60" s="1273" t="s">
        <v>41</v>
      </c>
      <c r="E60" s="1705" t="s">
        <v>217</v>
      </c>
      <c r="F60" s="21"/>
      <c r="G60" s="1750" t="s">
        <v>140</v>
      </c>
      <c r="H60" s="1267" t="s">
        <v>18</v>
      </c>
      <c r="I60" s="1607" t="s">
        <v>42</v>
      </c>
      <c r="J60" s="184" t="s">
        <v>43</v>
      </c>
      <c r="K60" s="122">
        <v>30.5</v>
      </c>
      <c r="L60" s="122">
        <v>24.3</v>
      </c>
      <c r="M60" s="138">
        <v>12.1</v>
      </c>
      <c r="N60" s="231">
        <v>12.1</v>
      </c>
      <c r="O60" s="231"/>
      <c r="P60" s="212"/>
      <c r="Q60" s="121">
        <v>12.1</v>
      </c>
      <c r="R60" s="121">
        <v>12.1</v>
      </c>
      <c r="S60" s="1314"/>
      <c r="T60" s="692"/>
      <c r="U60" s="692"/>
      <c r="V60" s="693"/>
      <c r="W60" s="694"/>
      <c r="Y60" s="471"/>
      <c r="Z60" s="471"/>
    </row>
    <row r="61" spans="1:26" s="1" customFormat="1" ht="50.25" customHeight="1">
      <c r="A61" s="24"/>
      <c r="B61" s="1247"/>
      <c r="C61" s="1305"/>
      <c r="D61" s="1228"/>
      <c r="E61" s="1685"/>
      <c r="F61" s="22"/>
      <c r="G61" s="1751"/>
      <c r="H61" s="1274"/>
      <c r="I61" s="1752"/>
      <c r="J61" s="26" t="s">
        <v>44</v>
      </c>
      <c r="K61" s="131"/>
      <c r="L61" s="131"/>
      <c r="M61" s="140"/>
      <c r="N61" s="233"/>
      <c r="O61" s="233"/>
      <c r="P61" s="215"/>
      <c r="Q61" s="131"/>
      <c r="R61" s="131"/>
      <c r="S61" s="1315"/>
      <c r="T61" s="260"/>
      <c r="U61" s="282"/>
      <c r="V61" s="506"/>
      <c r="W61" s="507"/>
      <c r="Y61" s="471"/>
      <c r="Z61" s="471"/>
    </row>
    <row r="62" spans="1:26" s="1" customFormat="1" ht="22.5" customHeight="1">
      <c r="A62" s="24"/>
      <c r="B62" s="1247"/>
      <c r="C62" s="1298"/>
      <c r="D62" s="1227" t="s">
        <v>45</v>
      </c>
      <c r="E62" s="1239" t="s">
        <v>126</v>
      </c>
      <c r="F62" s="77"/>
      <c r="G62" s="1268" t="s">
        <v>141</v>
      </c>
      <c r="H62" s="1266" t="s">
        <v>18</v>
      </c>
      <c r="I62" s="1606" t="s">
        <v>119</v>
      </c>
      <c r="J62" s="853" t="s">
        <v>20</v>
      </c>
      <c r="K62" s="121">
        <v>9.8000000000000007</v>
      </c>
      <c r="L62" s="121">
        <v>9.8000000000000007</v>
      </c>
      <c r="M62" s="138">
        <v>40.700000000000003</v>
      </c>
      <c r="N62" s="231">
        <v>40.700000000000003</v>
      </c>
      <c r="O62" s="231"/>
      <c r="P62" s="212"/>
      <c r="Q62" s="121">
        <v>40.700000000000003</v>
      </c>
      <c r="R62" s="121">
        <v>40.700000000000003</v>
      </c>
      <c r="S62" s="1236" t="s">
        <v>127</v>
      </c>
      <c r="T62" s="262">
        <v>54</v>
      </c>
      <c r="U62" s="283">
        <v>55</v>
      </c>
      <c r="V62" s="377">
        <v>55</v>
      </c>
      <c r="W62" s="318">
        <v>55</v>
      </c>
      <c r="Y62" s="471"/>
      <c r="Z62" s="471"/>
    </row>
    <row r="63" spans="1:26" s="1" customFormat="1" ht="19.5" customHeight="1">
      <c r="A63" s="24"/>
      <c r="B63" s="1247"/>
      <c r="C63" s="1298"/>
      <c r="D63" s="1228"/>
      <c r="E63" s="753"/>
      <c r="F63" s="22"/>
      <c r="G63" s="755"/>
      <c r="H63" s="1274"/>
      <c r="I63" s="1753"/>
      <c r="J63" s="147" t="s">
        <v>20</v>
      </c>
      <c r="K63" s="131"/>
      <c r="L63" s="131"/>
      <c r="M63" s="140"/>
      <c r="N63" s="233"/>
      <c r="O63" s="233"/>
      <c r="P63" s="215"/>
      <c r="Q63" s="131"/>
      <c r="R63" s="131"/>
      <c r="S63" s="113" t="s">
        <v>307</v>
      </c>
      <c r="T63" s="252"/>
      <c r="U63" s="274">
        <v>10</v>
      </c>
      <c r="V63" s="26">
        <v>10</v>
      </c>
      <c r="W63" s="319">
        <v>10</v>
      </c>
      <c r="X63" s="471"/>
      <c r="Y63" s="471"/>
      <c r="Z63" s="471"/>
    </row>
    <row r="64" spans="1:26" s="1" customFormat="1" ht="43.5" customHeight="1">
      <c r="A64" s="24"/>
      <c r="B64" s="1247"/>
      <c r="C64" s="1298"/>
      <c r="D64" s="606" t="s">
        <v>47</v>
      </c>
      <c r="E64" s="473" t="s">
        <v>333</v>
      </c>
      <c r="F64" s="586"/>
      <c r="G64" s="587"/>
      <c r="H64" s="185">
        <v>1</v>
      </c>
      <c r="I64" s="588" t="s">
        <v>335</v>
      </c>
      <c r="J64" s="147" t="s">
        <v>20</v>
      </c>
      <c r="K64" s="131"/>
      <c r="L64" s="131"/>
      <c r="M64" s="1197">
        <v>5</v>
      </c>
      <c r="N64" s="1198">
        <v>5</v>
      </c>
      <c r="O64" s="233"/>
      <c r="P64" s="215"/>
      <c r="Q64" s="132"/>
      <c r="R64" s="132"/>
      <c r="S64" s="1037" t="s">
        <v>331</v>
      </c>
      <c r="T64" s="1038"/>
      <c r="U64" s="1039">
        <v>1</v>
      </c>
      <c r="V64" s="1040"/>
      <c r="W64" s="1041"/>
      <c r="X64" s="1189" t="s">
        <v>332</v>
      </c>
      <c r="Y64" s="471"/>
      <c r="Z64" s="471"/>
    </row>
    <row r="65" spans="1:26" s="1" customFormat="1" ht="41.25" customHeight="1">
      <c r="A65" s="24"/>
      <c r="B65" s="1247"/>
      <c r="C65" s="1298"/>
      <c r="D65" s="606" t="s">
        <v>227</v>
      </c>
      <c r="E65" s="473" t="s">
        <v>302</v>
      </c>
      <c r="F65" s="586"/>
      <c r="G65" s="587"/>
      <c r="H65" s="185">
        <v>1</v>
      </c>
      <c r="I65" s="682" t="s">
        <v>34</v>
      </c>
      <c r="J65" s="147" t="s">
        <v>20</v>
      </c>
      <c r="K65" s="131"/>
      <c r="L65" s="131"/>
      <c r="M65" s="140">
        <v>12</v>
      </c>
      <c r="N65" s="233">
        <v>12</v>
      </c>
      <c r="O65" s="233"/>
      <c r="P65" s="215"/>
      <c r="Q65" s="132">
        <v>12</v>
      </c>
      <c r="R65" s="132">
        <v>12</v>
      </c>
      <c r="S65" s="1037" t="s">
        <v>270</v>
      </c>
      <c r="T65" s="1038"/>
      <c r="U65" s="1039">
        <v>1</v>
      </c>
      <c r="V65" s="1040">
        <v>1</v>
      </c>
      <c r="W65" s="1041">
        <v>1</v>
      </c>
      <c r="X65" s="471"/>
      <c r="Y65" s="471"/>
      <c r="Z65" s="471"/>
    </row>
    <row r="66" spans="1:26" s="1" customFormat="1" ht="25.5" customHeight="1">
      <c r="A66" s="24"/>
      <c r="B66" s="1247"/>
      <c r="C66" s="1298"/>
      <c r="D66" s="1227" t="s">
        <v>310</v>
      </c>
      <c r="E66" s="1686" t="s">
        <v>312</v>
      </c>
      <c r="F66" s="77"/>
      <c r="G66" s="1268" t="s">
        <v>141</v>
      </c>
      <c r="H66" s="1266" t="s">
        <v>18</v>
      </c>
      <c r="I66" s="1240" t="s">
        <v>29</v>
      </c>
      <c r="J66" s="853" t="s">
        <v>20</v>
      </c>
      <c r="K66" s="121"/>
      <c r="L66" s="121"/>
      <c r="M66" s="1042">
        <v>3</v>
      </c>
      <c r="N66" s="1043">
        <v>3</v>
      </c>
      <c r="O66" s="231"/>
      <c r="P66" s="212"/>
      <c r="Q66" s="122"/>
      <c r="R66" s="448"/>
      <c r="S66" s="1286" t="s">
        <v>331</v>
      </c>
      <c r="T66" s="262"/>
      <c r="U66" s="815">
        <v>1</v>
      </c>
      <c r="V66" s="377"/>
      <c r="W66" s="318"/>
      <c r="X66" s="1189" t="s">
        <v>332</v>
      </c>
      <c r="Y66" s="471"/>
      <c r="Z66" s="471"/>
    </row>
    <row r="67" spans="1:26" s="1" customFormat="1" ht="30" customHeight="1">
      <c r="A67" s="24"/>
      <c r="B67" s="1247"/>
      <c r="C67" s="1298"/>
      <c r="D67" s="1228"/>
      <c r="E67" s="1687"/>
      <c r="F67" s="22"/>
      <c r="G67" s="755"/>
      <c r="H67" s="1274"/>
      <c r="I67" s="1036"/>
      <c r="J67" s="147"/>
      <c r="K67" s="131"/>
      <c r="L67" s="131"/>
      <c r="M67" s="140"/>
      <c r="N67" s="233"/>
      <c r="O67" s="233"/>
      <c r="P67" s="215"/>
      <c r="Q67" s="131"/>
      <c r="R67" s="131"/>
      <c r="S67" s="459"/>
      <c r="T67" s="252"/>
      <c r="U67" s="897"/>
      <c r="V67" s="26"/>
      <c r="W67" s="319"/>
      <c r="X67" s="902"/>
      <c r="Y67" s="471"/>
      <c r="Z67" s="471"/>
    </row>
    <row r="68" spans="1:26" s="1" customFormat="1" ht="43.5" customHeight="1">
      <c r="A68" s="24"/>
      <c r="B68" s="1247"/>
      <c r="C68" s="1298"/>
      <c r="D68" s="1228"/>
      <c r="E68" s="1225" t="s">
        <v>345</v>
      </c>
      <c r="F68" s="22"/>
      <c r="G68" s="755"/>
      <c r="H68" s="1274">
        <v>1</v>
      </c>
      <c r="I68" s="1036" t="s">
        <v>170</v>
      </c>
      <c r="J68" s="147" t="s">
        <v>20</v>
      </c>
      <c r="K68" s="131">
        <v>15</v>
      </c>
      <c r="L68" s="131">
        <v>15</v>
      </c>
      <c r="M68" s="140"/>
      <c r="N68" s="233"/>
      <c r="O68" s="233"/>
      <c r="P68" s="215"/>
      <c r="Q68" s="131"/>
      <c r="R68" s="131"/>
      <c r="S68" s="1226" t="s">
        <v>346</v>
      </c>
      <c r="T68" s="746">
        <v>1</v>
      </c>
      <c r="U68" s="761"/>
      <c r="V68" s="1259"/>
      <c r="W68" s="1311"/>
      <c r="X68" s="902"/>
      <c r="Y68" s="471"/>
      <c r="Z68" s="471"/>
    </row>
    <row r="69" spans="1:26" s="1" customFormat="1" ht="42.75" customHeight="1">
      <c r="A69" s="24"/>
      <c r="B69" s="1247"/>
      <c r="C69" s="1298"/>
      <c r="D69" s="606"/>
      <c r="E69" s="1229" t="s">
        <v>225</v>
      </c>
      <c r="F69" s="679"/>
      <c r="G69" s="680" t="s">
        <v>236</v>
      </c>
      <c r="H69" s="681">
        <v>1</v>
      </c>
      <c r="I69" s="682" t="s">
        <v>34</v>
      </c>
      <c r="J69" s="683" t="s">
        <v>20</v>
      </c>
      <c r="K69" s="684"/>
      <c r="L69" s="684">
        <v>1</v>
      </c>
      <c r="M69" s="685"/>
      <c r="N69" s="686"/>
      <c r="O69" s="686"/>
      <c r="P69" s="687"/>
      <c r="Q69" s="684"/>
      <c r="R69" s="684"/>
      <c r="S69" s="688" t="s">
        <v>226</v>
      </c>
      <c r="T69" s="689">
        <v>20</v>
      </c>
      <c r="U69" s="690"/>
      <c r="V69" s="589"/>
      <c r="W69" s="590"/>
      <c r="X69" s="471"/>
      <c r="Y69" s="471"/>
      <c r="Z69" s="471"/>
    </row>
    <row r="70" spans="1:26" s="1" customFormat="1" ht="16.5" customHeight="1" thickBot="1">
      <c r="A70" s="29"/>
      <c r="B70" s="1251"/>
      <c r="C70" s="612"/>
      <c r="D70" s="594"/>
      <c r="E70" s="591"/>
      <c r="F70" s="592"/>
      <c r="G70" s="593"/>
      <c r="H70" s="594"/>
      <c r="I70" s="332"/>
      <c r="J70" s="46" t="s">
        <v>50</v>
      </c>
      <c r="K70" s="134">
        <f t="shared" ref="K70:R70" si="1">SUM(K14:K69)</f>
        <v>7810.9</v>
      </c>
      <c r="L70" s="134">
        <f t="shared" si="1"/>
        <v>7597.1</v>
      </c>
      <c r="M70" s="134">
        <f t="shared" si="1"/>
        <v>6934.7999999999993</v>
      </c>
      <c r="N70" s="134">
        <f t="shared" si="1"/>
        <v>6890.4999999999991</v>
      </c>
      <c r="O70" s="134">
        <f t="shared" si="1"/>
        <v>4352</v>
      </c>
      <c r="P70" s="134">
        <f t="shared" si="1"/>
        <v>44.3</v>
      </c>
      <c r="Q70" s="134">
        <f t="shared" si="1"/>
        <v>6801.3999999999987</v>
      </c>
      <c r="R70" s="134">
        <f t="shared" si="1"/>
        <v>6801.3999999999987</v>
      </c>
      <c r="S70" s="595"/>
      <c r="T70" s="596"/>
      <c r="U70" s="597"/>
      <c r="V70" s="598"/>
      <c r="W70" s="599"/>
      <c r="X70" s="471"/>
      <c r="Y70" s="471"/>
      <c r="Z70" s="471"/>
    </row>
    <row r="71" spans="1:26" s="1" customFormat="1" ht="18" customHeight="1">
      <c r="A71" s="1613" t="s">
        <v>13</v>
      </c>
      <c r="B71" s="1733" t="s">
        <v>13</v>
      </c>
      <c r="C71" s="1704" t="s">
        <v>22</v>
      </c>
      <c r="D71" s="88"/>
      <c r="E71" s="1705" t="s">
        <v>48</v>
      </c>
      <c r="F71" s="1735"/>
      <c r="G71" s="1736" t="s">
        <v>142</v>
      </c>
      <c r="H71" s="1738" t="s">
        <v>18</v>
      </c>
      <c r="I71" s="1641" t="s">
        <v>19</v>
      </c>
      <c r="J71" s="508" t="s">
        <v>20</v>
      </c>
      <c r="K71" s="122">
        <v>157.5</v>
      </c>
      <c r="L71" s="122">
        <v>157.5</v>
      </c>
      <c r="M71" s="1213">
        <v>160.1</v>
      </c>
      <c r="N71" s="1210">
        <v>159.1</v>
      </c>
      <c r="O71" s="1210">
        <v>117</v>
      </c>
      <c r="P71" s="509">
        <v>1</v>
      </c>
      <c r="Q71" s="122">
        <v>163.6</v>
      </c>
      <c r="R71" s="122">
        <v>164.8</v>
      </c>
      <c r="S71" s="1765" t="s">
        <v>49</v>
      </c>
      <c r="T71" s="1178">
        <v>8</v>
      </c>
      <c r="U71" s="1178">
        <v>8</v>
      </c>
      <c r="V71" s="1744">
        <v>8</v>
      </c>
      <c r="W71" s="1747">
        <v>8</v>
      </c>
      <c r="Y71" s="471"/>
      <c r="Z71" s="471"/>
    </row>
    <row r="72" spans="1:26" s="1" customFormat="1" ht="18" customHeight="1">
      <c r="A72" s="1613"/>
      <c r="B72" s="1733"/>
      <c r="C72" s="1704"/>
      <c r="D72" s="88"/>
      <c r="E72" s="1705"/>
      <c r="F72" s="1735"/>
      <c r="G72" s="1736"/>
      <c r="H72" s="1738"/>
      <c r="I72" s="1690"/>
      <c r="J72" s="17" t="s">
        <v>20</v>
      </c>
      <c r="K72" s="122"/>
      <c r="L72" s="122"/>
      <c r="M72" s="1205">
        <v>0.9</v>
      </c>
      <c r="N72" s="1204">
        <v>0.9</v>
      </c>
      <c r="O72" s="1204">
        <v>0.7</v>
      </c>
      <c r="P72" s="426"/>
      <c r="Q72" s="122"/>
      <c r="R72" s="122"/>
      <c r="S72" s="1683"/>
      <c r="T72" s="1179"/>
      <c r="U72" s="1179"/>
      <c r="V72" s="1745"/>
      <c r="W72" s="1748"/>
      <c r="Y72" s="471"/>
      <c r="Z72" s="471"/>
    </row>
    <row r="73" spans="1:26" s="1" customFormat="1" ht="16.5" customHeight="1">
      <c r="A73" s="1613"/>
      <c r="B73" s="1733"/>
      <c r="C73" s="1704"/>
      <c r="D73" s="88"/>
      <c r="E73" s="1705"/>
      <c r="F73" s="1735"/>
      <c r="G73" s="1736"/>
      <c r="H73" s="1738"/>
      <c r="I73" s="1690"/>
      <c r="J73" s="40" t="s">
        <v>21</v>
      </c>
      <c r="K73" s="131">
        <v>2.5</v>
      </c>
      <c r="L73" s="131">
        <v>2.5</v>
      </c>
      <c r="M73" s="1211"/>
      <c r="N73" s="1212"/>
      <c r="O73" s="1212"/>
      <c r="P73" s="495"/>
      <c r="Q73" s="131"/>
      <c r="R73" s="131"/>
      <c r="S73" s="1683"/>
      <c r="T73" s="1179"/>
      <c r="U73" s="1179"/>
      <c r="V73" s="1745"/>
      <c r="W73" s="1748"/>
      <c r="Y73" s="471"/>
      <c r="Z73" s="471"/>
    </row>
    <row r="74" spans="1:26" s="1" customFormat="1" ht="19.5" customHeight="1" thickBot="1">
      <c r="A74" s="1644"/>
      <c r="B74" s="1734"/>
      <c r="C74" s="1662"/>
      <c r="D74" s="81"/>
      <c r="E74" s="1695"/>
      <c r="F74" s="1668"/>
      <c r="G74" s="1638"/>
      <c r="H74" s="1739"/>
      <c r="I74" s="1642"/>
      <c r="J74" s="1289" t="s">
        <v>50</v>
      </c>
      <c r="K74" s="134">
        <f>SUM(K71:K73)</f>
        <v>160</v>
      </c>
      <c r="L74" s="134">
        <f t="shared" ref="L74:R74" si="2">SUM(L71:L73)</f>
        <v>160</v>
      </c>
      <c r="M74" s="134">
        <f>SUM(M71:M73)</f>
        <v>161</v>
      </c>
      <c r="N74" s="134">
        <f t="shared" si="2"/>
        <v>160</v>
      </c>
      <c r="O74" s="134">
        <f t="shared" si="2"/>
        <v>117.7</v>
      </c>
      <c r="P74" s="134">
        <f t="shared" si="2"/>
        <v>1</v>
      </c>
      <c r="Q74" s="134">
        <f t="shared" si="2"/>
        <v>163.6</v>
      </c>
      <c r="R74" s="134">
        <f t="shared" si="2"/>
        <v>164.8</v>
      </c>
      <c r="S74" s="1766"/>
      <c r="T74" s="1180"/>
      <c r="U74" s="1180"/>
      <c r="V74" s="1746"/>
      <c r="W74" s="1749"/>
      <c r="Y74" s="471"/>
      <c r="Z74" s="471"/>
    </row>
    <row r="75" spans="1:26" s="1" customFormat="1" ht="24.75" customHeight="1">
      <c r="A75" s="1643" t="s">
        <v>13</v>
      </c>
      <c r="B75" s="1732" t="s">
        <v>13</v>
      </c>
      <c r="C75" s="1661" t="s">
        <v>26</v>
      </c>
      <c r="D75" s="379"/>
      <c r="E75" s="1233" t="s">
        <v>51</v>
      </c>
      <c r="F75" s="1667"/>
      <c r="G75" s="1637" t="s">
        <v>143</v>
      </c>
      <c r="H75" s="1737" t="s">
        <v>18</v>
      </c>
      <c r="I75" s="1641" t="s">
        <v>19</v>
      </c>
      <c r="J75" s="451" t="s">
        <v>20</v>
      </c>
      <c r="K75" s="180">
        <v>285.7</v>
      </c>
      <c r="L75" s="180">
        <v>285.7</v>
      </c>
      <c r="M75" s="193">
        <v>271.89999999999998</v>
      </c>
      <c r="N75" s="150">
        <v>271.89999999999998</v>
      </c>
      <c r="O75" s="150">
        <v>110.3</v>
      </c>
      <c r="P75" s="223"/>
      <c r="Q75" s="180">
        <v>301.89999999999998</v>
      </c>
      <c r="R75" s="180">
        <v>271.89999999999998</v>
      </c>
      <c r="S75" s="513" t="s">
        <v>52</v>
      </c>
      <c r="T75" s="1178">
        <v>31</v>
      </c>
      <c r="U75" s="1178">
        <v>31</v>
      </c>
      <c r="V75" s="1258">
        <v>31</v>
      </c>
      <c r="W75" s="1310">
        <v>31</v>
      </c>
      <c r="Y75" s="471"/>
      <c r="Z75" s="471"/>
    </row>
    <row r="76" spans="1:26" s="1" customFormat="1" ht="15" customHeight="1">
      <c r="A76" s="1613"/>
      <c r="B76" s="1733"/>
      <c r="C76" s="1704"/>
      <c r="D76" s="88"/>
      <c r="E76" s="1238"/>
      <c r="F76" s="1735"/>
      <c r="G76" s="1736"/>
      <c r="H76" s="1738"/>
      <c r="I76" s="1753"/>
      <c r="J76" s="23"/>
      <c r="K76" s="131"/>
      <c r="L76" s="131"/>
      <c r="M76" s="140"/>
      <c r="N76" s="233"/>
      <c r="O76" s="233"/>
      <c r="P76" s="215"/>
      <c r="Q76" s="131"/>
      <c r="R76" s="131"/>
      <c r="S76" s="463"/>
      <c r="T76" s="1179"/>
      <c r="U76" s="1179"/>
      <c r="V76" s="1259"/>
      <c r="W76" s="1311"/>
      <c r="Y76" s="471"/>
      <c r="Z76" s="471"/>
    </row>
    <row r="77" spans="1:26" s="1" customFormat="1" ht="24.75" customHeight="1">
      <c r="A77" s="1613"/>
      <c r="B77" s="1733"/>
      <c r="C77" s="1704"/>
      <c r="D77" s="88"/>
      <c r="E77" s="1238"/>
      <c r="F77" s="1735"/>
      <c r="G77" s="1736"/>
      <c r="H77" s="1738"/>
      <c r="I77" s="1237" t="s">
        <v>23</v>
      </c>
      <c r="J77" s="19" t="s">
        <v>20</v>
      </c>
      <c r="K77" s="132">
        <v>61.3</v>
      </c>
      <c r="L77" s="132">
        <v>61.3</v>
      </c>
      <c r="M77" s="207">
        <v>57.9</v>
      </c>
      <c r="N77" s="234">
        <v>57.9</v>
      </c>
      <c r="O77" s="234"/>
      <c r="P77" s="216"/>
      <c r="Q77" s="132">
        <v>49.3</v>
      </c>
      <c r="R77" s="132">
        <v>48.9</v>
      </c>
      <c r="S77" s="1319"/>
      <c r="T77" s="1179"/>
      <c r="U77" s="1179"/>
      <c r="V77" s="1259"/>
      <c r="W77" s="1311"/>
      <c r="Y77" s="471"/>
      <c r="Z77" s="471"/>
    </row>
    <row r="78" spans="1:26" s="1" customFormat="1" ht="19.5" customHeight="1" thickBot="1">
      <c r="A78" s="1644"/>
      <c r="B78" s="1734"/>
      <c r="C78" s="1662"/>
      <c r="D78" s="81"/>
      <c r="E78" s="1241"/>
      <c r="F78" s="1668"/>
      <c r="G78" s="1638"/>
      <c r="H78" s="1739"/>
      <c r="I78" s="1257"/>
      <c r="J78" s="1289" t="s">
        <v>50</v>
      </c>
      <c r="K78" s="134">
        <f>SUM(K75:K77)</f>
        <v>347</v>
      </c>
      <c r="L78" s="134">
        <f t="shared" ref="L78:R78" si="3">SUM(L75:L77)</f>
        <v>347</v>
      </c>
      <c r="M78" s="134">
        <f>SUM(M75:M77)</f>
        <v>329.79999999999995</v>
      </c>
      <c r="N78" s="134">
        <f>SUM(N75:N77)</f>
        <v>329.79999999999995</v>
      </c>
      <c r="O78" s="134">
        <f t="shared" si="3"/>
        <v>110.3</v>
      </c>
      <c r="P78" s="134">
        <f t="shared" si="3"/>
        <v>0</v>
      </c>
      <c r="Q78" s="134">
        <f t="shared" si="3"/>
        <v>351.2</v>
      </c>
      <c r="R78" s="134">
        <f t="shared" si="3"/>
        <v>320.79999999999995</v>
      </c>
      <c r="S78" s="118"/>
      <c r="T78" s="1108"/>
      <c r="U78" s="1108"/>
      <c r="V78" s="1255"/>
      <c r="W78" s="1309"/>
      <c r="Y78" s="471"/>
      <c r="Z78" s="471"/>
    </row>
    <row r="79" spans="1:26" s="1" customFormat="1" ht="18" customHeight="1">
      <c r="A79" s="1643" t="s">
        <v>13</v>
      </c>
      <c r="B79" s="1645" t="s">
        <v>13</v>
      </c>
      <c r="C79" s="1661" t="s">
        <v>28</v>
      </c>
      <c r="D79" s="379"/>
      <c r="E79" s="1694" t="s">
        <v>121</v>
      </c>
      <c r="F79" s="1667"/>
      <c r="G79" s="1637" t="s">
        <v>144</v>
      </c>
      <c r="H79" s="1737" t="s">
        <v>18</v>
      </c>
      <c r="I79" s="1641" t="s">
        <v>119</v>
      </c>
      <c r="J79" s="467" t="s">
        <v>20</v>
      </c>
      <c r="K79" s="180">
        <v>153.9</v>
      </c>
      <c r="L79" s="180">
        <v>153.9</v>
      </c>
      <c r="M79" s="1209">
        <f>153+0.4</f>
        <v>153.4</v>
      </c>
      <c r="N79" s="1210">
        <f>153+0.4</f>
        <v>153.4</v>
      </c>
      <c r="O79" s="691">
        <v>115.3</v>
      </c>
      <c r="P79" s="515"/>
      <c r="Q79" s="180">
        <v>153.4</v>
      </c>
      <c r="R79" s="180">
        <v>153.4</v>
      </c>
      <c r="S79" s="1720" t="s">
        <v>122</v>
      </c>
      <c r="T79" s="1178">
        <v>11</v>
      </c>
      <c r="U79" s="1178">
        <v>11</v>
      </c>
      <c r="V79" s="1723">
        <v>11</v>
      </c>
      <c r="W79" s="1754">
        <v>11</v>
      </c>
      <c r="Y79" s="471"/>
      <c r="Z79" s="471"/>
    </row>
    <row r="80" spans="1:26" s="1" customFormat="1" ht="23.25" customHeight="1">
      <c r="A80" s="1613"/>
      <c r="B80" s="1614"/>
      <c r="C80" s="1704"/>
      <c r="D80" s="88"/>
      <c r="E80" s="1705"/>
      <c r="F80" s="1735"/>
      <c r="G80" s="1736"/>
      <c r="H80" s="1738"/>
      <c r="I80" s="1753"/>
      <c r="J80" s="628" t="s">
        <v>21</v>
      </c>
      <c r="K80" s="131"/>
      <c r="L80" s="131">
        <v>0.1</v>
      </c>
      <c r="M80" s="470"/>
      <c r="N80" s="465"/>
      <c r="O80" s="465"/>
      <c r="P80" s="495"/>
      <c r="Q80" s="131"/>
      <c r="R80" s="131"/>
      <c r="S80" s="1721"/>
      <c r="T80" s="1179"/>
      <c r="U80" s="1179"/>
      <c r="V80" s="1724"/>
      <c r="W80" s="1755"/>
      <c r="Y80" s="471"/>
      <c r="Z80" s="471"/>
    </row>
    <row r="81" spans="1:26" s="1" customFormat="1" ht="18.75" customHeight="1">
      <c r="A81" s="1613"/>
      <c r="B81" s="1614"/>
      <c r="C81" s="1704"/>
      <c r="D81" s="88"/>
      <c r="E81" s="1705"/>
      <c r="F81" s="1735"/>
      <c r="G81" s="1736"/>
      <c r="H81" s="1738"/>
      <c r="I81" s="1237" t="s">
        <v>23</v>
      </c>
      <c r="J81" s="516" t="s">
        <v>20</v>
      </c>
      <c r="K81" s="132">
        <v>22.1</v>
      </c>
      <c r="L81" s="132">
        <v>22.1</v>
      </c>
      <c r="M81" s="517">
        <v>4.3</v>
      </c>
      <c r="N81" s="518">
        <v>4.3</v>
      </c>
      <c r="O81" s="518"/>
      <c r="P81" s="519"/>
      <c r="Q81" s="132">
        <v>4.3</v>
      </c>
      <c r="R81" s="132">
        <v>4.3</v>
      </c>
      <c r="S81" s="1721"/>
      <c r="T81" s="1179"/>
      <c r="U81" s="1179"/>
      <c r="V81" s="1724"/>
      <c r="W81" s="1755"/>
      <c r="Y81" s="471"/>
      <c r="Z81" s="471"/>
    </row>
    <row r="82" spans="1:26" s="1" customFormat="1" ht="19.5" customHeight="1" thickBot="1">
      <c r="A82" s="1644"/>
      <c r="B82" s="1646"/>
      <c r="C82" s="1662"/>
      <c r="D82" s="81"/>
      <c r="E82" s="1695"/>
      <c r="F82" s="1668"/>
      <c r="G82" s="1638"/>
      <c r="H82" s="1739"/>
      <c r="I82" s="1257"/>
      <c r="J82" s="1289" t="s">
        <v>50</v>
      </c>
      <c r="K82" s="469">
        <f t="shared" ref="K82:R82" si="4">SUM(K79:K81)</f>
        <v>176</v>
      </c>
      <c r="L82" s="469">
        <f t="shared" si="4"/>
        <v>176.1</v>
      </c>
      <c r="M82" s="469">
        <f t="shared" si="4"/>
        <v>157.70000000000002</v>
      </c>
      <c r="N82" s="469">
        <f t="shared" si="4"/>
        <v>157.70000000000002</v>
      </c>
      <c r="O82" s="469">
        <f t="shared" si="4"/>
        <v>115.3</v>
      </c>
      <c r="P82" s="469">
        <f t="shared" si="4"/>
        <v>0</v>
      </c>
      <c r="Q82" s="469">
        <f t="shared" si="4"/>
        <v>157.70000000000002</v>
      </c>
      <c r="R82" s="469">
        <f t="shared" si="4"/>
        <v>157.70000000000002</v>
      </c>
      <c r="S82" s="1722"/>
      <c r="T82" s="1180"/>
      <c r="U82" s="1180"/>
      <c r="V82" s="1725"/>
      <c r="W82" s="1756"/>
      <c r="Y82" s="471"/>
      <c r="Z82" s="471"/>
    </row>
    <row r="83" spans="1:26" s="1" customFormat="1" ht="19.5" customHeight="1">
      <c r="A83" s="1643" t="s">
        <v>13</v>
      </c>
      <c r="B83" s="1732" t="s">
        <v>13</v>
      </c>
      <c r="C83" s="1661" t="s">
        <v>30</v>
      </c>
      <c r="D83" s="379"/>
      <c r="E83" s="1694" t="s">
        <v>53</v>
      </c>
      <c r="F83" s="1667"/>
      <c r="G83" s="1583" t="s">
        <v>145</v>
      </c>
      <c r="H83" s="1737" t="s">
        <v>18</v>
      </c>
      <c r="I83" s="1232" t="s">
        <v>23</v>
      </c>
      <c r="J83" s="38" t="s">
        <v>20</v>
      </c>
      <c r="K83" s="135">
        <v>15.7</v>
      </c>
      <c r="L83" s="135">
        <v>15.7</v>
      </c>
      <c r="M83" s="210">
        <v>15.7</v>
      </c>
      <c r="N83" s="237">
        <v>15.7</v>
      </c>
      <c r="O83" s="237"/>
      <c r="P83" s="219"/>
      <c r="Q83" s="135">
        <v>15.7</v>
      </c>
      <c r="R83" s="135">
        <v>15.7</v>
      </c>
      <c r="S83" s="513"/>
      <c r="T83" s="1107"/>
      <c r="U83" s="1107"/>
      <c r="V83" s="1253"/>
      <c r="W83" s="1307"/>
      <c r="Y83" s="471"/>
      <c r="Z83" s="471"/>
    </row>
    <row r="84" spans="1:26" s="1" customFormat="1" ht="15.75" customHeight="1" thickBot="1">
      <c r="A84" s="1644"/>
      <c r="B84" s="1734"/>
      <c r="C84" s="1662"/>
      <c r="D84" s="81"/>
      <c r="E84" s="1757"/>
      <c r="F84" s="1668"/>
      <c r="G84" s="1758"/>
      <c r="H84" s="1739"/>
      <c r="I84" s="169"/>
      <c r="J84" s="1289" t="s">
        <v>50</v>
      </c>
      <c r="K84" s="136">
        <f t="shared" ref="K84:R84" si="5">SUM(K83:K83)</f>
        <v>15.7</v>
      </c>
      <c r="L84" s="136">
        <f t="shared" si="5"/>
        <v>15.7</v>
      </c>
      <c r="M84" s="102">
        <f t="shared" si="5"/>
        <v>15.7</v>
      </c>
      <c r="N84" s="333">
        <f t="shared" si="5"/>
        <v>15.7</v>
      </c>
      <c r="O84" s="333">
        <f t="shared" si="5"/>
        <v>0</v>
      </c>
      <c r="P84" s="332">
        <f t="shared" si="5"/>
        <v>0</v>
      </c>
      <c r="Q84" s="136">
        <f t="shared" si="5"/>
        <v>15.7</v>
      </c>
      <c r="R84" s="136">
        <f t="shared" si="5"/>
        <v>15.7</v>
      </c>
      <c r="S84" s="119"/>
      <c r="T84" s="1180"/>
      <c r="U84" s="1180"/>
      <c r="V84" s="1260"/>
      <c r="W84" s="1312"/>
      <c r="Y84" s="471"/>
      <c r="Z84" s="471"/>
    </row>
    <row r="85" spans="1:26" s="1" customFormat="1" ht="28.5" customHeight="1">
      <c r="A85" s="1244" t="s">
        <v>13</v>
      </c>
      <c r="B85" s="521" t="s">
        <v>13</v>
      </c>
      <c r="C85" s="613" t="s">
        <v>33</v>
      </c>
      <c r="D85" s="379"/>
      <c r="E85" s="522" t="s">
        <v>341</v>
      </c>
      <c r="F85" s="523"/>
      <c r="G85" s="524"/>
      <c r="H85" s="1252"/>
      <c r="I85" s="525"/>
      <c r="J85" s="38" t="s">
        <v>20</v>
      </c>
      <c r="K85" s="209"/>
      <c r="L85" s="120"/>
      <c r="M85" s="209"/>
      <c r="N85" s="236"/>
      <c r="O85" s="236"/>
      <c r="P85" s="218"/>
      <c r="Q85" s="120"/>
      <c r="R85" s="209"/>
      <c r="S85" s="418"/>
      <c r="T85" s="1278"/>
      <c r="U85" s="1278"/>
      <c r="V85" s="510"/>
      <c r="W85" s="324"/>
      <c r="Y85" s="471"/>
      <c r="Z85" s="471"/>
    </row>
    <row r="86" spans="1:26" s="1" customFormat="1" ht="15.75" customHeight="1">
      <c r="A86" s="1245"/>
      <c r="B86" s="30"/>
      <c r="C86" s="614"/>
      <c r="D86" s="1277" t="s">
        <v>13</v>
      </c>
      <c r="E86" s="1686" t="s">
        <v>128</v>
      </c>
      <c r="F86" s="82"/>
      <c r="G86" s="1741" t="s">
        <v>146</v>
      </c>
      <c r="H86" s="385" t="s">
        <v>18</v>
      </c>
      <c r="I86" s="1606" t="s">
        <v>19</v>
      </c>
      <c r="J86" s="27" t="s">
        <v>20</v>
      </c>
      <c r="K86" s="138">
        <v>44</v>
      </c>
      <c r="L86" s="121">
        <v>49.4</v>
      </c>
      <c r="M86" s="138">
        <v>49.4</v>
      </c>
      <c r="N86" s="231">
        <v>49.4</v>
      </c>
      <c r="O86" s="231"/>
      <c r="P86" s="212"/>
      <c r="Q86" s="121">
        <v>49.4</v>
      </c>
      <c r="R86" s="138">
        <v>49.4</v>
      </c>
      <c r="S86" s="1712" t="s">
        <v>110</v>
      </c>
      <c r="T86" s="283">
        <v>3</v>
      </c>
      <c r="U86" s="283">
        <v>3</v>
      </c>
      <c r="V86" s="377">
        <v>3</v>
      </c>
      <c r="W86" s="318">
        <v>3</v>
      </c>
      <c r="Y86" s="471"/>
      <c r="Z86" s="471"/>
    </row>
    <row r="87" spans="1:26" s="1" customFormat="1" ht="25.5" customHeight="1">
      <c r="A87" s="1245"/>
      <c r="B87" s="30"/>
      <c r="C87" s="614"/>
      <c r="D87" s="1248"/>
      <c r="E87" s="1740"/>
      <c r="F87" s="384"/>
      <c r="G87" s="1742"/>
      <c r="H87" s="386"/>
      <c r="I87" s="1743"/>
      <c r="J87" s="20"/>
      <c r="K87" s="98"/>
      <c r="L87" s="122"/>
      <c r="M87" s="445"/>
      <c r="N87" s="446"/>
      <c r="O87" s="446"/>
      <c r="P87" s="447"/>
      <c r="Q87" s="448"/>
      <c r="R87" s="445"/>
      <c r="S87" s="1560"/>
      <c r="T87" s="1179"/>
      <c r="U87" s="1179"/>
      <c r="V87" s="1259"/>
      <c r="W87" s="1311"/>
      <c r="Y87" s="471"/>
      <c r="Z87" s="471"/>
    </row>
    <row r="88" spans="1:26" s="1" customFormat="1" ht="26.25" customHeight="1">
      <c r="A88" s="1245"/>
      <c r="B88" s="30"/>
      <c r="C88" s="614"/>
      <c r="D88" s="1248"/>
      <c r="E88" s="1740"/>
      <c r="F88" s="384"/>
      <c r="G88" s="1269"/>
      <c r="H88" s="1267">
        <v>5</v>
      </c>
      <c r="I88" s="1240" t="s">
        <v>170</v>
      </c>
      <c r="J88" s="382" t="s">
        <v>20</v>
      </c>
      <c r="K88" s="207">
        <v>18.8</v>
      </c>
      <c r="L88" s="132">
        <v>18.8</v>
      </c>
      <c r="M88" s="207">
        <v>18.8</v>
      </c>
      <c r="N88" s="234">
        <v>18.8</v>
      </c>
      <c r="O88" s="810"/>
      <c r="P88" s="809"/>
      <c r="Q88" s="207">
        <v>18.8</v>
      </c>
      <c r="R88" s="207">
        <v>18.8</v>
      </c>
      <c r="S88" s="383" t="s">
        <v>183</v>
      </c>
      <c r="T88" s="811">
        <v>1</v>
      </c>
      <c r="U88" s="811">
        <v>1</v>
      </c>
      <c r="V88" s="812">
        <v>1</v>
      </c>
      <c r="W88" s="512">
        <v>1</v>
      </c>
      <c r="X88" s="1" t="s">
        <v>293</v>
      </c>
      <c r="Y88" s="471"/>
      <c r="Z88" s="471"/>
    </row>
    <row r="89" spans="1:26" s="1" customFormat="1" ht="54" customHeight="1">
      <c r="A89" s="1245"/>
      <c r="B89" s="30"/>
      <c r="C89" s="614"/>
      <c r="D89" s="1267"/>
      <c r="E89" s="753"/>
      <c r="F89" s="808"/>
      <c r="G89" s="755"/>
      <c r="H89" s="1274"/>
      <c r="I89" s="628"/>
      <c r="J89" s="804" t="s">
        <v>20</v>
      </c>
      <c r="K89" s="138"/>
      <c r="L89" s="121"/>
      <c r="M89" s="138">
        <v>41</v>
      </c>
      <c r="N89" s="231">
        <v>41</v>
      </c>
      <c r="O89" s="806"/>
      <c r="P89" s="809"/>
      <c r="Q89" s="138"/>
      <c r="R89" s="138"/>
      <c r="S89" s="805" t="s">
        <v>299</v>
      </c>
      <c r="T89" s="813"/>
      <c r="U89" s="813">
        <v>1</v>
      </c>
      <c r="V89" s="814"/>
      <c r="W89" s="807"/>
      <c r="Y89" s="471"/>
      <c r="Z89" s="471"/>
    </row>
    <row r="90" spans="1:26" s="1" customFormat="1" ht="30" customHeight="1">
      <c r="A90" s="1245"/>
      <c r="B90" s="30"/>
      <c r="C90" s="614"/>
      <c r="D90" s="1266" t="s">
        <v>22</v>
      </c>
      <c r="E90" s="1686" t="s">
        <v>339</v>
      </c>
      <c r="F90" s="31"/>
      <c r="G90" s="1715" t="s">
        <v>157</v>
      </c>
      <c r="H90" s="168" t="s">
        <v>55</v>
      </c>
      <c r="I90" s="1717" t="s">
        <v>56</v>
      </c>
      <c r="J90" s="13" t="s">
        <v>20</v>
      </c>
      <c r="K90" s="381">
        <v>33.4</v>
      </c>
      <c r="L90" s="123">
        <v>33.4</v>
      </c>
      <c r="M90" s="381">
        <v>33.4</v>
      </c>
      <c r="N90" s="765">
        <v>33.4</v>
      </c>
      <c r="O90" s="765"/>
      <c r="P90" s="766"/>
      <c r="Q90" s="123">
        <v>33.4</v>
      </c>
      <c r="R90" s="381">
        <v>33.4</v>
      </c>
      <c r="S90" s="181" t="s">
        <v>57</v>
      </c>
      <c r="T90" s="284">
        <v>9</v>
      </c>
      <c r="U90" s="284">
        <v>10</v>
      </c>
      <c r="V90" s="511">
        <v>10</v>
      </c>
      <c r="W90" s="316">
        <v>10</v>
      </c>
      <c r="Y90" s="471"/>
      <c r="Z90" s="471"/>
    </row>
    <row r="91" spans="1:26" s="1" customFormat="1" ht="27.75" customHeight="1">
      <c r="A91" s="1245"/>
      <c r="B91" s="30"/>
      <c r="C91" s="600"/>
      <c r="D91" s="1248"/>
      <c r="E91" s="1713"/>
      <c r="F91" s="71"/>
      <c r="G91" s="1716"/>
      <c r="H91" s="1267"/>
      <c r="I91" s="1718"/>
      <c r="J91" s="107" t="s">
        <v>20</v>
      </c>
      <c r="K91" s="194">
        <v>31.6</v>
      </c>
      <c r="L91" s="124">
        <v>31.6</v>
      </c>
      <c r="M91" s="194">
        <v>31.6</v>
      </c>
      <c r="N91" s="238">
        <v>31.6</v>
      </c>
      <c r="O91" s="238"/>
      <c r="P91" s="220"/>
      <c r="Q91" s="124">
        <v>31.6</v>
      </c>
      <c r="R91" s="194">
        <v>31.6</v>
      </c>
      <c r="S91" s="182" t="s">
        <v>184</v>
      </c>
      <c r="T91" s="272">
        <v>1</v>
      </c>
      <c r="U91" s="272">
        <v>1</v>
      </c>
      <c r="V91" s="491">
        <v>1</v>
      </c>
      <c r="W91" s="346">
        <v>1</v>
      </c>
      <c r="Y91" s="471"/>
      <c r="Z91" s="471"/>
    </row>
    <row r="92" spans="1:26" s="1" customFormat="1" ht="27.75" customHeight="1">
      <c r="A92" s="1245"/>
      <c r="B92" s="30"/>
      <c r="C92" s="600"/>
      <c r="D92" s="1248"/>
      <c r="E92" s="1713"/>
      <c r="F92" s="71"/>
      <c r="G92" s="1716"/>
      <c r="H92" s="1267"/>
      <c r="I92" s="1719"/>
      <c r="J92" s="107"/>
      <c r="K92" s="195"/>
      <c r="L92" s="125"/>
      <c r="M92" s="195"/>
      <c r="N92" s="239"/>
      <c r="O92" s="239"/>
      <c r="P92" s="221"/>
      <c r="Q92" s="125"/>
      <c r="R92" s="195"/>
      <c r="S92" s="183" t="s">
        <v>109</v>
      </c>
      <c r="T92" s="277">
        <v>10</v>
      </c>
      <c r="U92" s="277">
        <v>10</v>
      </c>
      <c r="V92" s="497">
        <v>10</v>
      </c>
      <c r="W92" s="482">
        <v>10</v>
      </c>
      <c r="Y92" s="471"/>
      <c r="Z92" s="471"/>
    </row>
    <row r="93" spans="1:26" s="1" customFormat="1" ht="28.5" customHeight="1">
      <c r="A93" s="1245"/>
      <c r="B93" s="30"/>
      <c r="C93" s="600"/>
      <c r="D93" s="1248"/>
      <c r="E93" s="1713"/>
      <c r="F93" s="71"/>
      <c r="G93" s="71"/>
      <c r="H93" s="1267"/>
      <c r="I93" s="170"/>
      <c r="J93" s="107"/>
      <c r="K93" s="195"/>
      <c r="L93" s="125"/>
      <c r="M93" s="195"/>
      <c r="N93" s="239"/>
      <c r="O93" s="239"/>
      <c r="P93" s="221"/>
      <c r="Q93" s="125"/>
      <c r="R93" s="195"/>
      <c r="S93" s="183" t="s">
        <v>180</v>
      </c>
      <c r="T93" s="277">
        <v>3</v>
      </c>
      <c r="U93" s="277">
        <v>3</v>
      </c>
      <c r="V93" s="497">
        <v>3</v>
      </c>
      <c r="W93" s="482">
        <v>3</v>
      </c>
      <c r="Y93" s="471"/>
      <c r="Z93" s="471"/>
    </row>
    <row r="94" spans="1:26" s="1" customFormat="1" ht="27" customHeight="1">
      <c r="A94" s="1245"/>
      <c r="B94" s="30"/>
      <c r="C94" s="600"/>
      <c r="D94" s="980"/>
      <c r="E94" s="1714"/>
      <c r="F94" s="72"/>
      <c r="G94" s="72"/>
      <c r="H94" s="386"/>
      <c r="I94" s="170"/>
      <c r="J94" s="108"/>
      <c r="K94" s="196"/>
      <c r="L94" s="126"/>
      <c r="M94" s="196"/>
      <c r="N94" s="240"/>
      <c r="O94" s="240"/>
      <c r="P94" s="222"/>
      <c r="Q94" s="126"/>
      <c r="R94" s="196"/>
      <c r="S94" s="28" t="s">
        <v>111</v>
      </c>
      <c r="T94" s="274">
        <v>1</v>
      </c>
      <c r="U94" s="274">
        <v>1</v>
      </c>
      <c r="V94" s="530">
        <v>1</v>
      </c>
      <c r="W94" s="319">
        <v>1</v>
      </c>
      <c r="Y94" s="471"/>
      <c r="Z94" s="471"/>
    </row>
    <row r="95" spans="1:26" s="1" customFormat="1" ht="18.75" customHeight="1">
      <c r="A95" s="1245"/>
      <c r="B95" s="30"/>
      <c r="C95" s="600"/>
      <c r="D95" s="1273" t="s">
        <v>26</v>
      </c>
      <c r="E95" s="1726" t="s">
        <v>104</v>
      </c>
      <c r="F95" s="71"/>
      <c r="G95" s="1715" t="s">
        <v>158</v>
      </c>
      <c r="H95" s="1267">
        <v>5</v>
      </c>
      <c r="I95" s="170"/>
      <c r="J95" s="537" t="s">
        <v>20</v>
      </c>
      <c r="K95" s="540">
        <v>19</v>
      </c>
      <c r="L95" s="538">
        <v>19</v>
      </c>
      <c r="M95" s="795">
        <v>19</v>
      </c>
      <c r="N95" s="796">
        <v>19</v>
      </c>
      <c r="O95" s="796"/>
      <c r="P95" s="797"/>
      <c r="Q95" s="538">
        <v>19</v>
      </c>
      <c r="R95" s="798">
        <v>19</v>
      </c>
      <c r="S95" s="1730" t="s">
        <v>181</v>
      </c>
      <c r="T95" s="1338">
        <v>5</v>
      </c>
      <c r="U95" s="1338">
        <v>5</v>
      </c>
      <c r="V95" s="1339">
        <v>5</v>
      </c>
      <c r="W95" s="1340">
        <v>5</v>
      </c>
      <c r="Y95" s="471"/>
      <c r="Z95" s="471"/>
    </row>
    <row r="96" spans="1:26" s="1" customFormat="1" ht="15" customHeight="1">
      <c r="A96" s="1245"/>
      <c r="B96" s="30"/>
      <c r="C96" s="600"/>
      <c r="D96" s="1273"/>
      <c r="E96" s="1727"/>
      <c r="F96" s="71"/>
      <c r="G96" s="1728"/>
      <c r="H96" s="1267"/>
      <c r="I96" s="170"/>
      <c r="J96" s="107" t="s">
        <v>159</v>
      </c>
      <c r="K96" s="194">
        <v>4.5999999999999996</v>
      </c>
      <c r="L96" s="124">
        <v>4.5999999999999996</v>
      </c>
      <c r="M96" s="194"/>
      <c r="N96" s="238"/>
      <c r="O96" s="238"/>
      <c r="P96" s="539"/>
      <c r="Q96" s="124"/>
      <c r="R96" s="539"/>
      <c r="S96" s="1731"/>
      <c r="T96" s="1341"/>
      <c r="U96" s="1341"/>
      <c r="V96" s="1342"/>
      <c r="W96" s="1343"/>
      <c r="Y96" s="471"/>
      <c r="Z96" s="471"/>
    </row>
    <row r="97" spans="1:26" s="1" customFormat="1" ht="26.25" customHeight="1">
      <c r="A97" s="1245"/>
      <c r="B97" s="30"/>
      <c r="C97" s="600"/>
      <c r="D97" s="1273"/>
      <c r="E97" s="1727"/>
      <c r="F97" s="71"/>
      <c r="G97" s="1728"/>
      <c r="H97" s="1267"/>
      <c r="I97" s="170"/>
      <c r="J97" s="1381" t="s">
        <v>20</v>
      </c>
      <c r="K97" s="532">
        <v>45</v>
      </c>
      <c r="L97" s="533">
        <v>45</v>
      </c>
      <c r="M97" s="799">
        <v>45</v>
      </c>
      <c r="N97" s="800">
        <v>45</v>
      </c>
      <c r="O97" s="801"/>
      <c r="P97" s="802"/>
      <c r="Q97" s="803">
        <v>45</v>
      </c>
      <c r="R97" s="802">
        <v>45</v>
      </c>
      <c r="S97" s="832" t="s">
        <v>298</v>
      </c>
      <c r="T97" s="536">
        <v>1</v>
      </c>
      <c r="U97" s="277">
        <v>1</v>
      </c>
      <c r="V97" s="497">
        <v>1</v>
      </c>
      <c r="W97" s="482">
        <v>1</v>
      </c>
      <c r="Y97" s="471"/>
      <c r="Z97" s="471"/>
    </row>
    <row r="98" spans="1:26" s="1" customFormat="1" ht="26.25" customHeight="1">
      <c r="A98" s="1245"/>
      <c r="B98" s="30"/>
      <c r="C98" s="600"/>
      <c r="D98" s="1273"/>
      <c r="E98" s="32"/>
      <c r="F98" s="71"/>
      <c r="G98" s="1729"/>
      <c r="H98" s="1267"/>
      <c r="I98" s="170"/>
      <c r="J98" s="108" t="s">
        <v>20</v>
      </c>
      <c r="K98" s="196">
        <v>10</v>
      </c>
      <c r="L98" s="126">
        <v>10</v>
      </c>
      <c r="M98" s="196"/>
      <c r="N98" s="541"/>
      <c r="O98" s="240"/>
      <c r="P98" s="531"/>
      <c r="Q98" s="126"/>
      <c r="R98" s="531"/>
      <c r="S98" s="534" t="s">
        <v>179</v>
      </c>
      <c r="T98" s="535">
        <v>1</v>
      </c>
      <c r="U98" s="272"/>
      <c r="V98" s="491"/>
      <c r="W98" s="346"/>
      <c r="X98" s="410"/>
      <c r="Y98" s="471"/>
      <c r="Z98" s="471"/>
    </row>
    <row r="99" spans="1:26" s="1" customFormat="1" ht="15.75" customHeight="1" thickBot="1">
      <c r="A99" s="1246"/>
      <c r="B99" s="526"/>
      <c r="C99" s="615"/>
      <c r="D99" s="594"/>
      <c r="E99" s="591"/>
      <c r="F99" s="592"/>
      <c r="G99" s="593"/>
      <c r="H99" s="594"/>
      <c r="I99" s="332"/>
      <c r="J99" s="1289" t="s">
        <v>50</v>
      </c>
      <c r="K99" s="102">
        <f>SUM(K86:K98)</f>
        <v>206.39999999999998</v>
      </c>
      <c r="L99" s="102">
        <f>SUM(L86:L98)</f>
        <v>211.79999999999998</v>
      </c>
      <c r="M99" s="102">
        <f>SUM(M86:M98)</f>
        <v>238.2</v>
      </c>
      <c r="N99" s="102">
        <f t="shared" ref="N99:R99" si="6">SUM(N86:N98)</f>
        <v>238.2</v>
      </c>
      <c r="O99" s="102">
        <f t="shared" si="6"/>
        <v>0</v>
      </c>
      <c r="P99" s="102">
        <f t="shared" si="6"/>
        <v>0</v>
      </c>
      <c r="Q99" s="102">
        <f t="shared" si="6"/>
        <v>197.2</v>
      </c>
      <c r="R99" s="102">
        <f t="shared" si="6"/>
        <v>197.2</v>
      </c>
      <c r="S99" s="595"/>
      <c r="T99" s="596"/>
      <c r="U99" s="597"/>
      <c r="V99" s="598"/>
      <c r="W99" s="599"/>
      <c r="Y99" s="471"/>
      <c r="Z99" s="471"/>
    </row>
    <row r="100" spans="1:26" s="4" customFormat="1" ht="18.75" customHeight="1">
      <c r="A100" s="1613" t="s">
        <v>13</v>
      </c>
      <c r="B100" s="1614" t="s">
        <v>13</v>
      </c>
      <c r="C100" s="1704" t="s">
        <v>36</v>
      </c>
      <c r="D100" s="88"/>
      <c r="E100" s="1705" t="s">
        <v>58</v>
      </c>
      <c r="F100" s="1696"/>
      <c r="G100" s="1706" t="s">
        <v>148</v>
      </c>
      <c r="H100" s="1708" t="s">
        <v>18</v>
      </c>
      <c r="I100" s="1690" t="s">
        <v>219</v>
      </c>
      <c r="J100" s="520" t="s">
        <v>20</v>
      </c>
      <c r="K100" s="122">
        <v>2558.8000000000002</v>
      </c>
      <c r="L100" s="122">
        <v>59</v>
      </c>
      <c r="M100" s="98">
        <v>3009.2</v>
      </c>
      <c r="N100" s="290">
        <v>105</v>
      </c>
      <c r="O100" s="151"/>
      <c r="P100" s="213">
        <v>2904.2</v>
      </c>
      <c r="Q100" s="122">
        <v>3731.2</v>
      </c>
      <c r="R100" s="122">
        <v>4449.6000000000004</v>
      </c>
      <c r="S100" s="1691" t="s">
        <v>218</v>
      </c>
      <c r="T100" s="1179">
        <v>1</v>
      </c>
      <c r="U100" s="1179">
        <v>1</v>
      </c>
      <c r="V100" s="1259">
        <v>1</v>
      </c>
      <c r="W100" s="1311">
        <v>1</v>
      </c>
      <c r="Y100" s="33"/>
      <c r="Z100" s="33"/>
    </row>
    <row r="101" spans="1:26" s="4" customFormat="1" ht="18" customHeight="1">
      <c r="A101" s="1613"/>
      <c r="B101" s="1614"/>
      <c r="C101" s="1704"/>
      <c r="D101" s="88"/>
      <c r="E101" s="1705"/>
      <c r="F101" s="1696"/>
      <c r="G101" s="1706"/>
      <c r="H101" s="1708"/>
      <c r="I101" s="1690"/>
      <c r="J101" s="64" t="s">
        <v>159</v>
      </c>
      <c r="K101" s="144">
        <v>2904.2</v>
      </c>
      <c r="L101" s="144">
        <v>2904.2</v>
      </c>
      <c r="M101" s="197"/>
      <c r="N101" s="543"/>
      <c r="O101" s="241"/>
      <c r="P101" s="224"/>
      <c r="Q101" s="144"/>
      <c r="R101" s="144"/>
      <c r="S101" s="1691"/>
      <c r="T101" s="1179"/>
      <c r="U101" s="1179"/>
      <c r="V101" s="1259"/>
      <c r="W101" s="1311"/>
      <c r="Y101" s="33"/>
      <c r="Z101" s="33"/>
    </row>
    <row r="102" spans="1:26" s="4" customFormat="1" ht="13.5" thickBot="1">
      <c r="A102" s="1644"/>
      <c r="B102" s="1646"/>
      <c r="C102" s="1662"/>
      <c r="D102" s="81"/>
      <c r="E102" s="1695"/>
      <c r="F102" s="1697"/>
      <c r="G102" s="1707"/>
      <c r="H102" s="1701"/>
      <c r="I102" s="1642"/>
      <c r="J102" s="110" t="s">
        <v>50</v>
      </c>
      <c r="K102" s="136">
        <f>SUM(K100:K101)</f>
        <v>5463</v>
      </c>
      <c r="L102" s="136">
        <f>SUM(L100:L101)</f>
        <v>2963.2</v>
      </c>
      <c r="M102" s="102">
        <f t="shared" ref="M102:R102" si="7">M100+M101</f>
        <v>3009.2</v>
      </c>
      <c r="N102" s="542">
        <f t="shared" si="7"/>
        <v>105</v>
      </c>
      <c r="O102" s="333">
        <f t="shared" si="7"/>
        <v>0</v>
      </c>
      <c r="P102" s="332">
        <f t="shared" si="7"/>
        <v>2904.2</v>
      </c>
      <c r="Q102" s="136">
        <f t="shared" si="7"/>
        <v>3731.2</v>
      </c>
      <c r="R102" s="136">
        <f t="shared" si="7"/>
        <v>4449.6000000000004</v>
      </c>
      <c r="S102" s="1692"/>
      <c r="T102" s="1180"/>
      <c r="U102" s="1180"/>
      <c r="V102" s="1260"/>
      <c r="W102" s="1312"/>
      <c r="Y102" s="33"/>
      <c r="Z102" s="33"/>
    </row>
    <row r="103" spans="1:26" s="4" customFormat="1" ht="21" customHeight="1">
      <c r="A103" s="1643" t="s">
        <v>13</v>
      </c>
      <c r="B103" s="1645" t="s">
        <v>13</v>
      </c>
      <c r="C103" s="1673" t="s">
        <v>37</v>
      </c>
      <c r="D103" s="88"/>
      <c r="E103" s="1694" t="s">
        <v>59</v>
      </c>
      <c r="F103" s="1696"/>
      <c r="G103" s="1698" t="s">
        <v>147</v>
      </c>
      <c r="H103" s="1700" t="s">
        <v>18</v>
      </c>
      <c r="I103" s="1702" t="s">
        <v>19</v>
      </c>
      <c r="J103" s="111" t="s">
        <v>20</v>
      </c>
      <c r="K103" s="144">
        <v>29</v>
      </c>
      <c r="L103" s="144">
        <v>29</v>
      </c>
      <c r="M103" s="197">
        <v>29</v>
      </c>
      <c r="N103" s="543">
        <v>29</v>
      </c>
      <c r="O103" s="241"/>
      <c r="P103" s="224"/>
      <c r="Q103" s="144">
        <v>29</v>
      </c>
      <c r="R103" s="144">
        <v>29</v>
      </c>
      <c r="S103" s="34"/>
      <c r="T103" s="1178"/>
      <c r="U103" s="1178"/>
      <c r="V103" s="1258"/>
      <c r="W103" s="1310"/>
      <c r="Y103" s="33"/>
      <c r="Z103" s="33"/>
    </row>
    <row r="104" spans="1:26" s="4" customFormat="1" ht="18.75" customHeight="1" thickBot="1">
      <c r="A104" s="1644"/>
      <c r="B104" s="1646"/>
      <c r="C104" s="1693"/>
      <c r="D104" s="81"/>
      <c r="E104" s="1695"/>
      <c r="F104" s="1697"/>
      <c r="G104" s="1699"/>
      <c r="H104" s="1701"/>
      <c r="I104" s="1703"/>
      <c r="J104" s="105" t="s">
        <v>50</v>
      </c>
      <c r="K104" s="136">
        <f t="shared" ref="K104:R104" si="8">K103</f>
        <v>29</v>
      </c>
      <c r="L104" s="136">
        <f t="shared" si="8"/>
        <v>29</v>
      </c>
      <c r="M104" s="102">
        <f t="shared" si="8"/>
        <v>29</v>
      </c>
      <c r="N104" s="542">
        <f t="shared" si="8"/>
        <v>29</v>
      </c>
      <c r="O104" s="333">
        <f t="shared" si="8"/>
        <v>0</v>
      </c>
      <c r="P104" s="332">
        <f t="shared" si="8"/>
        <v>0</v>
      </c>
      <c r="Q104" s="136">
        <f t="shared" si="8"/>
        <v>29</v>
      </c>
      <c r="R104" s="136">
        <f t="shared" si="8"/>
        <v>29</v>
      </c>
      <c r="S104" s="145"/>
      <c r="T104" s="1180"/>
      <c r="U104" s="1180"/>
      <c r="V104" s="1260"/>
      <c r="W104" s="1312"/>
      <c r="Y104" s="33"/>
      <c r="Z104" s="33"/>
    </row>
    <row r="105" spans="1:26" s="1" customFormat="1" ht="43.5" customHeight="1">
      <c r="A105" s="35" t="s">
        <v>13</v>
      </c>
      <c r="B105" s="36" t="s">
        <v>13</v>
      </c>
      <c r="C105" s="621" t="s">
        <v>41</v>
      </c>
      <c r="D105" s="616"/>
      <c r="E105" s="1316" t="s">
        <v>185</v>
      </c>
      <c r="F105" s="667"/>
      <c r="G105" s="667"/>
      <c r="H105" s="668"/>
      <c r="I105" s="666"/>
      <c r="J105" s="94"/>
      <c r="K105" s="137"/>
      <c r="L105" s="137"/>
      <c r="M105" s="137"/>
      <c r="N105" s="544"/>
      <c r="O105" s="242"/>
      <c r="P105" s="225"/>
      <c r="Q105" s="137"/>
      <c r="R105" s="137"/>
      <c r="S105" s="93"/>
      <c r="T105" s="285"/>
      <c r="U105" s="285"/>
      <c r="V105" s="545"/>
      <c r="W105" s="548"/>
      <c r="Y105" s="471"/>
      <c r="Z105" s="471"/>
    </row>
    <row r="106" spans="1:26" s="1" customFormat="1" ht="30.75" customHeight="1">
      <c r="A106" s="14"/>
      <c r="B106" s="15"/>
      <c r="C106" s="610"/>
      <c r="D106" s="981" t="s">
        <v>13</v>
      </c>
      <c r="E106" s="473" t="s">
        <v>62</v>
      </c>
      <c r="F106" s="39"/>
      <c r="G106" s="1676" t="s">
        <v>149</v>
      </c>
      <c r="H106" s="43">
        <v>1</v>
      </c>
      <c r="I106" s="173" t="s">
        <v>61</v>
      </c>
      <c r="J106" s="550" t="s">
        <v>20</v>
      </c>
      <c r="K106" s="551">
        <v>30</v>
      </c>
      <c r="L106" s="551">
        <v>30</v>
      </c>
      <c r="M106" s="551">
        <v>30</v>
      </c>
      <c r="N106" s="552">
        <v>30</v>
      </c>
      <c r="O106" s="552"/>
      <c r="P106" s="553"/>
      <c r="Q106" s="551">
        <v>21.8</v>
      </c>
      <c r="R106" s="551">
        <v>21.8</v>
      </c>
      <c r="S106" s="1290" t="s">
        <v>123</v>
      </c>
      <c r="T106" s="442">
        <v>50</v>
      </c>
      <c r="U106" s="266">
        <v>50</v>
      </c>
      <c r="V106" s="664">
        <v>50</v>
      </c>
      <c r="W106" s="316">
        <v>50</v>
      </c>
      <c r="Y106" s="471"/>
      <c r="Z106" s="471"/>
    </row>
    <row r="107" spans="1:26" s="1" customFormat="1" ht="14.25" customHeight="1">
      <c r="A107" s="14"/>
      <c r="B107" s="15"/>
      <c r="C107" s="610"/>
      <c r="D107" s="88" t="s">
        <v>22</v>
      </c>
      <c r="E107" s="1710" t="s">
        <v>63</v>
      </c>
      <c r="F107" s="39"/>
      <c r="G107" s="1709"/>
      <c r="H107" s="43"/>
      <c r="I107" s="173"/>
      <c r="J107" s="549" t="s">
        <v>24</v>
      </c>
      <c r="K107" s="98">
        <v>44.6</v>
      </c>
      <c r="L107" s="98">
        <v>44.6</v>
      </c>
      <c r="M107" s="98">
        <v>25</v>
      </c>
      <c r="N107" s="151">
        <v>25</v>
      </c>
      <c r="O107" s="151"/>
      <c r="P107" s="190"/>
      <c r="Q107" s="98">
        <v>22</v>
      </c>
      <c r="R107" s="98">
        <v>20</v>
      </c>
      <c r="S107" s="1683" t="s">
        <v>191</v>
      </c>
      <c r="T107" s="882">
        <v>19</v>
      </c>
      <c r="U107" s="263">
        <v>18</v>
      </c>
      <c r="V107" s="263">
        <v>17</v>
      </c>
      <c r="W107" s="314">
        <v>17</v>
      </c>
      <c r="Y107" s="471"/>
      <c r="Z107" s="471"/>
    </row>
    <row r="108" spans="1:26" s="1" customFormat="1" ht="16.5" customHeight="1">
      <c r="A108" s="14"/>
      <c r="B108" s="15"/>
      <c r="C108" s="610"/>
      <c r="D108" s="88"/>
      <c r="E108" s="1711"/>
      <c r="F108" s="39"/>
      <c r="G108" s="1709"/>
      <c r="H108" s="43"/>
      <c r="I108" s="173"/>
      <c r="J108" s="54" t="s">
        <v>25</v>
      </c>
      <c r="K108" s="139">
        <v>4.5</v>
      </c>
      <c r="L108" s="139">
        <v>4.5</v>
      </c>
      <c r="M108" s="139"/>
      <c r="N108" s="243"/>
      <c r="O108" s="243"/>
      <c r="P108" s="226"/>
      <c r="Q108" s="139"/>
      <c r="R108" s="139"/>
      <c r="S108" s="1684"/>
      <c r="T108" s="663"/>
      <c r="U108" s="261"/>
      <c r="V108" s="261"/>
      <c r="W108" s="312"/>
      <c r="Y108" s="471"/>
      <c r="Z108" s="471"/>
    </row>
    <row r="109" spans="1:26" s="1" customFormat="1" ht="28.5" customHeight="1">
      <c r="A109" s="14"/>
      <c r="B109" s="15"/>
      <c r="C109" s="610"/>
      <c r="D109" s="1266" t="s">
        <v>26</v>
      </c>
      <c r="E109" s="1593" t="s">
        <v>64</v>
      </c>
      <c r="F109" s="39"/>
      <c r="G109" s="39"/>
      <c r="H109" s="43"/>
      <c r="I109" s="174"/>
      <c r="J109" s="74" t="s">
        <v>24</v>
      </c>
      <c r="K109" s="98">
        <v>0.6</v>
      </c>
      <c r="L109" s="98">
        <v>0.6</v>
      </c>
      <c r="M109" s="98">
        <v>1.8</v>
      </c>
      <c r="N109" s="151"/>
      <c r="O109" s="151"/>
      <c r="P109" s="190">
        <v>1.8</v>
      </c>
      <c r="Q109" s="98">
        <v>0.9</v>
      </c>
      <c r="R109" s="98">
        <v>0.9</v>
      </c>
      <c r="S109" s="1285" t="s">
        <v>192</v>
      </c>
      <c r="T109" s="286">
        <v>3</v>
      </c>
      <c r="U109" s="264">
        <v>4</v>
      </c>
      <c r="V109" s="264">
        <v>2</v>
      </c>
      <c r="W109" s="313">
        <v>2</v>
      </c>
      <c r="Y109" s="471"/>
      <c r="Z109" s="471"/>
    </row>
    <row r="110" spans="1:26" s="1" customFormat="1" ht="24.75" customHeight="1">
      <c r="A110" s="14"/>
      <c r="B110" s="15"/>
      <c r="C110" s="610"/>
      <c r="D110" s="1274"/>
      <c r="E110" s="1685"/>
      <c r="F110" s="76"/>
      <c r="G110" s="76"/>
      <c r="H110" s="161"/>
      <c r="I110" s="175"/>
      <c r="J110" s="54" t="s">
        <v>20</v>
      </c>
      <c r="K110" s="140"/>
      <c r="L110" s="140">
        <v>12.2</v>
      </c>
      <c r="M110" s="140"/>
      <c r="N110" s="233"/>
      <c r="O110" s="233"/>
      <c r="P110" s="192"/>
      <c r="Q110" s="140"/>
      <c r="R110" s="140"/>
      <c r="S110" s="1306"/>
      <c r="T110" s="287"/>
      <c r="U110" s="265"/>
      <c r="V110" s="265"/>
      <c r="W110" s="317"/>
      <c r="Y110" s="471"/>
      <c r="Z110" s="471"/>
    </row>
    <row r="111" spans="1:26" s="1" customFormat="1" ht="24" customHeight="1">
      <c r="A111" s="14"/>
      <c r="B111" s="42"/>
      <c r="C111" s="622"/>
      <c r="D111" s="1227" t="s">
        <v>28</v>
      </c>
      <c r="E111" s="1686" t="s">
        <v>190</v>
      </c>
      <c r="F111" s="77"/>
      <c r="G111" s="1688" t="s">
        <v>150</v>
      </c>
      <c r="H111" s="172">
        <v>1</v>
      </c>
      <c r="I111" s="1240" t="s">
        <v>65</v>
      </c>
      <c r="J111" s="80" t="s">
        <v>24</v>
      </c>
      <c r="K111" s="138">
        <v>4.5</v>
      </c>
      <c r="L111" s="138">
        <v>4.5</v>
      </c>
      <c r="M111" s="138">
        <v>4.5</v>
      </c>
      <c r="N111" s="231">
        <v>4.5</v>
      </c>
      <c r="O111" s="231"/>
      <c r="P111" s="191"/>
      <c r="Q111" s="138">
        <v>4.5</v>
      </c>
      <c r="R111" s="138">
        <v>4.5</v>
      </c>
      <c r="S111" s="1286" t="s">
        <v>103</v>
      </c>
      <c r="T111" s="283">
        <v>2</v>
      </c>
      <c r="U111" s="254">
        <v>2</v>
      </c>
      <c r="V111" s="262">
        <v>2</v>
      </c>
      <c r="W111" s="318">
        <v>2</v>
      </c>
      <c r="Y111" s="471"/>
      <c r="Z111" s="471"/>
    </row>
    <row r="112" spans="1:26" s="1" customFormat="1" ht="31.5" customHeight="1">
      <c r="A112" s="14"/>
      <c r="B112" s="42"/>
      <c r="C112" s="622"/>
      <c r="D112" s="1228"/>
      <c r="E112" s="1687"/>
      <c r="F112" s="22"/>
      <c r="G112" s="1689"/>
      <c r="H112" s="161"/>
      <c r="I112" s="628"/>
      <c r="J112" s="54" t="s">
        <v>20</v>
      </c>
      <c r="K112" s="101"/>
      <c r="L112" s="101"/>
      <c r="M112" s="140"/>
      <c r="N112" s="233"/>
      <c r="O112" s="233"/>
      <c r="P112" s="227"/>
      <c r="Q112" s="101"/>
      <c r="R112" s="101"/>
      <c r="S112" s="440"/>
      <c r="T112" s="274"/>
      <c r="U112" s="261"/>
      <c r="V112" s="252"/>
      <c r="W112" s="319"/>
      <c r="Y112" s="471"/>
      <c r="Z112" s="471"/>
    </row>
    <row r="113" spans="1:26" s="1" customFormat="1" ht="45" customHeight="1">
      <c r="A113" s="14"/>
      <c r="B113" s="15"/>
      <c r="C113" s="610"/>
      <c r="D113" s="617" t="s">
        <v>30</v>
      </c>
      <c r="E113" s="1301" t="s">
        <v>66</v>
      </c>
      <c r="F113" s="186"/>
      <c r="G113" s="186"/>
      <c r="H113" s="187">
        <v>1</v>
      </c>
      <c r="I113" s="188" t="s">
        <v>61</v>
      </c>
      <c r="J113" s="48" t="s">
        <v>20</v>
      </c>
      <c r="K113" s="141">
        <v>4.4000000000000004</v>
      </c>
      <c r="L113" s="141">
        <v>4.4000000000000004</v>
      </c>
      <c r="M113" s="207">
        <v>2.2000000000000002</v>
      </c>
      <c r="N113" s="234">
        <v>2.2000000000000002</v>
      </c>
      <c r="O113" s="234"/>
      <c r="P113" s="228"/>
      <c r="Q113" s="141">
        <v>2.2000000000000002</v>
      </c>
      <c r="R113" s="141">
        <v>2.2000000000000002</v>
      </c>
      <c r="S113" s="393" t="s">
        <v>193</v>
      </c>
      <c r="T113" s="663">
        <v>20</v>
      </c>
      <c r="U113" s="261">
        <v>10</v>
      </c>
      <c r="V113" s="266">
        <v>10</v>
      </c>
      <c r="W113" s="315">
        <v>10</v>
      </c>
      <c r="Y113" s="471"/>
      <c r="Z113" s="471"/>
    </row>
    <row r="114" spans="1:26" s="1" customFormat="1" ht="54" customHeight="1">
      <c r="A114" s="14"/>
      <c r="B114" s="42"/>
      <c r="C114" s="622"/>
      <c r="D114" s="618" t="s">
        <v>33</v>
      </c>
      <c r="E114" s="1098" t="s">
        <v>199</v>
      </c>
      <c r="F114" s="1101"/>
      <c r="G114" s="1101"/>
      <c r="H114" s="43"/>
      <c r="I114" s="173"/>
      <c r="J114" s="54" t="s">
        <v>20</v>
      </c>
      <c r="K114" s="101">
        <v>7.6</v>
      </c>
      <c r="L114" s="101">
        <v>7.6</v>
      </c>
      <c r="M114" s="140">
        <v>7.6</v>
      </c>
      <c r="N114" s="233">
        <v>7.6</v>
      </c>
      <c r="O114" s="233"/>
      <c r="P114" s="227"/>
      <c r="Q114" s="101">
        <v>7.6</v>
      </c>
      <c r="R114" s="101">
        <v>7.6</v>
      </c>
      <c r="S114" s="459" t="s">
        <v>196</v>
      </c>
      <c r="T114" s="664">
        <v>116</v>
      </c>
      <c r="U114" s="266">
        <v>116</v>
      </c>
      <c r="V114" s="261">
        <v>116</v>
      </c>
      <c r="W114" s="312">
        <v>116</v>
      </c>
      <c r="Y114" s="471"/>
      <c r="Z114" s="471"/>
    </row>
    <row r="115" spans="1:26" s="1" customFormat="1" ht="25.5" customHeight="1">
      <c r="A115" s="14"/>
      <c r="B115" s="15"/>
      <c r="C115" s="622"/>
      <c r="D115" s="1673" t="s">
        <v>36</v>
      </c>
      <c r="E115" s="1674" t="s">
        <v>67</v>
      </c>
      <c r="F115" s="1101"/>
      <c r="G115" s="1676" t="s">
        <v>149</v>
      </c>
      <c r="H115" s="43"/>
      <c r="I115" s="173"/>
      <c r="J115" s="80" t="s">
        <v>20</v>
      </c>
      <c r="K115" s="601">
        <v>4</v>
      </c>
      <c r="L115" s="601">
        <v>4</v>
      </c>
      <c r="M115" s="100"/>
      <c r="N115" s="602"/>
      <c r="O115" s="602"/>
      <c r="P115" s="603"/>
      <c r="Q115" s="601"/>
      <c r="R115" s="604"/>
      <c r="S115" s="441" t="s">
        <v>102</v>
      </c>
      <c r="T115" s="320">
        <v>1</v>
      </c>
      <c r="U115" s="322"/>
      <c r="V115" s="322"/>
      <c r="W115" s="321"/>
      <c r="Y115" s="471"/>
      <c r="Z115" s="471"/>
    </row>
    <row r="116" spans="1:26" s="1" customFormat="1" ht="19.5" customHeight="1">
      <c r="A116" s="14"/>
      <c r="B116" s="15"/>
      <c r="C116" s="622"/>
      <c r="D116" s="1656"/>
      <c r="E116" s="1675"/>
      <c r="F116" s="1101"/>
      <c r="G116" s="1677"/>
      <c r="H116" s="43"/>
      <c r="I116" s="173"/>
      <c r="J116" s="54" t="s">
        <v>20</v>
      </c>
      <c r="K116" s="142">
        <v>2.1</v>
      </c>
      <c r="L116" s="142">
        <v>2.1</v>
      </c>
      <c r="M116" s="200">
        <v>1.5</v>
      </c>
      <c r="N116" s="244">
        <v>1.5</v>
      </c>
      <c r="O116" s="244"/>
      <c r="P116" s="229"/>
      <c r="Q116" s="142">
        <v>2</v>
      </c>
      <c r="R116" s="142">
        <v>0.8</v>
      </c>
      <c r="S116" s="1306" t="s">
        <v>68</v>
      </c>
      <c r="T116" s="287">
        <v>20</v>
      </c>
      <c r="U116" s="265">
        <v>19</v>
      </c>
      <c r="V116" s="265">
        <v>25</v>
      </c>
      <c r="W116" s="317">
        <v>10</v>
      </c>
      <c r="Y116" s="471"/>
      <c r="Z116" s="471"/>
    </row>
    <row r="117" spans="1:26" s="1" customFormat="1" ht="42" customHeight="1">
      <c r="A117" s="14"/>
      <c r="B117" s="42"/>
      <c r="C117" s="622"/>
      <c r="D117" s="619" t="s">
        <v>37</v>
      </c>
      <c r="E117" s="1098" t="s">
        <v>69</v>
      </c>
      <c r="F117" s="1101"/>
      <c r="G117" s="1677"/>
      <c r="H117" s="43"/>
      <c r="I117" s="173"/>
      <c r="J117" s="54" t="s">
        <v>20</v>
      </c>
      <c r="K117" s="101">
        <v>8.3000000000000007</v>
      </c>
      <c r="L117" s="101">
        <v>8.3000000000000007</v>
      </c>
      <c r="M117" s="140">
        <v>7.8</v>
      </c>
      <c r="N117" s="233">
        <v>7.8</v>
      </c>
      <c r="O117" s="233"/>
      <c r="P117" s="227"/>
      <c r="Q117" s="101">
        <v>7.8</v>
      </c>
      <c r="R117" s="101">
        <v>7.8</v>
      </c>
      <c r="S117" s="459" t="s">
        <v>70</v>
      </c>
      <c r="T117" s="663">
        <v>110</v>
      </c>
      <c r="U117" s="261">
        <v>100</v>
      </c>
      <c r="V117" s="261">
        <v>100</v>
      </c>
      <c r="W117" s="312">
        <v>100</v>
      </c>
      <c r="Y117" s="471"/>
      <c r="Z117" s="471"/>
    </row>
    <row r="118" spans="1:26" s="1" customFormat="1" ht="30" customHeight="1">
      <c r="A118" s="14"/>
      <c r="B118" s="42"/>
      <c r="C118" s="622"/>
      <c r="D118" s="840" t="s">
        <v>41</v>
      </c>
      <c r="E118" s="1282" t="s">
        <v>71</v>
      </c>
      <c r="F118" s="1101"/>
      <c r="G118" s="1677"/>
      <c r="H118" s="43"/>
      <c r="I118" s="174"/>
      <c r="J118" s="80" t="s">
        <v>20</v>
      </c>
      <c r="K118" s="375">
        <v>18</v>
      </c>
      <c r="L118" s="375">
        <v>18</v>
      </c>
      <c r="M118" s="138">
        <v>40</v>
      </c>
      <c r="N118" s="231">
        <v>40</v>
      </c>
      <c r="O118" s="231"/>
      <c r="P118" s="376"/>
      <c r="Q118" s="375"/>
      <c r="R118" s="375"/>
      <c r="S118" s="841" t="s">
        <v>306</v>
      </c>
      <c r="T118" s="284"/>
      <c r="U118" s="842">
        <v>1</v>
      </c>
      <c r="V118" s="842"/>
      <c r="W118" s="316"/>
      <c r="X118" s="1" t="s">
        <v>304</v>
      </c>
      <c r="Y118" s="471"/>
      <c r="Z118" s="471"/>
    </row>
    <row r="119" spans="1:26" s="1" customFormat="1" ht="47.25" customHeight="1">
      <c r="A119" s="14"/>
      <c r="B119" s="42"/>
      <c r="C119" s="623"/>
      <c r="D119" s="620"/>
      <c r="E119" s="1283"/>
      <c r="F119" s="1101"/>
      <c r="G119" s="843"/>
      <c r="H119" s="43"/>
      <c r="I119" s="174"/>
      <c r="J119" s="1182"/>
      <c r="K119" s="98"/>
      <c r="L119" s="98"/>
      <c r="M119" s="98"/>
      <c r="N119" s="151"/>
      <c r="O119" s="151"/>
      <c r="P119" s="198"/>
      <c r="Q119" s="412"/>
      <c r="R119" s="412"/>
      <c r="S119" s="1280" t="s">
        <v>337</v>
      </c>
      <c r="T119" s="263"/>
      <c r="U119" s="263">
        <v>1</v>
      </c>
      <c r="V119" s="263"/>
      <c r="W119" s="1308"/>
      <c r="X119" s="1" t="s">
        <v>304</v>
      </c>
      <c r="Y119" s="471"/>
      <c r="Z119" s="471"/>
    </row>
    <row r="120" spans="1:26" s="1" customFormat="1" ht="29.25" customHeight="1">
      <c r="A120" s="14"/>
      <c r="B120" s="42"/>
      <c r="C120" s="623"/>
      <c r="D120" s="620"/>
      <c r="E120" s="1283"/>
      <c r="F120" s="1101"/>
      <c r="G120" s="843"/>
      <c r="H120" s="43"/>
      <c r="I120" s="174"/>
      <c r="J120" s="54"/>
      <c r="K120" s="140"/>
      <c r="L120" s="140"/>
      <c r="M120" s="140"/>
      <c r="N120" s="233"/>
      <c r="O120" s="233"/>
      <c r="P120" s="227"/>
      <c r="Q120" s="101"/>
      <c r="R120" s="101"/>
      <c r="S120" s="844" t="s">
        <v>101</v>
      </c>
      <c r="T120" s="845">
        <v>1</v>
      </c>
      <c r="U120" s="261"/>
      <c r="V120" s="261"/>
      <c r="W120" s="312"/>
      <c r="Y120" s="471"/>
      <c r="Z120" s="471"/>
    </row>
    <row r="121" spans="1:26" s="1" customFormat="1" ht="13.5" customHeight="1">
      <c r="A121" s="14"/>
      <c r="B121" s="42"/>
      <c r="C121" s="623"/>
      <c r="D121" s="1227" t="s">
        <v>45</v>
      </c>
      <c r="E121" s="1556" t="s">
        <v>72</v>
      </c>
      <c r="F121" s="1101"/>
      <c r="G121" s="1101"/>
      <c r="H121" s="43"/>
      <c r="I121" s="1678" t="s">
        <v>61</v>
      </c>
      <c r="J121" s="846" t="s">
        <v>20</v>
      </c>
      <c r="K121" s="138">
        <v>70.2</v>
      </c>
      <c r="L121" s="138">
        <f>70.2+19.8</f>
        <v>90</v>
      </c>
      <c r="M121" s="138"/>
      <c r="N121" s="231"/>
      <c r="O121" s="231"/>
      <c r="P121" s="376"/>
      <c r="Q121" s="375">
        <v>28</v>
      </c>
      <c r="R121" s="375">
        <v>28</v>
      </c>
      <c r="S121" s="1671"/>
      <c r="T121" s="851"/>
      <c r="U121" s="283"/>
      <c r="V121" s="546"/>
      <c r="W121" s="378"/>
      <c r="X121" s="1" t="s">
        <v>314</v>
      </c>
      <c r="Y121" s="471"/>
      <c r="Z121" s="471"/>
    </row>
    <row r="122" spans="1:26" s="1" customFormat="1" ht="15.75" customHeight="1">
      <c r="A122" s="14"/>
      <c r="B122" s="42"/>
      <c r="C122" s="623"/>
      <c r="D122" s="1273"/>
      <c r="E122" s="1594"/>
      <c r="F122" s="1101"/>
      <c r="G122" s="1101"/>
      <c r="H122" s="43"/>
      <c r="I122" s="1669"/>
      <c r="J122" s="57" t="s">
        <v>24</v>
      </c>
      <c r="K122" s="122">
        <v>59</v>
      </c>
      <c r="L122" s="122">
        <v>59</v>
      </c>
      <c r="M122" s="98"/>
      <c r="N122" s="151"/>
      <c r="O122" s="151"/>
      <c r="P122" s="198"/>
      <c r="Q122" s="412"/>
      <c r="R122" s="412"/>
      <c r="S122" s="1680"/>
      <c r="T122" s="746"/>
      <c r="U122" s="1179"/>
      <c r="V122" s="296"/>
      <c r="W122" s="852"/>
      <c r="Y122" s="471"/>
      <c r="Z122" s="471"/>
    </row>
    <row r="123" spans="1:26" s="1" customFormat="1" ht="18.75" customHeight="1">
      <c r="A123" s="14"/>
      <c r="B123" s="42"/>
      <c r="C123" s="623"/>
      <c r="D123" s="1273"/>
      <c r="E123" s="1594"/>
      <c r="F123" s="1101"/>
      <c r="G123" s="1101"/>
      <c r="H123" s="43"/>
      <c r="I123" s="1669"/>
      <c r="J123" s="847" t="s">
        <v>25</v>
      </c>
      <c r="K123" s="129"/>
      <c r="L123" s="129"/>
      <c r="M123" s="206"/>
      <c r="N123" s="232"/>
      <c r="O123" s="232"/>
      <c r="P123" s="848"/>
      <c r="Q123" s="849"/>
      <c r="R123" s="849"/>
      <c r="S123" s="884"/>
      <c r="T123" s="850"/>
      <c r="U123" s="273"/>
      <c r="V123" s="629"/>
      <c r="W123" s="670"/>
      <c r="Y123" s="471"/>
      <c r="Z123" s="471"/>
    </row>
    <row r="124" spans="1:26" s="1" customFormat="1" ht="26.25" customHeight="1">
      <c r="A124" s="14"/>
      <c r="B124" s="42"/>
      <c r="C124" s="623"/>
      <c r="D124" s="1273"/>
      <c r="E124" s="1594"/>
      <c r="F124" s="1101"/>
      <c r="G124" s="1101"/>
      <c r="H124" s="43"/>
      <c r="I124" s="1669"/>
      <c r="J124" s="822" t="s">
        <v>24</v>
      </c>
      <c r="K124" s="405"/>
      <c r="L124" s="405"/>
      <c r="M124" s="858">
        <f>+N124+P124</f>
        <v>60</v>
      </c>
      <c r="N124" s="859"/>
      <c r="O124" s="859"/>
      <c r="P124" s="860">
        <v>60</v>
      </c>
      <c r="Q124" s="861"/>
      <c r="R124" s="861"/>
      <c r="S124" s="353" t="s">
        <v>318</v>
      </c>
      <c r="T124" s="862"/>
      <c r="U124" s="863">
        <v>100</v>
      </c>
      <c r="V124" s="864"/>
      <c r="W124" s="856"/>
      <c r="X124" s="903"/>
      <c r="Y124" s="471"/>
      <c r="Z124" s="471"/>
    </row>
    <row r="125" spans="1:26" s="1" customFormat="1" ht="15.75" customHeight="1">
      <c r="A125" s="14"/>
      <c r="B125" s="42"/>
      <c r="C125" s="623"/>
      <c r="D125" s="1273"/>
      <c r="E125" s="1594"/>
      <c r="F125" s="1101"/>
      <c r="G125" s="1101"/>
      <c r="H125" s="43"/>
      <c r="I125" s="1669"/>
      <c r="J125" s="855" t="s">
        <v>24</v>
      </c>
      <c r="K125" s="780"/>
      <c r="L125" s="780"/>
      <c r="M125" s="777">
        <v>35.4</v>
      </c>
      <c r="N125" s="778"/>
      <c r="O125" s="778"/>
      <c r="P125" s="865">
        <v>35.4</v>
      </c>
      <c r="Q125" s="866"/>
      <c r="R125" s="866"/>
      <c r="S125" s="1681" t="s">
        <v>319</v>
      </c>
      <c r="T125" s="876"/>
      <c r="U125" s="272">
        <v>100</v>
      </c>
      <c r="V125" s="877"/>
      <c r="W125" s="878"/>
      <c r="X125" s="903"/>
      <c r="Y125" s="471"/>
      <c r="Z125" s="471"/>
    </row>
    <row r="126" spans="1:26" s="1" customFormat="1" ht="15" customHeight="1">
      <c r="A126" s="14"/>
      <c r="B126" s="42"/>
      <c r="C126" s="623"/>
      <c r="D126" s="1273"/>
      <c r="E126" s="1594"/>
      <c r="F126" s="1101"/>
      <c r="G126" s="1101"/>
      <c r="H126" s="43"/>
      <c r="I126" s="1669"/>
      <c r="J126" s="847" t="s">
        <v>20</v>
      </c>
      <c r="K126" s="129"/>
      <c r="L126" s="129"/>
      <c r="M126" s="206">
        <v>1.1000000000000001</v>
      </c>
      <c r="N126" s="232"/>
      <c r="O126" s="232"/>
      <c r="P126" s="848">
        <v>1.1000000000000001</v>
      </c>
      <c r="Q126" s="849"/>
      <c r="R126" s="867"/>
      <c r="S126" s="1682"/>
      <c r="T126" s="850"/>
      <c r="U126" s="273"/>
      <c r="V126" s="629"/>
      <c r="W126" s="879"/>
      <c r="X126" s="854"/>
      <c r="Y126" s="471"/>
      <c r="Z126" s="471"/>
    </row>
    <row r="127" spans="1:26" s="1" customFormat="1" ht="30" customHeight="1">
      <c r="A127" s="14"/>
      <c r="B127" s="42"/>
      <c r="C127" s="623"/>
      <c r="D127" s="1273"/>
      <c r="E127" s="1594"/>
      <c r="F127" s="1101"/>
      <c r="G127" s="1101"/>
      <c r="H127" s="43"/>
      <c r="I127" s="1669"/>
      <c r="J127" s="671" t="s">
        <v>20</v>
      </c>
      <c r="K127" s="131"/>
      <c r="L127" s="131"/>
      <c r="M127" s="868">
        <f>+N127+P127</f>
        <v>30.5</v>
      </c>
      <c r="N127" s="869"/>
      <c r="O127" s="869"/>
      <c r="P127" s="870">
        <v>30.5</v>
      </c>
      <c r="Q127" s="871"/>
      <c r="R127" s="871"/>
      <c r="S127" s="872" t="s">
        <v>320</v>
      </c>
      <c r="T127" s="873"/>
      <c r="U127" s="874">
        <v>100</v>
      </c>
      <c r="V127" s="875"/>
      <c r="W127" s="857"/>
      <c r="X127" s="854"/>
      <c r="Y127" s="471"/>
      <c r="Z127" s="471"/>
    </row>
    <row r="128" spans="1:26" s="1" customFormat="1" ht="80.25" customHeight="1">
      <c r="A128" s="14"/>
      <c r="B128" s="42"/>
      <c r="C128" s="623"/>
      <c r="D128" s="1273"/>
      <c r="E128" s="1594"/>
      <c r="F128" s="1101"/>
      <c r="G128" s="1101"/>
      <c r="H128" s="43"/>
      <c r="I128" s="1679"/>
      <c r="J128" s="671" t="s">
        <v>25</v>
      </c>
      <c r="K128" s="131">
        <v>23.1</v>
      </c>
      <c r="L128" s="131">
        <v>23.1</v>
      </c>
      <c r="M128" s="140"/>
      <c r="N128" s="233"/>
      <c r="O128" s="233"/>
      <c r="P128" s="227"/>
      <c r="Q128" s="101"/>
      <c r="R128" s="101"/>
      <c r="S128" s="672" t="s">
        <v>309</v>
      </c>
      <c r="T128" s="252">
        <v>4</v>
      </c>
      <c r="U128" s="274"/>
      <c r="V128" s="547"/>
      <c r="W128" s="323"/>
      <c r="X128" s="665"/>
      <c r="Y128" s="471"/>
      <c r="Z128" s="471"/>
    </row>
    <row r="129" spans="1:26" s="1" customFormat="1" ht="22.5" customHeight="1">
      <c r="A129" s="14"/>
      <c r="B129" s="42"/>
      <c r="C129" s="623"/>
      <c r="D129" s="1248"/>
      <c r="E129" s="1291"/>
      <c r="F129" s="1101"/>
      <c r="G129" s="1101"/>
      <c r="H129" s="1102"/>
      <c r="I129" s="1669" t="s">
        <v>23</v>
      </c>
      <c r="J129" s="437" t="s">
        <v>24</v>
      </c>
      <c r="K129" s="122">
        <v>20</v>
      </c>
      <c r="L129" s="122">
        <v>20</v>
      </c>
      <c r="M129" s="190"/>
      <c r="N129" s="151"/>
      <c r="O129" s="151"/>
      <c r="P129" s="190"/>
      <c r="Q129" s="122"/>
      <c r="R129" s="122"/>
      <c r="S129" s="1671" t="s">
        <v>350</v>
      </c>
      <c r="T129" s="262">
        <v>50</v>
      </c>
      <c r="U129" s="283">
        <v>100</v>
      </c>
      <c r="V129" s="546"/>
      <c r="W129" s="378"/>
      <c r="X129" s="471" t="s">
        <v>349</v>
      </c>
      <c r="Y129" s="471"/>
      <c r="Z129" s="471"/>
    </row>
    <row r="130" spans="1:26" s="1" customFormat="1" ht="19.5" customHeight="1">
      <c r="A130" s="14"/>
      <c r="B130" s="42"/>
      <c r="C130" s="623"/>
      <c r="D130" s="1248"/>
      <c r="E130" s="1291"/>
      <c r="F130" s="1101"/>
      <c r="G130" s="1101"/>
      <c r="H130" s="1102"/>
      <c r="I130" s="1669"/>
      <c r="J130" s="437" t="s">
        <v>20</v>
      </c>
      <c r="K130" s="122"/>
      <c r="L130" s="122">
        <v>25</v>
      </c>
      <c r="M130" s="887">
        <f>N130+P130</f>
        <v>187.10000000000002</v>
      </c>
      <c r="N130" s="735">
        <v>96.2</v>
      </c>
      <c r="O130" s="736"/>
      <c r="P130" s="1349">
        <f>48.6+42.3</f>
        <v>90.9</v>
      </c>
      <c r="Q130" s="122"/>
      <c r="R130" s="122"/>
      <c r="S130" s="1672"/>
      <c r="T130" s="251"/>
      <c r="U130" s="273"/>
      <c r="V130" s="629"/>
      <c r="W130" s="670"/>
      <c r="Y130" s="471"/>
      <c r="Z130" s="471"/>
    </row>
    <row r="131" spans="1:26" s="1" customFormat="1" ht="29.25" customHeight="1">
      <c r="A131" s="14"/>
      <c r="B131" s="42"/>
      <c r="C131" s="623"/>
      <c r="D131" s="980"/>
      <c r="E131" s="1293"/>
      <c r="F131" s="39"/>
      <c r="G131" s="39"/>
      <c r="H131" s="839"/>
      <c r="I131" s="1670"/>
      <c r="J131" s="438" t="s">
        <v>25</v>
      </c>
      <c r="K131" s="131">
        <v>20</v>
      </c>
      <c r="L131" s="131">
        <v>20</v>
      </c>
      <c r="M131" s="227"/>
      <c r="N131" s="233"/>
      <c r="O131" s="233"/>
      <c r="P131" s="721"/>
      <c r="Q131" s="131"/>
      <c r="R131" s="131"/>
      <c r="S131" s="28" t="s">
        <v>258</v>
      </c>
      <c r="T131" s="252"/>
      <c r="U131" s="274">
        <v>100</v>
      </c>
      <c r="V131" s="547"/>
      <c r="W131" s="323"/>
      <c r="X131" s="410"/>
      <c r="Y131" s="471"/>
      <c r="Z131" s="471"/>
    </row>
    <row r="132" spans="1:26" s="1" customFormat="1" ht="15.75" customHeight="1">
      <c r="A132" s="14"/>
      <c r="B132" s="15"/>
      <c r="C132" s="622"/>
      <c r="D132" s="1655"/>
      <c r="E132" s="1657" t="s">
        <v>308</v>
      </c>
      <c r="F132" s="673"/>
      <c r="G132" s="1624" t="s">
        <v>231</v>
      </c>
      <c r="H132" s="674"/>
      <c r="I132" s="1659" t="s">
        <v>61</v>
      </c>
      <c r="J132" s="675" t="s">
        <v>20</v>
      </c>
      <c r="K132" s="676"/>
      <c r="L132" s="676">
        <v>155</v>
      </c>
      <c r="M132" s="370"/>
      <c r="N132" s="361"/>
      <c r="O132" s="361"/>
      <c r="P132" s="371"/>
      <c r="Q132" s="558"/>
      <c r="R132" s="359"/>
      <c r="S132" s="561" t="s">
        <v>210</v>
      </c>
      <c r="T132" s="562">
        <v>1</v>
      </c>
      <c r="U132" s="559"/>
      <c r="V132" s="559"/>
      <c r="W132" s="560"/>
      <c r="X132" s="1" t="s">
        <v>313</v>
      </c>
      <c r="Y132" s="471"/>
      <c r="Z132" s="471"/>
    </row>
    <row r="133" spans="1:26" s="1" customFormat="1" ht="26.25" customHeight="1">
      <c r="A133" s="14"/>
      <c r="B133" s="15"/>
      <c r="C133" s="622"/>
      <c r="D133" s="1656"/>
      <c r="E133" s="1657"/>
      <c r="F133" s="673"/>
      <c r="G133" s="1658"/>
      <c r="H133" s="674"/>
      <c r="I133" s="1660"/>
      <c r="J133" s="677"/>
      <c r="K133" s="678"/>
      <c r="L133" s="678"/>
      <c r="M133" s="304"/>
      <c r="N133" s="368"/>
      <c r="O133" s="368"/>
      <c r="P133" s="369"/>
      <c r="Q133" s="466"/>
      <c r="R133" s="466"/>
      <c r="S133" s="1230"/>
      <c r="T133" s="555"/>
      <c r="U133" s="556"/>
      <c r="V133" s="556"/>
      <c r="W133" s="557"/>
      <c r="Y133" s="471"/>
      <c r="Z133" s="471"/>
    </row>
    <row r="134" spans="1:26" s="1" customFormat="1" ht="15.75" customHeight="1">
      <c r="A134" s="14"/>
      <c r="B134" s="15"/>
      <c r="C134" s="622"/>
      <c r="D134" s="1655"/>
      <c r="E134" s="1657" t="s">
        <v>269</v>
      </c>
      <c r="F134" s="673"/>
      <c r="G134" s="1624" t="s">
        <v>231</v>
      </c>
      <c r="H134" s="674"/>
      <c r="I134" s="1659" t="s">
        <v>61</v>
      </c>
      <c r="J134" s="675" t="s">
        <v>20</v>
      </c>
      <c r="K134" s="676"/>
      <c r="L134" s="676">
        <v>87.2</v>
      </c>
      <c r="M134" s="370"/>
      <c r="N134" s="361"/>
      <c r="O134" s="361"/>
      <c r="P134" s="371"/>
      <c r="Q134" s="558"/>
      <c r="R134" s="359"/>
      <c r="S134" s="561" t="s">
        <v>210</v>
      </c>
      <c r="T134" s="562">
        <v>1</v>
      </c>
      <c r="U134" s="559"/>
      <c r="V134" s="559"/>
      <c r="W134" s="560"/>
      <c r="Y134" s="471"/>
      <c r="Z134" s="471"/>
    </row>
    <row r="135" spans="1:26" s="1" customFormat="1" ht="26.25" customHeight="1">
      <c r="A135" s="14"/>
      <c r="B135" s="15"/>
      <c r="C135" s="622"/>
      <c r="D135" s="1656"/>
      <c r="E135" s="1657"/>
      <c r="F135" s="673"/>
      <c r="G135" s="1658"/>
      <c r="H135" s="674"/>
      <c r="I135" s="1660"/>
      <c r="J135" s="677"/>
      <c r="K135" s="678"/>
      <c r="L135" s="678"/>
      <c r="M135" s="304"/>
      <c r="N135" s="368"/>
      <c r="O135" s="368"/>
      <c r="P135" s="369"/>
      <c r="Q135" s="466"/>
      <c r="R135" s="466"/>
      <c r="S135" s="1230"/>
      <c r="T135" s="555"/>
      <c r="U135" s="556"/>
      <c r="V135" s="556"/>
      <c r="W135" s="557"/>
      <c r="Y135" s="471"/>
      <c r="Z135" s="471"/>
    </row>
    <row r="136" spans="1:26" s="1" customFormat="1" ht="15.75" customHeight="1" thickBot="1">
      <c r="A136" s="1246"/>
      <c r="B136" s="526"/>
      <c r="C136" s="615"/>
      <c r="D136" s="594"/>
      <c r="E136" s="591"/>
      <c r="F136" s="592"/>
      <c r="G136" s="593"/>
      <c r="H136" s="594"/>
      <c r="I136" s="332"/>
      <c r="J136" s="1289" t="s">
        <v>50</v>
      </c>
      <c r="K136" s="102">
        <f>SUM(K106:K131)</f>
        <v>320.89999999999998</v>
      </c>
      <c r="L136" s="102">
        <f t="shared" ref="L136:R136" si="9">SUM(L106:L135)</f>
        <v>620.1</v>
      </c>
      <c r="M136" s="102">
        <f t="shared" si="9"/>
        <v>434.5</v>
      </c>
      <c r="N136" s="102">
        <f t="shared" si="9"/>
        <v>214.8</v>
      </c>
      <c r="O136" s="102">
        <f t="shared" si="9"/>
        <v>0</v>
      </c>
      <c r="P136" s="102">
        <f t="shared" si="9"/>
        <v>219.7</v>
      </c>
      <c r="Q136" s="102">
        <f>SUM(Q106:Q135)</f>
        <v>96.8</v>
      </c>
      <c r="R136" s="102">
        <f t="shared" si="9"/>
        <v>93.6</v>
      </c>
      <c r="S136" s="595"/>
      <c r="T136" s="596"/>
      <c r="U136" s="597"/>
      <c r="V136" s="598"/>
      <c r="W136" s="599"/>
      <c r="Y136" s="471"/>
      <c r="Z136" s="471"/>
    </row>
    <row r="137" spans="1:26" s="1" customFormat="1" ht="44.25" customHeight="1">
      <c r="A137" s="1643" t="s">
        <v>13</v>
      </c>
      <c r="B137" s="1645" t="s">
        <v>13</v>
      </c>
      <c r="C137" s="1661" t="s">
        <v>45</v>
      </c>
      <c r="D137" s="1663"/>
      <c r="E137" s="1665" t="s">
        <v>73</v>
      </c>
      <c r="F137" s="1667"/>
      <c r="G137" s="1637" t="s">
        <v>151</v>
      </c>
      <c r="H137" s="1639">
        <v>1</v>
      </c>
      <c r="I137" s="1641" t="s">
        <v>117</v>
      </c>
      <c r="J137" s="44" t="s">
        <v>20</v>
      </c>
      <c r="K137" s="148">
        <v>9</v>
      </c>
      <c r="L137" s="148">
        <v>9</v>
      </c>
      <c r="M137" s="211">
        <v>9</v>
      </c>
      <c r="N137" s="245">
        <v>9</v>
      </c>
      <c r="O137" s="245"/>
      <c r="P137" s="230"/>
      <c r="Q137" s="148">
        <v>9</v>
      </c>
      <c r="R137" s="148">
        <v>9</v>
      </c>
      <c r="S137" s="53" t="s">
        <v>74</v>
      </c>
      <c r="T137" s="1178">
        <v>5</v>
      </c>
      <c r="U137" s="1302">
        <v>4</v>
      </c>
      <c r="V137" s="1302">
        <v>4</v>
      </c>
      <c r="W137" s="1310">
        <v>4</v>
      </c>
      <c r="Y137" s="471"/>
      <c r="Z137" s="471"/>
    </row>
    <row r="138" spans="1:26" s="1" customFormat="1" ht="23.25" customHeight="1" thickBot="1">
      <c r="A138" s="1644"/>
      <c r="B138" s="1646"/>
      <c r="C138" s="1662"/>
      <c r="D138" s="1664"/>
      <c r="E138" s="1666"/>
      <c r="F138" s="1668"/>
      <c r="G138" s="1638"/>
      <c r="H138" s="1640"/>
      <c r="I138" s="1642"/>
      <c r="J138" s="46" t="s">
        <v>50</v>
      </c>
      <c r="K138" s="136">
        <f t="shared" ref="K138:R138" si="10">SUM(K137)</f>
        <v>9</v>
      </c>
      <c r="L138" s="136">
        <f t="shared" si="10"/>
        <v>9</v>
      </c>
      <c r="M138" s="102">
        <f t="shared" si="10"/>
        <v>9</v>
      </c>
      <c r="N138" s="333">
        <f t="shared" si="10"/>
        <v>9</v>
      </c>
      <c r="O138" s="333">
        <f t="shared" si="10"/>
        <v>0</v>
      </c>
      <c r="P138" s="332">
        <f t="shared" si="10"/>
        <v>0</v>
      </c>
      <c r="Q138" s="136">
        <f t="shared" si="10"/>
        <v>9</v>
      </c>
      <c r="R138" s="136">
        <f t="shared" si="10"/>
        <v>9</v>
      </c>
      <c r="S138" s="145"/>
      <c r="T138" s="1180"/>
      <c r="U138" s="1303"/>
      <c r="V138" s="1303"/>
      <c r="W138" s="1312"/>
      <c r="Y138" s="471"/>
      <c r="Z138" s="471"/>
    </row>
    <row r="139" spans="1:26" s="47" customFormat="1" ht="30.75" customHeight="1">
      <c r="A139" s="1643" t="s">
        <v>13</v>
      </c>
      <c r="B139" s="1645" t="s">
        <v>13</v>
      </c>
      <c r="C139" s="1647" t="s">
        <v>47</v>
      </c>
      <c r="D139" s="1650"/>
      <c r="E139" s="1320" t="s">
        <v>267</v>
      </c>
      <c r="F139" s="885"/>
      <c r="G139" s="388"/>
      <c r="H139" s="1266">
        <v>5</v>
      </c>
      <c r="I139" s="1240" t="s">
        <v>170</v>
      </c>
      <c r="J139" s="48" t="s">
        <v>21</v>
      </c>
      <c r="K139" s="132">
        <v>4.8</v>
      </c>
      <c r="L139" s="132">
        <v>4.8</v>
      </c>
      <c r="M139" s="207">
        <v>4.8</v>
      </c>
      <c r="N139" s="234">
        <v>4.8</v>
      </c>
      <c r="O139" s="234"/>
      <c r="P139" s="216"/>
      <c r="Q139" s="132">
        <v>4.8</v>
      </c>
      <c r="R139" s="132">
        <v>4.8</v>
      </c>
      <c r="S139" s="1230" t="s">
        <v>112</v>
      </c>
      <c r="T139" s="1179">
        <v>1</v>
      </c>
      <c r="U139" s="250">
        <v>1</v>
      </c>
      <c r="V139" s="250">
        <v>1</v>
      </c>
      <c r="W139" s="1311">
        <v>1</v>
      </c>
      <c r="Y139" s="1191"/>
      <c r="Z139" s="1191"/>
    </row>
    <row r="140" spans="1:26" s="47" customFormat="1" ht="16.5" customHeight="1">
      <c r="A140" s="1613"/>
      <c r="B140" s="1614"/>
      <c r="C140" s="1648"/>
      <c r="D140" s="1651"/>
      <c r="E140" s="747" t="s">
        <v>75</v>
      </c>
      <c r="F140" s="748"/>
      <c r="G140" s="1653"/>
      <c r="H140" s="705">
        <v>3</v>
      </c>
      <c r="I140" s="706" t="s">
        <v>220</v>
      </c>
      <c r="J140" s="707" t="s">
        <v>21</v>
      </c>
      <c r="K140" s="669">
        <v>245.1</v>
      </c>
      <c r="L140" s="151">
        <f>245.1-166.1</f>
        <v>79</v>
      </c>
      <c r="M140" s="708"/>
      <c r="N140" s="709"/>
      <c r="O140" s="709"/>
      <c r="P140" s="710"/>
      <c r="Q140" s="669"/>
      <c r="R140" s="669"/>
      <c r="S140" s="1230"/>
      <c r="T140" s="745"/>
      <c r="U140" s="746"/>
      <c r="V140" s="743"/>
      <c r="W140" s="744"/>
      <c r="Y140" s="1191"/>
      <c r="Z140" s="1191"/>
    </row>
    <row r="141" spans="1:26" s="47" customFormat="1" ht="18.75" customHeight="1" thickBot="1">
      <c r="A141" s="1644"/>
      <c r="B141" s="1646"/>
      <c r="C141" s="1649"/>
      <c r="D141" s="1652"/>
      <c r="E141" s="387"/>
      <c r="F141" s="1234"/>
      <c r="G141" s="1654"/>
      <c r="H141" s="435"/>
      <c r="I141" s="1243"/>
      <c r="J141" s="46" t="s">
        <v>50</v>
      </c>
      <c r="K141" s="136">
        <f>SUM(K139:K140)</f>
        <v>249.9</v>
      </c>
      <c r="L141" s="136">
        <f t="shared" ref="L141:R141" si="11">SUM(L139:L140)</f>
        <v>83.8</v>
      </c>
      <c r="M141" s="136">
        <f>SUM(M139:M140)</f>
        <v>4.8</v>
      </c>
      <c r="N141" s="136">
        <f t="shared" si="11"/>
        <v>4.8</v>
      </c>
      <c r="O141" s="136">
        <f t="shared" si="11"/>
        <v>0</v>
      </c>
      <c r="P141" s="136">
        <f t="shared" si="11"/>
        <v>0</v>
      </c>
      <c r="Q141" s="136">
        <f t="shared" si="11"/>
        <v>4.8</v>
      </c>
      <c r="R141" s="136">
        <f t="shared" si="11"/>
        <v>4.8</v>
      </c>
      <c r="S141" s="1231"/>
      <c r="T141" s="1180"/>
      <c r="U141" s="1180"/>
      <c r="V141" s="1260"/>
      <c r="W141" s="1312"/>
      <c r="Y141" s="1191"/>
      <c r="Z141" s="1191"/>
    </row>
    <row r="142" spans="1:26" s="1" customFormat="1" ht="15" customHeight="1" thickBot="1">
      <c r="A142" s="1246" t="s">
        <v>13</v>
      </c>
      <c r="B142" s="1251" t="s">
        <v>13</v>
      </c>
      <c r="C142" s="1611" t="s">
        <v>76</v>
      </c>
      <c r="D142" s="1612"/>
      <c r="E142" s="1612"/>
      <c r="F142" s="1612"/>
      <c r="G142" s="1612"/>
      <c r="H142" s="1612"/>
      <c r="I142" s="1612"/>
      <c r="J142" s="1628"/>
      <c r="K142" s="143">
        <f>K141+K138+K136+K104+K102+K99+K84+K82+K78+K74+K70</f>
        <v>14787.8</v>
      </c>
      <c r="L142" s="143">
        <f t="shared" ref="L142:R142" si="12">L141+L138+L136+L104+L102+L99+L84+L82+L78+L74+L70</f>
        <v>12212.8</v>
      </c>
      <c r="M142" s="143">
        <f>M141+M138+M136+M104+M102+M99+M84+M82+M78+M74+M70</f>
        <v>11323.699999999999</v>
      </c>
      <c r="N142" s="143">
        <f t="shared" si="12"/>
        <v>8154.4999999999991</v>
      </c>
      <c r="O142" s="143">
        <f t="shared" si="12"/>
        <v>4695.3</v>
      </c>
      <c r="P142" s="143">
        <f t="shared" si="12"/>
        <v>3169.2</v>
      </c>
      <c r="Q142" s="143">
        <f t="shared" si="12"/>
        <v>11557.599999999999</v>
      </c>
      <c r="R142" s="143">
        <f t="shared" si="12"/>
        <v>12243.599999999999</v>
      </c>
      <c r="S142" s="49"/>
      <c r="T142" s="267"/>
      <c r="U142" s="444"/>
      <c r="V142" s="444"/>
      <c r="W142" s="50"/>
      <c r="Y142" s="471"/>
      <c r="Z142" s="471"/>
    </row>
    <row r="143" spans="1:26" s="1" customFormat="1" ht="17.25" customHeight="1" thickBot="1">
      <c r="A143" s="51" t="s">
        <v>13</v>
      </c>
      <c r="B143" s="52" t="s">
        <v>22</v>
      </c>
      <c r="C143" s="1589" t="s">
        <v>77</v>
      </c>
      <c r="D143" s="1590"/>
      <c r="E143" s="1590"/>
      <c r="F143" s="1590"/>
      <c r="G143" s="1590"/>
      <c r="H143" s="1590"/>
      <c r="I143" s="1590"/>
      <c r="J143" s="1590"/>
      <c r="K143" s="1590"/>
      <c r="L143" s="1590"/>
      <c r="M143" s="1590"/>
      <c r="N143" s="1590"/>
      <c r="O143" s="1590"/>
      <c r="P143" s="1590"/>
      <c r="Q143" s="1590"/>
      <c r="R143" s="1590"/>
      <c r="S143" s="1590"/>
      <c r="T143" s="1590"/>
      <c r="U143" s="1590"/>
      <c r="V143" s="1590"/>
      <c r="W143" s="1592"/>
      <c r="Y143" s="471"/>
      <c r="Z143" s="471"/>
    </row>
    <row r="144" spans="1:26" s="1" customFormat="1" ht="27" customHeight="1">
      <c r="A144" s="1245" t="s">
        <v>13</v>
      </c>
      <c r="B144" s="1250" t="s">
        <v>22</v>
      </c>
      <c r="C144" s="1298" t="s">
        <v>13</v>
      </c>
      <c r="D144" s="1267"/>
      <c r="E144" s="1317" t="s">
        <v>340</v>
      </c>
      <c r="F144" s="159"/>
      <c r="G144" s="160"/>
      <c r="H144" s="430" t="s">
        <v>18</v>
      </c>
      <c r="I144" s="431"/>
      <c r="J144" s="431"/>
      <c r="K144" s="162"/>
      <c r="L144" s="162"/>
      <c r="M144" s="288"/>
      <c r="N144" s="293"/>
      <c r="O144" s="293"/>
      <c r="P144" s="291"/>
      <c r="Q144" s="162"/>
      <c r="R144" s="162"/>
      <c r="S144" s="163"/>
      <c r="T144" s="294"/>
      <c r="U144" s="301"/>
      <c r="V144" s="301"/>
      <c r="W144" s="297"/>
      <c r="Y144" s="471"/>
      <c r="Z144" s="471"/>
    </row>
    <row r="145" spans="1:26" s="1" customFormat="1" ht="20.25" customHeight="1">
      <c r="A145" s="1245"/>
      <c r="B145" s="1250"/>
      <c r="C145" s="1298"/>
      <c r="D145" s="1277" t="s">
        <v>13</v>
      </c>
      <c r="E145" s="1593" t="s">
        <v>124</v>
      </c>
      <c r="F145" s="1630" t="s">
        <v>152</v>
      </c>
      <c r="G145" s="1633" t="s">
        <v>156</v>
      </c>
      <c r="H145" s="1266"/>
      <c r="I145" s="1606" t="s">
        <v>79</v>
      </c>
      <c r="J145" s="563" t="s">
        <v>20</v>
      </c>
      <c r="K145" s="121">
        <v>645.1</v>
      </c>
      <c r="L145" s="121">
        <v>510.1</v>
      </c>
      <c r="M145" s="191">
        <v>473.7</v>
      </c>
      <c r="N145" s="806">
        <v>358.9</v>
      </c>
      <c r="O145" s="231"/>
      <c r="P145" s="212">
        <v>114.8</v>
      </c>
      <c r="Q145" s="738">
        <v>465</v>
      </c>
      <c r="R145" s="738">
        <v>465</v>
      </c>
      <c r="S145" s="357" t="s">
        <v>114</v>
      </c>
      <c r="T145" s="565">
        <v>439</v>
      </c>
      <c r="U145" s="374">
        <v>439</v>
      </c>
      <c r="V145" s="374">
        <v>439</v>
      </c>
      <c r="W145" s="348">
        <v>439</v>
      </c>
      <c r="Y145" s="471"/>
      <c r="Z145" s="471"/>
    </row>
    <row r="146" spans="1:26" s="1" customFormat="1" ht="26.25" customHeight="1">
      <c r="A146" s="1245"/>
      <c r="B146" s="1250"/>
      <c r="C146" s="1298"/>
      <c r="D146" s="1267"/>
      <c r="E146" s="1629"/>
      <c r="F146" s="1631"/>
      <c r="G146" s="1634"/>
      <c r="H146" s="1267"/>
      <c r="I146" s="1636"/>
      <c r="J146" s="146"/>
      <c r="K146" s="122"/>
      <c r="L146" s="122"/>
      <c r="M146" s="98"/>
      <c r="N146" s="151"/>
      <c r="O146" s="151"/>
      <c r="P146" s="213"/>
      <c r="Q146" s="122"/>
      <c r="R146" s="122"/>
      <c r="S146" s="1313" t="s">
        <v>253</v>
      </c>
      <c r="T146" s="350">
        <v>439</v>
      </c>
      <c r="U146" s="351">
        <v>439</v>
      </c>
      <c r="V146" s="351">
        <v>439</v>
      </c>
      <c r="W146" s="352">
        <v>439</v>
      </c>
      <c r="Y146" s="471"/>
      <c r="Z146" s="471"/>
    </row>
    <row r="147" spans="1:26" s="1" customFormat="1" ht="18.75" customHeight="1">
      <c r="A147" s="1245"/>
      <c r="B147" s="1250"/>
      <c r="C147" s="1298"/>
      <c r="D147" s="1267"/>
      <c r="E147" s="1283"/>
      <c r="F147" s="1631"/>
      <c r="G147" s="1634"/>
      <c r="H147" s="1267"/>
      <c r="I147" s="1636"/>
      <c r="J147" s="146"/>
      <c r="K147" s="122"/>
      <c r="L147" s="122"/>
      <c r="M147" s="98"/>
      <c r="N147" s="151"/>
      <c r="O147" s="151"/>
      <c r="P147" s="213"/>
      <c r="Q147" s="122"/>
      <c r="R147" s="122"/>
      <c r="S147" s="183" t="s">
        <v>115</v>
      </c>
      <c r="T147" s="326">
        <f>87+6+1</f>
        <v>94</v>
      </c>
      <c r="U147" s="327">
        <v>5</v>
      </c>
      <c r="V147" s="327">
        <v>10</v>
      </c>
      <c r="W147" s="325">
        <v>70</v>
      </c>
      <c r="Y147" s="471"/>
      <c r="Z147" s="471"/>
    </row>
    <row r="148" spans="1:26" s="1" customFormat="1" ht="18.75" customHeight="1">
      <c r="A148" s="1245"/>
      <c r="B148" s="1250"/>
      <c r="C148" s="1298"/>
      <c r="D148" s="1267"/>
      <c r="E148" s="1283"/>
      <c r="F148" s="1631"/>
      <c r="G148" s="1634"/>
      <c r="H148" s="1267"/>
      <c r="I148" s="1636"/>
      <c r="J148" s="146"/>
      <c r="K148" s="122"/>
      <c r="L148" s="122"/>
      <c r="M148" s="98"/>
      <c r="N148" s="151"/>
      <c r="O148" s="151"/>
      <c r="P148" s="213"/>
      <c r="Q148" s="122"/>
      <c r="R148" s="122"/>
      <c r="S148" s="183" t="s">
        <v>113</v>
      </c>
      <c r="T148" s="326">
        <v>31</v>
      </c>
      <c r="U148" s="327">
        <v>0</v>
      </c>
      <c r="V148" s="327">
        <v>15</v>
      </c>
      <c r="W148" s="325">
        <v>0</v>
      </c>
      <c r="Y148" s="471"/>
      <c r="Z148" s="471"/>
    </row>
    <row r="149" spans="1:26" s="1" customFormat="1" ht="18.75" customHeight="1">
      <c r="A149" s="1245"/>
      <c r="B149" s="1250"/>
      <c r="C149" s="1298"/>
      <c r="D149" s="1267"/>
      <c r="E149" s="1291"/>
      <c r="F149" s="1631"/>
      <c r="G149" s="1634"/>
      <c r="H149" s="1267"/>
      <c r="I149" s="176"/>
      <c r="J149" s="146"/>
      <c r="K149" s="122"/>
      <c r="L149" s="122"/>
      <c r="M149" s="98"/>
      <c r="N149" s="151"/>
      <c r="O149" s="151"/>
      <c r="P149" s="213"/>
      <c r="Q149" s="122"/>
      <c r="R149" s="122"/>
      <c r="S149" s="354" t="s">
        <v>194</v>
      </c>
      <c r="T149" s="355">
        <v>18</v>
      </c>
      <c r="U149" s="356">
        <v>3</v>
      </c>
      <c r="V149" s="356">
        <v>3</v>
      </c>
      <c r="W149" s="325">
        <v>4</v>
      </c>
      <c r="Y149" s="471"/>
      <c r="Z149" s="471"/>
    </row>
    <row r="150" spans="1:26" s="1" customFormat="1" ht="18.75" customHeight="1">
      <c r="A150" s="1245"/>
      <c r="B150" s="1250"/>
      <c r="C150" s="1298"/>
      <c r="D150" s="1274"/>
      <c r="E150" s="1293"/>
      <c r="F150" s="1632"/>
      <c r="G150" s="1635"/>
      <c r="H150" s="1274"/>
      <c r="I150" s="566"/>
      <c r="J150" s="147"/>
      <c r="K150" s="131"/>
      <c r="L150" s="131"/>
      <c r="M150" s="140"/>
      <c r="N150" s="233"/>
      <c r="O150" s="233"/>
      <c r="P150" s="215"/>
      <c r="Q150" s="131"/>
      <c r="R150" s="131"/>
      <c r="S150" s="567" t="s">
        <v>195</v>
      </c>
      <c r="T150" s="568">
        <v>13</v>
      </c>
      <c r="U150" s="569">
        <v>14</v>
      </c>
      <c r="V150" s="570">
        <v>14</v>
      </c>
      <c r="W150" s="478">
        <v>14</v>
      </c>
      <c r="Y150" s="471"/>
      <c r="Z150" s="471"/>
    </row>
    <row r="151" spans="1:26" s="1" customFormat="1" ht="36" customHeight="1">
      <c r="A151" s="1245"/>
      <c r="B151" s="1250"/>
      <c r="C151" s="1298"/>
      <c r="D151" s="1273"/>
      <c r="E151" s="1620" t="s">
        <v>221</v>
      </c>
      <c r="F151" s="1622" t="s">
        <v>78</v>
      </c>
      <c r="G151" s="1624" t="s">
        <v>232</v>
      </c>
      <c r="H151" s="823"/>
      <c r="I151" s="1626" t="s">
        <v>170</v>
      </c>
      <c r="J151" s="824" t="s">
        <v>20</v>
      </c>
      <c r="K151" s="722">
        <v>10</v>
      </c>
      <c r="L151" s="722">
        <v>10</v>
      </c>
      <c r="M151" s="825"/>
      <c r="N151" s="826"/>
      <c r="O151" s="826"/>
      <c r="P151" s="827"/>
      <c r="Q151" s="828"/>
      <c r="R151" s="828"/>
      <c r="S151" s="821" t="s">
        <v>188</v>
      </c>
      <c r="T151" s="829" t="s">
        <v>169</v>
      </c>
      <c r="U151" s="727"/>
      <c r="V151" s="726"/>
      <c r="W151" s="347"/>
      <c r="X151" s="1" t="s">
        <v>315</v>
      </c>
      <c r="Y151" s="471"/>
      <c r="Z151" s="471"/>
    </row>
    <row r="152" spans="1:26" s="4" customFormat="1" ht="32.25" customHeight="1">
      <c r="A152" s="1245"/>
      <c r="B152" s="1250"/>
      <c r="C152" s="1298"/>
      <c r="D152" s="620"/>
      <c r="E152" s="1621"/>
      <c r="F152" s="1623"/>
      <c r="G152" s="1625"/>
      <c r="H152" s="830"/>
      <c r="I152" s="1627"/>
      <c r="J152" s="824"/>
      <c r="K152" s="722"/>
      <c r="L152" s="722"/>
      <c r="M152" s="831"/>
      <c r="N152" s="723"/>
      <c r="O152" s="723"/>
      <c r="P152" s="724"/>
      <c r="Q152" s="722"/>
      <c r="R152" s="722"/>
      <c r="S152" s="725"/>
      <c r="T152" s="726"/>
      <c r="U152" s="726"/>
      <c r="V152" s="726"/>
      <c r="W152" s="347"/>
      <c r="Y152" s="33"/>
      <c r="Z152" s="33"/>
    </row>
    <row r="153" spans="1:26" s="47" customFormat="1" ht="12.75" customHeight="1" thickBot="1">
      <c r="A153" s="1246"/>
      <c r="B153" s="1251"/>
      <c r="C153" s="624"/>
      <c r="D153" s="594"/>
      <c r="E153" s="591"/>
      <c r="F153" s="592"/>
      <c r="G153" s="593"/>
      <c r="H153" s="594"/>
      <c r="I153" s="332"/>
      <c r="J153" s="46" t="s">
        <v>50</v>
      </c>
      <c r="K153" s="136">
        <f t="shared" ref="K153:R153" si="13">SUM(K145:K152)</f>
        <v>655.1</v>
      </c>
      <c r="L153" s="136">
        <f t="shared" si="13"/>
        <v>520.1</v>
      </c>
      <c r="M153" s="136">
        <f>SUM(M145:M152)</f>
        <v>473.7</v>
      </c>
      <c r="N153" s="136">
        <f t="shared" si="13"/>
        <v>358.9</v>
      </c>
      <c r="O153" s="136">
        <f t="shared" si="13"/>
        <v>0</v>
      </c>
      <c r="P153" s="136">
        <f t="shared" si="13"/>
        <v>114.8</v>
      </c>
      <c r="Q153" s="136">
        <f>SUM(Q145:Q152)</f>
        <v>465</v>
      </c>
      <c r="R153" s="136">
        <f t="shared" si="13"/>
        <v>465</v>
      </c>
      <c r="S153" s="595"/>
      <c r="T153" s="596"/>
      <c r="U153" s="597"/>
      <c r="V153" s="598"/>
      <c r="W153" s="599"/>
      <c r="Y153" s="1191"/>
      <c r="Z153" s="1191"/>
    </row>
    <row r="154" spans="1:26" s="1" customFormat="1" ht="13.5" thickBot="1">
      <c r="A154" s="51" t="s">
        <v>13</v>
      </c>
      <c r="B154" s="55" t="s">
        <v>22</v>
      </c>
      <c r="C154" s="1544" t="s">
        <v>76</v>
      </c>
      <c r="D154" s="1545"/>
      <c r="E154" s="1545"/>
      <c r="F154" s="1545"/>
      <c r="G154" s="1545"/>
      <c r="H154" s="1545"/>
      <c r="I154" s="1612"/>
      <c r="J154" s="1612"/>
      <c r="K154" s="149">
        <f>K153</f>
        <v>655.1</v>
      </c>
      <c r="L154" s="149">
        <f>L153</f>
        <v>520.1</v>
      </c>
      <c r="M154" s="149">
        <f t="shared" ref="M154:R154" si="14">M153</f>
        <v>473.7</v>
      </c>
      <c r="N154" s="149">
        <f t="shared" si="14"/>
        <v>358.9</v>
      </c>
      <c r="O154" s="149">
        <f t="shared" si="14"/>
        <v>0</v>
      </c>
      <c r="P154" s="149">
        <f t="shared" si="14"/>
        <v>114.8</v>
      </c>
      <c r="Q154" s="149">
        <f t="shared" si="14"/>
        <v>465</v>
      </c>
      <c r="R154" s="149">
        <f t="shared" si="14"/>
        <v>465</v>
      </c>
      <c r="S154" s="571"/>
      <c r="T154" s="572"/>
      <c r="U154" s="572"/>
      <c r="V154" s="572"/>
      <c r="W154" s="298"/>
      <c r="Y154" s="471"/>
      <c r="Z154" s="471"/>
    </row>
    <row r="155" spans="1:26" s="1" customFormat="1" ht="17.25" customHeight="1" thickBot="1">
      <c r="A155" s="51" t="s">
        <v>13</v>
      </c>
      <c r="B155" s="52" t="s">
        <v>26</v>
      </c>
      <c r="C155" s="1589" t="s">
        <v>229</v>
      </c>
      <c r="D155" s="1590"/>
      <c r="E155" s="1590"/>
      <c r="F155" s="1590"/>
      <c r="G155" s="1590"/>
      <c r="H155" s="1590"/>
      <c r="I155" s="1590"/>
      <c r="J155" s="1590"/>
      <c r="K155" s="1590"/>
      <c r="L155" s="1590"/>
      <c r="M155" s="1590"/>
      <c r="N155" s="1590"/>
      <c r="O155" s="1590"/>
      <c r="P155" s="1590"/>
      <c r="Q155" s="1590"/>
      <c r="R155" s="1590"/>
      <c r="S155" s="1590"/>
      <c r="T155" s="1590"/>
      <c r="U155" s="1590"/>
      <c r="V155" s="1590"/>
      <c r="W155" s="1592"/>
      <c r="Y155" s="471"/>
      <c r="Z155" s="471"/>
    </row>
    <row r="156" spans="1:26" s="1" customFormat="1" ht="27" customHeight="1">
      <c r="A156" s="1275" t="s">
        <v>13</v>
      </c>
      <c r="B156" s="1262" t="s">
        <v>26</v>
      </c>
      <c r="C156" s="1279" t="s">
        <v>13</v>
      </c>
      <c r="D156" s="430"/>
      <c r="E156" s="59" t="s">
        <v>241</v>
      </c>
      <c r="F156" s="640"/>
      <c r="G156" s="160"/>
      <c r="H156" s="430"/>
      <c r="I156" s="431"/>
      <c r="J156" s="431"/>
      <c r="K156" s="162"/>
      <c r="L156" s="162"/>
      <c r="M156" s="288"/>
      <c r="N156" s="293"/>
      <c r="O156" s="293"/>
      <c r="P156" s="291"/>
      <c r="Q156" s="162"/>
      <c r="R156" s="288"/>
      <c r="S156" s="655"/>
      <c r="T156" s="294"/>
      <c r="U156" s="301"/>
      <c r="V156" s="301"/>
      <c r="W156" s="297"/>
      <c r="Y156" s="471"/>
      <c r="Z156" s="471"/>
    </row>
    <row r="157" spans="1:26" s="1" customFormat="1" ht="25.5" customHeight="1">
      <c r="A157" s="1613"/>
      <c r="B157" s="1614"/>
      <c r="C157" s="1615"/>
      <c r="D157" s="1273" t="s">
        <v>13</v>
      </c>
      <c r="E157" s="1616" t="s">
        <v>297</v>
      </c>
      <c r="F157" s="1617"/>
      <c r="G157" s="1271"/>
      <c r="H157" s="1618" t="s">
        <v>18</v>
      </c>
      <c r="I157" s="1606" t="s">
        <v>29</v>
      </c>
      <c r="J157" s="74" t="s">
        <v>20</v>
      </c>
      <c r="K157" s="190"/>
      <c r="L157" s="122"/>
      <c r="M157" s="98">
        <v>90</v>
      </c>
      <c r="N157" s="151">
        <v>90</v>
      </c>
      <c r="O157" s="151"/>
      <c r="P157" s="645"/>
      <c r="Q157" s="448"/>
      <c r="R157" s="98"/>
      <c r="S157" s="1286" t="s">
        <v>296</v>
      </c>
      <c r="T157" s="283"/>
      <c r="U157" s="283">
        <v>1</v>
      </c>
      <c r="V157" s="650"/>
      <c r="W157" s="318"/>
      <c r="X157" s="1" t="s">
        <v>247</v>
      </c>
      <c r="Y157" s="471"/>
      <c r="Z157" s="471"/>
    </row>
    <row r="158" spans="1:26" s="1" customFormat="1" ht="15" customHeight="1">
      <c r="A158" s="1613"/>
      <c r="B158" s="1614"/>
      <c r="C158" s="1615"/>
      <c r="D158" s="1228"/>
      <c r="E158" s="1616"/>
      <c r="F158" s="1617"/>
      <c r="G158" s="1292"/>
      <c r="H158" s="1619"/>
      <c r="I158" s="1607"/>
      <c r="J158" s="54"/>
      <c r="K158" s="192"/>
      <c r="L158" s="131"/>
      <c r="M158" s="646"/>
      <c r="N158" s="647"/>
      <c r="O158" s="647"/>
      <c r="P158" s="648"/>
      <c r="Q158" s="649"/>
      <c r="R158" s="140"/>
      <c r="S158" s="459"/>
      <c r="T158" s="274"/>
      <c r="U158" s="274"/>
      <c r="V158" s="252"/>
      <c r="W158" s="319"/>
      <c r="Y158" s="471"/>
      <c r="Z158" s="471"/>
    </row>
    <row r="159" spans="1:26" s="4" customFormat="1" ht="39.75" customHeight="1">
      <c r="A159" s="1569"/>
      <c r="B159" s="1572"/>
      <c r="C159" s="1608"/>
      <c r="D159" s="1296" t="s">
        <v>22</v>
      </c>
      <c r="E159" s="1111" t="s">
        <v>230</v>
      </c>
      <c r="F159" s="641" t="s">
        <v>256</v>
      </c>
      <c r="G159" s="1271"/>
      <c r="H159" s="749"/>
      <c r="I159" s="1235"/>
      <c r="J159" s="57" t="s">
        <v>20</v>
      </c>
      <c r="K159" s="634"/>
      <c r="L159" s="122"/>
      <c r="M159" s="151">
        <v>12.3</v>
      </c>
      <c r="N159" s="151">
        <v>12.3</v>
      </c>
      <c r="O159" s="151">
        <v>9.4</v>
      </c>
      <c r="P159" s="633"/>
      <c r="Q159" s="122">
        <v>29</v>
      </c>
      <c r="R159" s="98">
        <v>29.9</v>
      </c>
      <c r="S159" s="881" t="s">
        <v>254</v>
      </c>
      <c r="T159" s="303">
        <v>1</v>
      </c>
      <c r="U159" s="1179"/>
      <c r="V159" s="1259"/>
      <c r="W159" s="1311">
        <v>1</v>
      </c>
      <c r="X159" s="626" t="s">
        <v>247</v>
      </c>
      <c r="Y159" s="33"/>
      <c r="Z159" s="33"/>
    </row>
    <row r="160" spans="1:26" s="4" customFormat="1" ht="15" customHeight="1">
      <c r="A160" s="1569"/>
      <c r="B160" s="1572"/>
      <c r="C160" s="1608"/>
      <c r="D160" s="1296"/>
      <c r="E160" s="1111"/>
      <c r="F160" s="1271"/>
      <c r="G160" s="1271"/>
      <c r="H160" s="1272"/>
      <c r="I160" s="643"/>
      <c r="J160" s="57" t="s">
        <v>239</v>
      </c>
      <c r="K160" s="630"/>
      <c r="L160" s="122"/>
      <c r="M160" s="151">
        <v>70</v>
      </c>
      <c r="N160" s="151">
        <v>70</v>
      </c>
      <c r="O160" s="631"/>
      <c r="P160" s="633"/>
      <c r="Q160" s="122">
        <v>165</v>
      </c>
      <c r="R160" s="98">
        <v>168.4</v>
      </c>
      <c r="S160" s="653" t="s">
        <v>244</v>
      </c>
      <c r="T160" s="654"/>
      <c r="U160" s="272"/>
      <c r="V160" s="491"/>
      <c r="W160" s="346">
        <v>1</v>
      </c>
      <c r="X160" s="626"/>
      <c r="Y160" s="33"/>
      <c r="Z160" s="33"/>
    </row>
    <row r="161" spans="1:26" s="4" customFormat="1" ht="16.5" customHeight="1">
      <c r="A161" s="1569"/>
      <c r="B161" s="1572"/>
      <c r="C161" s="1608"/>
      <c r="D161" s="1296"/>
      <c r="E161" s="1111"/>
      <c r="F161" s="1595" t="s">
        <v>255</v>
      </c>
      <c r="G161" s="1271"/>
      <c r="H161" s="1272"/>
      <c r="I161" s="643"/>
      <c r="J161" s="57"/>
      <c r="K161" s="630"/>
      <c r="L161" s="122"/>
      <c r="M161" s="151"/>
      <c r="N161" s="151"/>
      <c r="O161" s="631"/>
      <c r="P161" s="633"/>
      <c r="Q161" s="122"/>
      <c r="R161" s="98"/>
      <c r="S161" s="659" t="s">
        <v>245</v>
      </c>
      <c r="T161" s="660"/>
      <c r="U161" s="661"/>
      <c r="V161" s="661">
        <v>100</v>
      </c>
      <c r="W161" s="662">
        <v>166</v>
      </c>
      <c r="X161" s="626"/>
      <c r="Y161" s="33"/>
      <c r="Z161" s="33"/>
    </row>
    <row r="162" spans="1:26" s="4" customFormat="1" ht="27" customHeight="1">
      <c r="A162" s="1569"/>
      <c r="B162" s="1572"/>
      <c r="C162" s="1608"/>
      <c r="D162" s="1296"/>
      <c r="E162" s="1111"/>
      <c r="F162" s="1610"/>
      <c r="G162" s="1271"/>
      <c r="H162" s="1272"/>
      <c r="I162" s="643"/>
      <c r="J162" s="57"/>
      <c r="K162" s="630"/>
      <c r="L162" s="122"/>
      <c r="M162" s="190"/>
      <c r="N162" s="151"/>
      <c r="O162" s="632"/>
      <c r="P162" s="630"/>
      <c r="Q162" s="122"/>
      <c r="R162" s="98"/>
      <c r="S162" s="659" t="s">
        <v>246</v>
      </c>
      <c r="T162" s="660"/>
      <c r="U162" s="661"/>
      <c r="V162" s="661"/>
      <c r="W162" s="662">
        <v>20</v>
      </c>
      <c r="X162" s="626"/>
      <c r="Y162" s="33"/>
      <c r="Z162" s="33"/>
    </row>
    <row r="163" spans="1:26" s="4" customFormat="1" ht="16.5" customHeight="1">
      <c r="A163" s="1569"/>
      <c r="B163" s="1572"/>
      <c r="C163" s="1608"/>
      <c r="D163" s="605"/>
      <c r="E163" s="1284"/>
      <c r="F163" s="1292"/>
      <c r="G163" s="1292"/>
      <c r="H163" s="1272"/>
      <c r="I163" s="644"/>
      <c r="J163" s="671"/>
      <c r="K163" s="711"/>
      <c r="L163" s="131"/>
      <c r="M163" s="192"/>
      <c r="N163" s="233"/>
      <c r="O163" s="712"/>
      <c r="P163" s="711"/>
      <c r="Q163" s="131"/>
      <c r="R163" s="140"/>
      <c r="S163" s="656" t="s">
        <v>240</v>
      </c>
      <c r="T163" s="657"/>
      <c r="U163" s="657"/>
      <c r="V163" s="657"/>
      <c r="W163" s="658">
        <v>1</v>
      </c>
      <c r="X163" s="626"/>
      <c r="Y163" s="33"/>
      <c r="Z163" s="33"/>
    </row>
    <row r="164" spans="1:26" s="4" customFormat="1" ht="39.75" customHeight="1">
      <c r="A164" s="1569"/>
      <c r="B164" s="1572"/>
      <c r="C164" s="1608"/>
      <c r="D164" s="1296" t="s">
        <v>26</v>
      </c>
      <c r="E164" s="1111" t="s">
        <v>265</v>
      </c>
      <c r="F164" s="641"/>
      <c r="G164" s="1271"/>
      <c r="H164" s="642"/>
      <c r="I164" s="1235" t="s">
        <v>257</v>
      </c>
      <c r="J164" s="57" t="s">
        <v>20</v>
      </c>
      <c r="K164" s="634"/>
      <c r="L164" s="122"/>
      <c r="M164" s="151">
        <v>5</v>
      </c>
      <c r="N164" s="151">
        <v>5</v>
      </c>
      <c r="O164" s="151"/>
      <c r="P164" s="633"/>
      <c r="Q164" s="122">
        <v>30</v>
      </c>
      <c r="R164" s="98">
        <v>20</v>
      </c>
      <c r="S164" s="733" t="s">
        <v>263</v>
      </c>
      <c r="T164" s="734"/>
      <c r="U164" s="275">
        <v>1</v>
      </c>
      <c r="V164" s="502"/>
      <c r="W164" s="487"/>
      <c r="X164" s="626" t="s">
        <v>247</v>
      </c>
      <c r="Y164" s="33"/>
      <c r="Z164" s="33"/>
    </row>
    <row r="165" spans="1:26" s="4" customFormat="1" ht="16.5" customHeight="1">
      <c r="A165" s="1569"/>
      <c r="B165" s="1572"/>
      <c r="C165" s="1608"/>
      <c r="D165" s="605"/>
      <c r="E165" s="1284"/>
      <c r="F165" s="1292"/>
      <c r="G165" s="1292"/>
      <c r="H165" s="605"/>
      <c r="I165" s="644"/>
      <c r="J165" s="57"/>
      <c r="K165" s="630"/>
      <c r="L165" s="122"/>
      <c r="M165" s="190"/>
      <c r="N165" s="151"/>
      <c r="O165" s="632"/>
      <c r="P165" s="630"/>
      <c r="Q165" s="122"/>
      <c r="R165" s="98"/>
      <c r="S165" s="656" t="s">
        <v>264</v>
      </c>
      <c r="T165" s="657"/>
      <c r="U165" s="657"/>
      <c r="V165" s="657"/>
      <c r="W165" s="658">
        <v>1</v>
      </c>
      <c r="X165" s="626"/>
      <c r="Y165" s="33"/>
      <c r="Z165" s="33"/>
    </row>
    <row r="166" spans="1:26" s="47" customFormat="1" ht="17.25" customHeight="1" thickBot="1">
      <c r="A166" s="1570"/>
      <c r="B166" s="1573"/>
      <c r="C166" s="1609"/>
      <c r="D166" s="462"/>
      <c r="E166" s="636"/>
      <c r="F166" s="637"/>
      <c r="G166" s="593"/>
      <c r="H166" s="638"/>
      <c r="I166" s="639"/>
      <c r="J166" s="46" t="s">
        <v>50</v>
      </c>
      <c r="K166" s="136"/>
      <c r="L166" s="136"/>
      <c r="M166" s="136">
        <f t="shared" ref="M166:Q166" si="15">SUM(M157:M165)</f>
        <v>177.3</v>
      </c>
      <c r="N166" s="136">
        <f t="shared" si="15"/>
        <v>177.3</v>
      </c>
      <c r="O166" s="136">
        <f t="shared" si="15"/>
        <v>9.4</v>
      </c>
      <c r="P166" s="136">
        <f t="shared" si="15"/>
        <v>0</v>
      </c>
      <c r="Q166" s="136">
        <f t="shared" si="15"/>
        <v>224</v>
      </c>
      <c r="R166" s="136">
        <f>SUM(R157:R165)</f>
        <v>218.3</v>
      </c>
      <c r="S166" s="595"/>
      <c r="T166" s="596"/>
      <c r="U166" s="597"/>
      <c r="V166" s="598"/>
      <c r="W166" s="599"/>
      <c r="Y166" s="1191"/>
      <c r="Z166" s="1191"/>
    </row>
    <row r="167" spans="1:26" s="1" customFormat="1" ht="13.5" thickBot="1">
      <c r="A167" s="1246" t="s">
        <v>13</v>
      </c>
      <c r="B167" s="1263" t="s">
        <v>26</v>
      </c>
      <c r="C167" s="1611" t="s">
        <v>76</v>
      </c>
      <c r="D167" s="1612"/>
      <c r="E167" s="1612"/>
      <c r="F167" s="1612"/>
      <c r="G167" s="1612"/>
      <c r="H167" s="1612"/>
      <c r="I167" s="1612"/>
      <c r="J167" s="1612"/>
      <c r="K167" s="635">
        <f>K166</f>
        <v>0</v>
      </c>
      <c r="L167" s="635">
        <f t="shared" ref="L167:R167" si="16">L166</f>
        <v>0</v>
      </c>
      <c r="M167" s="635">
        <f t="shared" si="16"/>
        <v>177.3</v>
      </c>
      <c r="N167" s="635">
        <f t="shared" si="16"/>
        <v>177.3</v>
      </c>
      <c r="O167" s="635">
        <f t="shared" si="16"/>
        <v>9.4</v>
      </c>
      <c r="P167" s="635">
        <f t="shared" si="16"/>
        <v>0</v>
      </c>
      <c r="Q167" s="635">
        <f t="shared" si="16"/>
        <v>224</v>
      </c>
      <c r="R167" s="635">
        <f t="shared" si="16"/>
        <v>218.3</v>
      </c>
      <c r="S167" s="49"/>
      <c r="T167" s="267"/>
      <c r="U167" s="267"/>
      <c r="V167" s="267"/>
      <c r="W167" s="50"/>
      <c r="Y167" s="471"/>
      <c r="Z167" s="471"/>
    </row>
    <row r="168" spans="1:26" s="1" customFormat="1" ht="16.5" customHeight="1" thickBot="1">
      <c r="A168" s="51" t="s">
        <v>13</v>
      </c>
      <c r="B168" s="416" t="s">
        <v>28</v>
      </c>
      <c r="C168" s="1589" t="s">
        <v>80</v>
      </c>
      <c r="D168" s="1590"/>
      <c r="E168" s="1590"/>
      <c r="F168" s="1590"/>
      <c r="G168" s="1590"/>
      <c r="H168" s="1590"/>
      <c r="I168" s="1590"/>
      <c r="J168" s="1590"/>
      <c r="K168" s="1591"/>
      <c r="L168" s="1591"/>
      <c r="M168" s="1591"/>
      <c r="N168" s="1591"/>
      <c r="O168" s="1591"/>
      <c r="P168" s="1591"/>
      <c r="Q168" s="1591"/>
      <c r="R168" s="1591"/>
      <c r="S168" s="1590"/>
      <c r="T168" s="1590"/>
      <c r="U168" s="1590"/>
      <c r="V168" s="1590"/>
      <c r="W168" s="1592"/>
      <c r="Y168" s="471"/>
      <c r="Z168" s="471"/>
    </row>
    <row r="169" spans="1:26" s="1" customFormat="1" ht="39.75" customHeight="1">
      <c r="A169" s="1244" t="s">
        <v>13</v>
      </c>
      <c r="B169" s="1261" t="s">
        <v>28</v>
      </c>
      <c r="C169" s="625" t="s">
        <v>13</v>
      </c>
      <c r="D169" s="1276"/>
      <c r="E169" s="59" t="s">
        <v>344</v>
      </c>
      <c r="F169" s="1099"/>
      <c r="G169" s="627"/>
      <c r="H169" s="177" t="s">
        <v>18</v>
      </c>
      <c r="I169" s="1242" t="s">
        <v>82</v>
      </c>
      <c r="J169" s="38"/>
      <c r="K169" s="99"/>
      <c r="L169" s="328"/>
      <c r="M169" s="306"/>
      <c r="N169" s="308"/>
      <c r="O169" s="308"/>
      <c r="P169" s="306"/>
      <c r="Q169" s="328"/>
      <c r="R169" s="306"/>
      <c r="S169" s="60"/>
      <c r="T169" s="294"/>
      <c r="U169" s="301"/>
      <c r="V169" s="301"/>
      <c r="W169" s="297"/>
      <c r="Y169" s="471"/>
      <c r="Z169" s="471"/>
    </row>
    <row r="170" spans="1:26" s="1" customFormat="1" ht="17.25" customHeight="1">
      <c r="A170" s="1245"/>
      <c r="B170" s="1250"/>
      <c r="C170" s="1305"/>
      <c r="D170" s="1273" t="s">
        <v>13</v>
      </c>
      <c r="E170" s="1593" t="s">
        <v>361</v>
      </c>
      <c r="F170" s="83"/>
      <c r="G170" s="432"/>
      <c r="H170" s="1177"/>
      <c r="I170" s="1237"/>
      <c r="J170" s="18" t="s">
        <v>20</v>
      </c>
      <c r="K170" s="100">
        <v>205.5</v>
      </c>
      <c r="L170" s="359">
        <v>205.5</v>
      </c>
      <c r="M170" s="360">
        <v>37.1</v>
      </c>
      <c r="N170" s="361">
        <v>37.1</v>
      </c>
      <c r="O170" s="361"/>
      <c r="P170" s="573"/>
      <c r="Q170" s="359"/>
      <c r="R170" s="360"/>
      <c r="S170" s="833" t="s">
        <v>203</v>
      </c>
      <c r="T170" s="374">
        <v>900</v>
      </c>
      <c r="U170" s="834">
        <v>1000</v>
      </c>
      <c r="V170" s="834"/>
      <c r="W170" s="477"/>
      <c r="Y170" s="471"/>
      <c r="Z170" s="471"/>
    </row>
    <row r="171" spans="1:26" s="1" customFormat="1" ht="14.25" customHeight="1">
      <c r="A171" s="1245"/>
      <c r="B171" s="1250"/>
      <c r="C171" s="1305"/>
      <c r="D171" s="1273"/>
      <c r="E171" s="1594"/>
      <c r="F171" s="83"/>
      <c r="G171" s="1595"/>
      <c r="H171" s="1177"/>
      <c r="I171" s="1237"/>
      <c r="J171" s="20" t="s">
        <v>159</v>
      </c>
      <c r="K171" s="199">
        <v>31</v>
      </c>
      <c r="L171" s="362">
        <v>31</v>
      </c>
      <c r="M171" s="363"/>
      <c r="N171" s="364"/>
      <c r="O171" s="364"/>
      <c r="P171" s="574"/>
      <c r="Q171" s="362"/>
      <c r="R171" s="365"/>
      <c r="S171" s="1202" t="s">
        <v>125</v>
      </c>
      <c r="T171" s="453" t="s">
        <v>83</v>
      </c>
      <c r="U171" s="454"/>
      <c r="V171" s="454"/>
      <c r="W171" s="455"/>
      <c r="Y171" s="471"/>
      <c r="Z171" s="471"/>
    </row>
    <row r="172" spans="1:26" s="1" customFormat="1" ht="16.5" customHeight="1">
      <c r="A172" s="1245"/>
      <c r="B172" s="1250"/>
      <c r="C172" s="1305"/>
      <c r="D172" s="1273"/>
      <c r="E172" s="1369"/>
      <c r="F172" s="83"/>
      <c r="G172" s="1595"/>
      <c r="H172" s="1177"/>
      <c r="I172" s="1237"/>
      <c r="J172" s="20"/>
      <c r="K172" s="199"/>
      <c r="L172" s="362"/>
      <c r="M172" s="363"/>
      <c r="N172" s="364"/>
      <c r="O172" s="364"/>
      <c r="P172" s="574"/>
      <c r="Q172" s="362"/>
      <c r="R172" s="365"/>
      <c r="S172" s="713" t="s">
        <v>202</v>
      </c>
      <c r="T172" s="714" t="s">
        <v>174</v>
      </c>
      <c r="U172" s="715"/>
      <c r="V172" s="454"/>
      <c r="W172" s="455"/>
      <c r="Y172" s="471"/>
      <c r="Z172" s="471"/>
    </row>
    <row r="173" spans="1:26" s="1" customFormat="1" ht="41.25" customHeight="1">
      <c r="A173" s="1245"/>
      <c r="B173" s="1250"/>
      <c r="C173" s="1305"/>
      <c r="D173" s="1273"/>
      <c r="E173" s="1361" t="s">
        <v>362</v>
      </c>
      <c r="F173" s="83"/>
      <c r="G173" s="1596"/>
      <c r="H173" s="1177"/>
      <c r="I173" s="1237"/>
      <c r="J173" s="23" t="s">
        <v>20</v>
      </c>
      <c r="K173" s="304"/>
      <c r="L173" s="366"/>
      <c r="M173" s="367"/>
      <c r="N173" s="368"/>
      <c r="O173" s="368"/>
      <c r="P173" s="835"/>
      <c r="Q173" s="366"/>
      <c r="R173" s="369"/>
      <c r="S173" s="836" t="s">
        <v>204</v>
      </c>
      <c r="T173" s="837" t="s">
        <v>108</v>
      </c>
      <c r="U173" s="838"/>
      <c r="V173" s="838"/>
      <c r="W173" s="455"/>
      <c r="Y173" s="471"/>
      <c r="Z173" s="471"/>
    </row>
    <row r="174" spans="1:26" s="1" customFormat="1" ht="26.25" customHeight="1">
      <c r="A174" s="1245"/>
      <c r="B174" s="1250"/>
      <c r="C174" s="1305"/>
      <c r="D174" s="1227" t="s">
        <v>22</v>
      </c>
      <c r="E174" s="1556" t="s">
        <v>176</v>
      </c>
      <c r="F174" s="83"/>
      <c r="G174" s="1598" t="s">
        <v>233</v>
      </c>
      <c r="H174" s="1177"/>
      <c r="I174" s="1237"/>
      <c r="J174" s="20" t="s">
        <v>20</v>
      </c>
      <c r="K174" s="199">
        <v>17</v>
      </c>
      <c r="L174" s="362">
        <v>0</v>
      </c>
      <c r="M174" s="1350">
        <v>20</v>
      </c>
      <c r="N174" s="1351">
        <v>20</v>
      </c>
      <c r="O174" s="364"/>
      <c r="P174" s="363"/>
      <c r="Q174" s="1352">
        <v>30</v>
      </c>
      <c r="R174" s="365"/>
      <c r="S174" s="342" t="s">
        <v>363</v>
      </c>
      <c r="T174" s="427"/>
      <c r="U174" s="427">
        <v>40</v>
      </c>
      <c r="V174" s="476">
        <v>100</v>
      </c>
      <c r="W174" s="480"/>
      <c r="X174" s="1" t="s">
        <v>352</v>
      </c>
      <c r="Y174" s="471"/>
      <c r="Z174" s="471"/>
    </row>
    <row r="175" spans="1:26" s="1" customFormat="1" ht="13.5" customHeight="1">
      <c r="A175" s="1245"/>
      <c r="B175" s="1250"/>
      <c r="C175" s="1305"/>
      <c r="D175" s="1228"/>
      <c r="E175" s="1597"/>
      <c r="F175" s="83"/>
      <c r="G175" s="1599"/>
      <c r="H175" s="1177"/>
      <c r="I175" s="1237"/>
      <c r="J175" s="23"/>
      <c r="K175" s="304"/>
      <c r="L175" s="366"/>
      <c r="M175" s="367"/>
      <c r="N175" s="368"/>
      <c r="O175" s="368"/>
      <c r="P175" s="367"/>
      <c r="Q175" s="366"/>
      <c r="R175" s="369"/>
      <c r="S175" s="339"/>
      <c r="T175" s="340"/>
      <c r="U175" s="341"/>
      <c r="V175" s="438"/>
      <c r="W175" s="478"/>
      <c r="Y175" s="471"/>
      <c r="Z175" s="471"/>
    </row>
    <row r="176" spans="1:26" s="1" customFormat="1" ht="41.25" customHeight="1">
      <c r="A176" s="1245"/>
      <c r="B176" s="1250"/>
      <c r="C176" s="1305"/>
      <c r="D176" s="1227" t="s">
        <v>26</v>
      </c>
      <c r="E176" s="1600" t="s">
        <v>208</v>
      </c>
      <c r="F176" s="83"/>
      <c r="G176" s="1271" t="s">
        <v>235</v>
      </c>
      <c r="H176" s="1177"/>
      <c r="I176" s="1237"/>
      <c r="J176" s="27" t="s">
        <v>20</v>
      </c>
      <c r="K176" s="370"/>
      <c r="L176" s="359"/>
      <c r="M176" s="1377">
        <f>110-65</f>
        <v>45</v>
      </c>
      <c r="N176" s="361"/>
      <c r="O176" s="361"/>
      <c r="P176" s="1378">
        <v>45</v>
      </c>
      <c r="Q176" s="359">
        <v>50</v>
      </c>
      <c r="R176" s="728"/>
      <c r="S176" s="729" t="s">
        <v>365</v>
      </c>
      <c r="T176" s="716"/>
      <c r="U176" s="460">
        <v>50</v>
      </c>
      <c r="V176" s="437">
        <v>100</v>
      </c>
      <c r="W176" s="461"/>
      <c r="Y176" s="471"/>
      <c r="Z176" s="471"/>
    </row>
    <row r="177" spans="1:26" s="1" customFormat="1" ht="17.25" customHeight="1">
      <c r="A177" s="1245"/>
      <c r="B177" s="1250"/>
      <c r="C177" s="1305"/>
      <c r="D177" s="1228"/>
      <c r="E177" s="1558"/>
      <c r="F177" s="83"/>
      <c r="G177" s="1271"/>
      <c r="H177" s="1177"/>
      <c r="I177" s="1237"/>
      <c r="J177" s="23" t="s">
        <v>159</v>
      </c>
      <c r="K177" s="304">
        <v>8.5</v>
      </c>
      <c r="L177" s="366">
        <v>8.5</v>
      </c>
      <c r="M177" s="367"/>
      <c r="N177" s="368"/>
      <c r="O177" s="368"/>
      <c r="P177" s="367"/>
      <c r="Q177" s="366"/>
      <c r="R177" s="719"/>
      <c r="S177" s="730" t="s">
        <v>207</v>
      </c>
      <c r="T177" s="731">
        <v>350</v>
      </c>
      <c r="U177" s="732"/>
      <c r="V177" s="437"/>
      <c r="W177" s="461"/>
      <c r="X177" s="1" t="s">
        <v>352</v>
      </c>
      <c r="Y177" s="471"/>
      <c r="Z177" s="471"/>
    </row>
    <row r="178" spans="1:26" s="1" customFormat="1" ht="29.25" customHeight="1">
      <c r="A178" s="1245"/>
      <c r="B178" s="1250"/>
      <c r="C178" s="1305"/>
      <c r="D178" s="1227" t="s">
        <v>28</v>
      </c>
      <c r="E178" s="1556" t="s">
        <v>261</v>
      </c>
      <c r="F178" s="83"/>
      <c r="G178" s="1271"/>
      <c r="H178" s="1177"/>
      <c r="I178" s="1237"/>
      <c r="J178" s="27" t="s">
        <v>20</v>
      </c>
      <c r="K178" s="370">
        <v>15</v>
      </c>
      <c r="L178" s="359">
        <v>0</v>
      </c>
      <c r="M178" s="1378">
        <v>92.7</v>
      </c>
      <c r="N178" s="361"/>
      <c r="O178" s="361"/>
      <c r="P178" s="360">
        <v>92.7</v>
      </c>
      <c r="Q178" s="359"/>
      <c r="R178" s="371"/>
      <c r="S178" s="342" t="s">
        <v>366</v>
      </c>
      <c r="T178" s="427"/>
      <c r="U178" s="427">
        <v>100</v>
      </c>
      <c r="V178" s="476"/>
      <c r="W178" s="480"/>
      <c r="X178" s="729"/>
      <c r="Y178" s="471"/>
      <c r="Z178" s="471"/>
    </row>
    <row r="179" spans="1:26" s="1" customFormat="1" ht="17.25" customHeight="1">
      <c r="A179" s="1245"/>
      <c r="B179" s="1250"/>
      <c r="C179" s="1305"/>
      <c r="D179" s="1273"/>
      <c r="E179" s="1557"/>
      <c r="F179" s="83"/>
      <c r="G179" s="1271"/>
      <c r="H179" s="1177"/>
      <c r="I179" s="1237"/>
      <c r="J179" s="20" t="s">
        <v>20</v>
      </c>
      <c r="K179" s="199"/>
      <c r="L179" s="362"/>
      <c r="M179" s="1350">
        <v>98.6</v>
      </c>
      <c r="N179" s="364"/>
      <c r="O179" s="364"/>
      <c r="P179" s="363">
        <v>98.6</v>
      </c>
      <c r="Q179" s="362"/>
      <c r="R179" s="365"/>
      <c r="S179" s="1392" t="s">
        <v>367</v>
      </c>
      <c r="T179" s="460">
        <v>100</v>
      </c>
      <c r="U179" s="460">
        <v>33</v>
      </c>
      <c r="V179" s="437"/>
      <c r="W179" s="461"/>
      <c r="X179" s="1396"/>
      <c r="Y179" s="471"/>
      <c r="Z179" s="471"/>
    </row>
    <row r="180" spans="1:26" s="1" customFormat="1" ht="9.75" customHeight="1">
      <c r="A180" s="1245"/>
      <c r="B180" s="1250"/>
      <c r="C180" s="1305"/>
      <c r="D180" s="1228"/>
      <c r="E180" s="1558"/>
      <c r="F180" s="83"/>
      <c r="G180" s="1271"/>
      <c r="H180" s="1177"/>
      <c r="I180" s="1237"/>
      <c r="J180" s="23"/>
      <c r="K180" s="304"/>
      <c r="L180" s="366"/>
      <c r="M180" s="367"/>
      <c r="N180" s="368"/>
      <c r="O180" s="368"/>
      <c r="P180" s="367"/>
      <c r="Q180" s="366"/>
      <c r="R180" s="369"/>
      <c r="S180" s="339"/>
      <c r="T180" s="341"/>
      <c r="U180" s="341"/>
      <c r="V180" s="438"/>
      <c r="W180" s="478"/>
      <c r="Y180" s="471"/>
      <c r="Z180" s="471"/>
    </row>
    <row r="181" spans="1:26" s="1" customFormat="1" ht="18" customHeight="1">
      <c r="A181" s="1245"/>
      <c r="B181" s="1250"/>
      <c r="C181" s="1305"/>
      <c r="D181" s="1273" t="s">
        <v>30</v>
      </c>
      <c r="E181" s="1556" t="s">
        <v>187</v>
      </c>
      <c r="F181" s="83"/>
      <c r="G181" s="1271"/>
      <c r="H181" s="1177"/>
      <c r="I181" s="1237"/>
      <c r="J181" s="27" t="s">
        <v>20</v>
      </c>
      <c r="K181" s="370">
        <v>99</v>
      </c>
      <c r="L181" s="359">
        <f>99+44.4</f>
        <v>143.4</v>
      </c>
      <c r="M181" s="360"/>
      <c r="N181" s="361"/>
      <c r="O181" s="361"/>
      <c r="P181" s="360"/>
      <c r="Q181" s="359"/>
      <c r="R181" s="728"/>
      <c r="S181" s="1559" t="s">
        <v>368</v>
      </c>
      <c r="T181" s="427">
        <v>50</v>
      </c>
      <c r="U181" s="427">
        <v>100</v>
      </c>
      <c r="V181" s="476"/>
      <c r="W181" s="480"/>
      <c r="Y181" s="471"/>
      <c r="Z181" s="471"/>
    </row>
    <row r="182" spans="1:26" s="1" customFormat="1" ht="21" customHeight="1">
      <c r="A182" s="1245"/>
      <c r="B182" s="1250"/>
      <c r="C182" s="1305"/>
      <c r="D182" s="1228"/>
      <c r="E182" s="1558"/>
      <c r="F182" s="83"/>
      <c r="G182" s="1271"/>
      <c r="H182" s="1177"/>
      <c r="I182" s="1237"/>
      <c r="J182" s="23" t="s">
        <v>159</v>
      </c>
      <c r="K182" s="304"/>
      <c r="L182" s="366"/>
      <c r="M182" s="1218">
        <v>59.6</v>
      </c>
      <c r="N182" s="1219"/>
      <c r="O182" s="1219"/>
      <c r="P182" s="1218">
        <v>59.6</v>
      </c>
      <c r="Q182" s="366"/>
      <c r="R182" s="719"/>
      <c r="S182" s="1560"/>
      <c r="T182" s="341"/>
      <c r="U182" s="341"/>
      <c r="V182" s="438"/>
      <c r="W182" s="478"/>
      <c r="Y182" s="471"/>
      <c r="Z182" s="471"/>
    </row>
    <row r="183" spans="1:26" s="1" customFormat="1" ht="29.25" customHeight="1">
      <c r="A183" s="1245"/>
      <c r="B183" s="1250"/>
      <c r="C183" s="1305"/>
      <c r="D183" s="1273" t="s">
        <v>33</v>
      </c>
      <c r="E183" s="1353" t="s">
        <v>328</v>
      </c>
      <c r="F183" s="83"/>
      <c r="G183" s="1354"/>
      <c r="H183" s="1177"/>
      <c r="I183" s="1355"/>
      <c r="J183" s="106" t="s">
        <v>20</v>
      </c>
      <c r="K183" s="372"/>
      <c r="L183" s="373"/>
      <c r="M183" s="1346"/>
      <c r="N183" s="1347"/>
      <c r="O183" s="1347"/>
      <c r="P183" s="1346"/>
      <c r="Q183" s="373"/>
      <c r="R183" s="720"/>
      <c r="S183" s="1357" t="s">
        <v>369</v>
      </c>
      <c r="T183" s="575"/>
      <c r="U183" s="358"/>
      <c r="V183" s="475"/>
      <c r="W183" s="348"/>
      <c r="X183" s="1" t="s">
        <v>329</v>
      </c>
      <c r="Y183" s="471"/>
      <c r="Z183" s="471"/>
    </row>
    <row r="184" spans="1:26" s="1" customFormat="1" ht="18.75" customHeight="1">
      <c r="A184" s="1245"/>
      <c r="B184" s="1250"/>
      <c r="C184" s="1305"/>
      <c r="D184" s="1273"/>
      <c r="E184" s="580" t="s">
        <v>177</v>
      </c>
      <c r="F184" s="83"/>
      <c r="G184" s="1304"/>
      <c r="H184" s="1177"/>
      <c r="I184" s="1237"/>
      <c r="J184" s="576" t="s">
        <v>20</v>
      </c>
      <c r="K184" s="577">
        <v>22.6</v>
      </c>
      <c r="L184" s="329">
        <v>22.6</v>
      </c>
      <c r="M184" s="305"/>
      <c r="N184" s="309"/>
      <c r="O184" s="309"/>
      <c r="P184" s="305"/>
      <c r="Q184" s="329"/>
      <c r="R184" s="718"/>
      <c r="S184" s="717" t="s">
        <v>186</v>
      </c>
      <c r="T184" s="428">
        <v>76</v>
      </c>
      <c r="U184" s="429"/>
      <c r="V184" s="578"/>
      <c r="W184" s="479"/>
      <c r="Y184" s="471"/>
      <c r="Z184" s="471"/>
    </row>
    <row r="185" spans="1:26" s="1" customFormat="1" ht="32.25" customHeight="1">
      <c r="A185" s="1245"/>
      <c r="B185" s="1250"/>
      <c r="C185" s="1305"/>
      <c r="D185" s="1273"/>
      <c r="E185" s="579" t="s">
        <v>224</v>
      </c>
      <c r="F185" s="83"/>
      <c r="G185" s="1304"/>
      <c r="H185" s="1177"/>
      <c r="I185" s="1237"/>
      <c r="J185" s="23" t="s">
        <v>20</v>
      </c>
      <c r="K185" s="304">
        <v>25</v>
      </c>
      <c r="L185" s="366">
        <v>0</v>
      </c>
      <c r="M185" s="367"/>
      <c r="N185" s="368"/>
      <c r="O185" s="368"/>
      <c r="P185" s="367"/>
      <c r="Q185" s="366"/>
      <c r="R185" s="369"/>
      <c r="S185" s="583"/>
      <c r="T185" s="428"/>
      <c r="U185" s="429"/>
      <c r="V185" s="584"/>
      <c r="W185" s="585"/>
      <c r="Y185" s="471"/>
      <c r="Z185" s="471"/>
    </row>
    <row r="186" spans="1:26" s="47" customFormat="1" ht="15" customHeight="1" thickBot="1">
      <c r="A186" s="1246"/>
      <c r="B186" s="1251"/>
      <c r="C186" s="624"/>
      <c r="D186" s="594"/>
      <c r="E186" s="591"/>
      <c r="F186" s="592"/>
      <c r="G186" s="593"/>
      <c r="H186" s="594"/>
      <c r="I186" s="332"/>
      <c r="J186" s="46" t="s">
        <v>50</v>
      </c>
      <c r="K186" s="136">
        <f t="shared" ref="K186:R186" si="17">SUM(K170:K185)</f>
        <v>423.6</v>
      </c>
      <c r="L186" s="136">
        <f t="shared" si="17"/>
        <v>411</v>
      </c>
      <c r="M186" s="136">
        <f t="shared" si="17"/>
        <v>353</v>
      </c>
      <c r="N186" s="136">
        <f t="shared" si="17"/>
        <v>57.1</v>
      </c>
      <c r="O186" s="136">
        <f t="shared" si="17"/>
        <v>0</v>
      </c>
      <c r="P186" s="136">
        <f t="shared" si="17"/>
        <v>295.89999999999998</v>
      </c>
      <c r="Q186" s="136">
        <f t="shared" si="17"/>
        <v>80</v>
      </c>
      <c r="R186" s="136">
        <f t="shared" si="17"/>
        <v>0</v>
      </c>
      <c r="S186" s="595"/>
      <c r="T186" s="596"/>
      <c r="U186" s="597"/>
      <c r="V186" s="598"/>
      <c r="W186" s="599"/>
      <c r="Y186" s="1191"/>
      <c r="Z186" s="1191"/>
    </row>
    <row r="187" spans="1:26" s="4" customFormat="1" ht="15" customHeight="1">
      <c r="A187" s="1568" t="s">
        <v>13</v>
      </c>
      <c r="B187" s="1571" t="s">
        <v>28</v>
      </c>
      <c r="C187" s="1574" t="s">
        <v>22</v>
      </c>
      <c r="D187" s="1295"/>
      <c r="E187" s="1577" t="s">
        <v>182</v>
      </c>
      <c r="F187" s="1580"/>
      <c r="G187" s="1583" t="s">
        <v>234</v>
      </c>
      <c r="H187" s="1586" t="s">
        <v>55</v>
      </c>
      <c r="I187" s="1601" t="s">
        <v>170</v>
      </c>
      <c r="J187" s="57" t="s">
        <v>20</v>
      </c>
      <c r="K187" s="289"/>
      <c r="L187" s="180"/>
      <c r="M187" s="334"/>
      <c r="N187" s="150"/>
      <c r="O187" s="150"/>
      <c r="P187" s="334"/>
      <c r="Q187" s="180"/>
      <c r="R187" s="292"/>
      <c r="S187" s="330"/>
      <c r="T187" s="295"/>
      <c r="U187" s="302"/>
      <c r="V187" s="302"/>
      <c r="W187" s="299"/>
      <c r="Y187" s="33"/>
      <c r="Z187" s="33"/>
    </row>
    <row r="188" spans="1:26" s="4" customFormat="1" ht="10.5" customHeight="1">
      <c r="A188" s="1569"/>
      <c r="B188" s="1572"/>
      <c r="C188" s="1575"/>
      <c r="D188" s="1296"/>
      <c r="E188" s="1578"/>
      <c r="F188" s="1581"/>
      <c r="G188" s="1584"/>
      <c r="H188" s="1587"/>
      <c r="I188" s="1602"/>
      <c r="J188" s="57"/>
      <c r="K188" s="290"/>
      <c r="L188" s="122"/>
      <c r="M188" s="190"/>
      <c r="N188" s="151"/>
      <c r="O188" s="151"/>
      <c r="P188" s="190"/>
      <c r="Q188" s="122"/>
      <c r="R188" s="198"/>
      <c r="S188" s="1604"/>
      <c r="T188" s="296"/>
      <c r="U188" s="303"/>
      <c r="V188" s="303"/>
      <c r="W188" s="300"/>
      <c r="Y188" s="33"/>
      <c r="Z188" s="33"/>
    </row>
    <row r="189" spans="1:26" s="1" customFormat="1" ht="21" customHeight="1" thickBot="1">
      <c r="A189" s="1570"/>
      <c r="B189" s="1573"/>
      <c r="C189" s="1576"/>
      <c r="D189" s="1297"/>
      <c r="E189" s="1579"/>
      <c r="F189" s="1582"/>
      <c r="G189" s="1585"/>
      <c r="H189" s="1588"/>
      <c r="I189" s="1603"/>
      <c r="J189" s="58" t="s">
        <v>50</v>
      </c>
      <c r="K189" s="102">
        <f>K188+K187</f>
        <v>0</v>
      </c>
      <c r="L189" s="136">
        <f>L188+L187</f>
        <v>0</v>
      </c>
      <c r="M189" s="335">
        <f t="shared" ref="M189:R189" si="18">M188+M187</f>
        <v>0</v>
      </c>
      <c r="N189" s="152">
        <f t="shared" si="18"/>
        <v>0</v>
      </c>
      <c r="O189" s="152">
        <f t="shared" si="18"/>
        <v>0</v>
      </c>
      <c r="P189" s="102">
        <f t="shared" si="18"/>
        <v>0</v>
      </c>
      <c r="Q189" s="136">
        <f t="shared" si="18"/>
        <v>0</v>
      </c>
      <c r="R189" s="335">
        <f t="shared" si="18"/>
        <v>0</v>
      </c>
      <c r="S189" s="1605"/>
      <c r="T189" s="1303"/>
      <c r="U189" s="1180"/>
      <c r="V189" s="1180"/>
      <c r="W189" s="1106"/>
      <c r="Y189" s="471"/>
      <c r="Z189" s="471"/>
    </row>
    <row r="190" spans="1:26" s="1" customFormat="1" ht="13.5" thickBot="1">
      <c r="A190" s="51" t="s">
        <v>13</v>
      </c>
      <c r="B190" s="55" t="s">
        <v>28</v>
      </c>
      <c r="C190" s="1544" t="s">
        <v>76</v>
      </c>
      <c r="D190" s="1545"/>
      <c r="E190" s="1545"/>
      <c r="F190" s="1545"/>
      <c r="G190" s="1545"/>
      <c r="H190" s="1545"/>
      <c r="I190" s="1545"/>
      <c r="J190" s="1546"/>
      <c r="K190" s="153">
        <f t="shared" ref="K190:R190" si="19">K186+K189</f>
        <v>423.6</v>
      </c>
      <c r="L190" s="149">
        <f t="shared" si="19"/>
        <v>411</v>
      </c>
      <c r="M190" s="336">
        <f t="shared" si="19"/>
        <v>353</v>
      </c>
      <c r="N190" s="153">
        <f t="shared" si="19"/>
        <v>57.1</v>
      </c>
      <c r="O190" s="153">
        <f t="shared" si="19"/>
        <v>0</v>
      </c>
      <c r="P190" s="153">
        <f t="shared" si="19"/>
        <v>295.89999999999998</v>
      </c>
      <c r="Q190" s="149">
        <f t="shared" si="19"/>
        <v>80</v>
      </c>
      <c r="R190" s="336">
        <f t="shared" si="19"/>
        <v>0</v>
      </c>
      <c r="S190" s="1547"/>
      <c r="T190" s="1548"/>
      <c r="U190" s="1548"/>
      <c r="V190" s="1548"/>
      <c r="W190" s="1549"/>
      <c r="Y190" s="471"/>
      <c r="Z190" s="471"/>
    </row>
    <row r="191" spans="1:26" s="4" customFormat="1" ht="13.5" thickBot="1">
      <c r="A191" s="51" t="s">
        <v>13</v>
      </c>
      <c r="B191" s="1550" t="s">
        <v>84</v>
      </c>
      <c r="C191" s="1551"/>
      <c r="D191" s="1551"/>
      <c r="E191" s="1551"/>
      <c r="F191" s="1551"/>
      <c r="G191" s="1551"/>
      <c r="H191" s="1551"/>
      <c r="I191" s="1551"/>
      <c r="J191" s="1552"/>
      <c r="K191" s="103">
        <f t="shared" ref="K191:R191" si="20">SUM(K190,K154,K142,K167,)</f>
        <v>15866.5</v>
      </c>
      <c r="L191" s="103">
        <f t="shared" si="20"/>
        <v>13143.9</v>
      </c>
      <c r="M191" s="103">
        <f t="shared" si="20"/>
        <v>12327.699999999999</v>
      </c>
      <c r="N191" s="103">
        <f t="shared" si="20"/>
        <v>8747.7999999999993</v>
      </c>
      <c r="O191" s="103">
        <f t="shared" si="20"/>
        <v>4704.7</v>
      </c>
      <c r="P191" s="103">
        <f t="shared" si="20"/>
        <v>3579.8999999999996</v>
      </c>
      <c r="Q191" s="103">
        <f t="shared" si="20"/>
        <v>12326.599999999999</v>
      </c>
      <c r="R191" s="103">
        <f t="shared" si="20"/>
        <v>12926.899999999998</v>
      </c>
      <c r="S191" s="1553"/>
      <c r="T191" s="1554"/>
      <c r="U191" s="1554"/>
      <c r="V191" s="1554"/>
      <c r="W191" s="1555"/>
      <c r="Y191" s="33"/>
      <c r="Z191" s="33"/>
    </row>
    <row r="192" spans="1:26" s="4" customFormat="1" ht="13.5" thickBot="1">
      <c r="A192" s="61" t="s">
        <v>26</v>
      </c>
      <c r="B192" s="1527" t="s">
        <v>85</v>
      </c>
      <c r="C192" s="1528"/>
      <c r="D192" s="1528"/>
      <c r="E192" s="1528"/>
      <c r="F192" s="1528"/>
      <c r="G192" s="1528"/>
      <c r="H192" s="1528"/>
      <c r="I192" s="1528"/>
      <c r="J192" s="1529"/>
      <c r="K192" s="104">
        <f>K191</f>
        <v>15866.5</v>
      </c>
      <c r="L192" s="337">
        <f>L191</f>
        <v>13143.9</v>
      </c>
      <c r="M192" s="307">
        <f t="shared" ref="M192:R192" si="21">M191</f>
        <v>12327.699999999999</v>
      </c>
      <c r="N192" s="310">
        <f t="shared" si="21"/>
        <v>8747.7999999999993</v>
      </c>
      <c r="O192" s="310">
        <f t="shared" si="21"/>
        <v>4704.7</v>
      </c>
      <c r="P192" s="307">
        <f t="shared" si="21"/>
        <v>3579.8999999999996</v>
      </c>
      <c r="Q192" s="337">
        <f t="shared" si="21"/>
        <v>12326.599999999999</v>
      </c>
      <c r="R192" s="307">
        <f t="shared" si="21"/>
        <v>12926.899999999998</v>
      </c>
      <c r="S192" s="1530"/>
      <c r="T192" s="1531"/>
      <c r="U192" s="1531"/>
      <c r="V192" s="1531"/>
      <c r="W192" s="1532"/>
      <c r="Y192" s="33"/>
      <c r="Z192" s="33"/>
    </row>
    <row r="193" spans="1:28" s="433" customFormat="1" ht="18" customHeight="1">
      <c r="A193" s="1533" t="s">
        <v>222</v>
      </c>
      <c r="B193" s="1534"/>
      <c r="C193" s="1534"/>
      <c r="D193" s="1534"/>
      <c r="E193" s="1534"/>
      <c r="F193" s="1534"/>
      <c r="G193" s="1534"/>
      <c r="H193" s="1534"/>
      <c r="I193" s="1534"/>
      <c r="J193" s="1534"/>
      <c r="K193" s="1534"/>
      <c r="L193" s="1534"/>
      <c r="M193" s="1534"/>
      <c r="N193" s="1534"/>
      <c r="O193" s="1534"/>
      <c r="P193" s="1534"/>
      <c r="Q193" s="1534"/>
      <c r="R193" s="1534"/>
      <c r="S193" s="581"/>
      <c r="T193" s="581"/>
      <c r="U193" s="581"/>
      <c r="V193" s="581"/>
      <c r="W193" s="581"/>
      <c r="X193" s="581"/>
      <c r="Y193" s="1294"/>
      <c r="Z193" s="1294"/>
      <c r="AA193" s="581"/>
      <c r="AB193" s="581"/>
    </row>
    <row r="194" spans="1:28" s="471" customFormat="1" ht="17.25" customHeight="1">
      <c r="A194" s="1535" t="s">
        <v>336</v>
      </c>
      <c r="B194" s="1536"/>
      <c r="C194" s="1536"/>
      <c r="D194" s="1536"/>
      <c r="E194" s="1536"/>
      <c r="F194" s="1536"/>
      <c r="G194" s="1536"/>
      <c r="H194" s="1536"/>
      <c r="I194" s="1536"/>
      <c r="J194" s="1536"/>
      <c r="K194" s="1536"/>
      <c r="L194" s="1536"/>
      <c r="M194" s="1536"/>
      <c r="N194" s="1536"/>
      <c r="O194" s="1536"/>
      <c r="P194" s="1536"/>
      <c r="Q194" s="1536"/>
      <c r="R194" s="1536"/>
      <c r="S194" s="1536"/>
      <c r="T194" s="1294"/>
      <c r="U194" s="1294"/>
      <c r="V194" s="1294"/>
      <c r="W194" s="1294"/>
      <c r="X194" s="1294"/>
      <c r="Y194" s="1294"/>
      <c r="Z194" s="1294"/>
      <c r="AA194" s="1294"/>
      <c r="AB194" s="1294"/>
    </row>
    <row r="195" spans="1:28" s="33" customFormat="1" ht="12.75">
      <c r="A195" s="178"/>
      <c r="B195" s="62"/>
      <c r="C195" s="62"/>
      <c r="D195" s="62"/>
      <c r="E195" s="62"/>
      <c r="F195" s="62"/>
      <c r="G195" s="62"/>
      <c r="H195" s="62"/>
      <c r="I195" s="62"/>
      <c r="J195" s="62"/>
      <c r="K195" s="331"/>
      <c r="L195" s="331"/>
      <c r="M195" s="331"/>
      <c r="N195" s="331"/>
      <c r="O195" s="331"/>
      <c r="P195" s="331"/>
      <c r="Q195" s="331"/>
      <c r="R195" s="331"/>
      <c r="S195" s="178"/>
      <c r="T195" s="178"/>
      <c r="U195" s="178"/>
      <c r="V195" s="178"/>
      <c r="W195" s="178"/>
    </row>
    <row r="196" spans="1:28" s="4" customFormat="1" ht="18.75" customHeight="1">
      <c r="A196" s="45"/>
      <c r="B196" s="62"/>
      <c r="C196" s="1537" t="s">
        <v>86</v>
      </c>
      <c r="D196" s="1537"/>
      <c r="E196" s="1537"/>
      <c r="F196" s="1537"/>
      <c r="G196" s="1537"/>
      <c r="H196" s="1537"/>
      <c r="I196" s="1537"/>
      <c r="J196" s="1537"/>
      <c r="K196" s="1537"/>
      <c r="L196" s="1300"/>
      <c r="M196" s="1300"/>
      <c r="N196" s="1300"/>
      <c r="O196" s="1300"/>
      <c r="P196" s="1300"/>
      <c r="Q196" s="1300"/>
      <c r="R196" s="1300"/>
      <c r="S196" s="56"/>
      <c r="T196" s="1254"/>
      <c r="U196" s="1254"/>
      <c r="V196" s="1254"/>
      <c r="W196" s="1254"/>
      <c r="Y196" s="33"/>
      <c r="Z196" s="33"/>
    </row>
    <row r="197" spans="1:28" s="4" customFormat="1" ht="15.75" customHeight="1" thickBot="1">
      <c r="A197" s="45"/>
      <c r="B197" s="41"/>
      <c r="C197" s="41"/>
      <c r="D197" s="41"/>
      <c r="E197" s="41"/>
      <c r="F197" s="63"/>
      <c r="G197" s="63"/>
      <c r="H197" s="64"/>
      <c r="I197" s="41"/>
      <c r="J197" s="56"/>
      <c r="K197" s="56"/>
      <c r="L197" s="56"/>
      <c r="M197" s="56"/>
      <c r="N197" s="56"/>
      <c r="O197" s="56"/>
      <c r="P197" s="56"/>
      <c r="Q197" s="56"/>
      <c r="R197" s="56"/>
      <c r="S197" s="56"/>
      <c r="T197" s="1254"/>
      <c r="U197" s="1254"/>
      <c r="V197" s="1254"/>
      <c r="W197" s="1254"/>
      <c r="Y197" s="33"/>
      <c r="Z197" s="33"/>
    </row>
    <row r="198" spans="1:28" s="4" customFormat="1" ht="77.25" customHeight="1" thickBot="1">
      <c r="A198" s="65"/>
      <c r="B198" s="65"/>
      <c r="C198" s="1538" t="s">
        <v>87</v>
      </c>
      <c r="D198" s="1539"/>
      <c r="E198" s="1539"/>
      <c r="F198" s="1539"/>
      <c r="G198" s="1539"/>
      <c r="H198" s="1539"/>
      <c r="I198" s="1539"/>
      <c r="J198" s="1540"/>
      <c r="K198" s="1288" t="s">
        <v>212</v>
      </c>
      <c r="L198" s="1288" t="s">
        <v>213</v>
      </c>
      <c r="M198" s="1541" t="s">
        <v>214</v>
      </c>
      <c r="N198" s="1542"/>
      <c r="O198" s="1542"/>
      <c r="P198" s="1543"/>
      <c r="Q198" s="1143" t="s">
        <v>160</v>
      </c>
      <c r="R198" s="1143" t="s">
        <v>215</v>
      </c>
      <c r="S198" s="45"/>
      <c r="T198" s="64"/>
      <c r="U198" s="64"/>
      <c r="V198" s="64"/>
      <c r="W198" s="64"/>
      <c r="Y198" s="33"/>
      <c r="Z198" s="33"/>
    </row>
    <row r="199" spans="1:28" s="4" customFormat="1" ht="12.75">
      <c r="A199" s="65"/>
      <c r="B199" s="65"/>
      <c r="C199" s="1561" t="s">
        <v>88</v>
      </c>
      <c r="D199" s="1562"/>
      <c r="E199" s="1563"/>
      <c r="F199" s="1563"/>
      <c r="G199" s="1563"/>
      <c r="H199" s="1563"/>
      <c r="I199" s="1564"/>
      <c r="J199" s="1564"/>
      <c r="K199" s="154">
        <f>K200+K207+K208+K209+K210</f>
        <v>15866.499999999998</v>
      </c>
      <c r="L199" s="154">
        <f>L200+L207+L208+L209+L210</f>
        <v>13143.899999999998</v>
      </c>
      <c r="M199" s="1565">
        <f>M200+M207+M208+M209+M210</f>
        <v>12257.699999999999</v>
      </c>
      <c r="N199" s="1566"/>
      <c r="O199" s="1566"/>
      <c r="P199" s="1567"/>
      <c r="Q199" s="154">
        <f>Q200+Q207+Q208+Q209+Q210</f>
        <v>12161.599999999997</v>
      </c>
      <c r="R199" s="154">
        <f>R200+R207+R208+R209+R210</f>
        <v>12758.499999999996</v>
      </c>
      <c r="S199" s="178"/>
      <c r="T199" s="178"/>
      <c r="U199" s="178"/>
      <c r="V199" s="178"/>
      <c r="W199" s="178"/>
      <c r="Y199" s="33"/>
      <c r="Z199" s="33"/>
    </row>
    <row r="200" spans="1:28" s="4" customFormat="1" ht="12.75" customHeight="1">
      <c r="A200" s="65"/>
      <c r="B200" s="65"/>
      <c r="C200" s="1521" t="s">
        <v>89</v>
      </c>
      <c r="D200" s="1522"/>
      <c r="E200" s="1522"/>
      <c r="F200" s="1522"/>
      <c r="G200" s="1522"/>
      <c r="H200" s="1522"/>
      <c r="I200" s="1522"/>
      <c r="J200" s="1523"/>
      <c r="K200" s="155">
        <f>SUM(K201:K206)</f>
        <v>12836.999999999998</v>
      </c>
      <c r="L200" s="155">
        <f>SUM(L201:L206)</f>
        <v>10114.399999999998</v>
      </c>
      <c r="M200" s="1524">
        <f>SUM(M201:P206)</f>
        <v>12198.099999999999</v>
      </c>
      <c r="N200" s="1525"/>
      <c r="O200" s="1525"/>
      <c r="P200" s="1526"/>
      <c r="Q200" s="155">
        <f>SUM(Q201:Q206)</f>
        <v>12161.599999999997</v>
      </c>
      <c r="R200" s="155">
        <f>SUM(R201:R206)</f>
        <v>12758.499999999996</v>
      </c>
      <c r="S200" s="178"/>
      <c r="T200" s="178"/>
      <c r="U200" s="178"/>
      <c r="V200" s="178"/>
      <c r="W200" s="178"/>
      <c r="Y200" s="33"/>
      <c r="Z200" s="33"/>
    </row>
    <row r="201" spans="1:28" s="4" customFormat="1" ht="12.75" customHeight="1">
      <c r="A201" s="65"/>
      <c r="B201" s="65"/>
      <c r="C201" s="1499" t="s">
        <v>90</v>
      </c>
      <c r="D201" s="1500"/>
      <c r="E201" s="1501"/>
      <c r="F201" s="1501"/>
      <c r="G201" s="1501"/>
      <c r="H201" s="1501"/>
      <c r="I201" s="1502"/>
      <c r="J201" s="1502"/>
      <c r="K201" s="156">
        <f>SUMIF(J13:J192,"SB",K13:K192)</f>
        <v>11625.199999999999</v>
      </c>
      <c r="L201" s="156">
        <f>SUMIF(J13:J192,"SB",L13:L192)</f>
        <v>9021.5999999999985</v>
      </c>
      <c r="M201" s="1496">
        <f>SUMIF(J14:J191,"SB",M14:M191)</f>
        <v>12045.199999999999</v>
      </c>
      <c r="N201" s="1497"/>
      <c r="O201" s="1497"/>
      <c r="P201" s="1498"/>
      <c r="Q201" s="156">
        <f>SUMIF(J13:J192,"SB",Q13:Q192)</f>
        <v>12111.299999999997</v>
      </c>
      <c r="R201" s="156">
        <f>SUMIF(J13:J192,"SB",R13:R192)</f>
        <v>12710.199999999997</v>
      </c>
      <c r="S201" s="45"/>
      <c r="T201" s="64"/>
      <c r="U201" s="64"/>
      <c r="V201" s="64"/>
      <c r="W201" s="64"/>
      <c r="Y201" s="33"/>
      <c r="Z201" s="33"/>
    </row>
    <row r="202" spans="1:28" s="4" customFormat="1" ht="12.75" customHeight="1">
      <c r="A202" s="65"/>
      <c r="B202" s="65"/>
      <c r="C202" s="1515" t="s">
        <v>91</v>
      </c>
      <c r="D202" s="1516"/>
      <c r="E202" s="1516"/>
      <c r="F202" s="1516"/>
      <c r="G202" s="1516"/>
      <c r="H202" s="1516"/>
      <c r="I202" s="1516"/>
      <c r="J202" s="1517"/>
      <c r="K202" s="156">
        <f>SUMIF(J13:J192,"SB(VR)",K13:K192)</f>
        <v>30.5</v>
      </c>
      <c r="L202" s="156">
        <f>SUMIF(J13:J192,"SB(VR)",L13:L192)</f>
        <v>24.3</v>
      </c>
      <c r="M202" s="1496">
        <f>SUMIF(J13:J192,"SB(VR)",M13:M192)</f>
        <v>18.100000000000001</v>
      </c>
      <c r="N202" s="1497"/>
      <c r="O202" s="1497"/>
      <c r="P202" s="1498"/>
      <c r="Q202" s="156">
        <f>SUMIF(J13:J192,"SB(VR)",Q13:Q192)</f>
        <v>18.100000000000001</v>
      </c>
      <c r="R202" s="156">
        <f>SUMIF(J13:J192,"SB(VR)",R13:R192)</f>
        <v>18.100000000000001</v>
      </c>
      <c r="S202" s="45"/>
      <c r="T202" s="64"/>
      <c r="U202" s="64"/>
      <c r="V202" s="64"/>
      <c r="W202" s="64"/>
      <c r="Y202" s="33"/>
      <c r="Z202" s="33"/>
    </row>
    <row r="203" spans="1:28" s="4" customFormat="1" ht="12.75" customHeight="1">
      <c r="A203" s="65"/>
      <c r="B203" s="65"/>
      <c r="C203" s="1518" t="s">
        <v>92</v>
      </c>
      <c r="D203" s="1519"/>
      <c r="E203" s="1519"/>
      <c r="F203" s="1519"/>
      <c r="G203" s="1519"/>
      <c r="H203" s="1519"/>
      <c r="I203" s="1519"/>
      <c r="J203" s="1520"/>
      <c r="K203" s="156">
        <f>SUMIF(J12:J192,"SB(VB)",K12:K192)</f>
        <v>1047.5</v>
      </c>
      <c r="L203" s="156">
        <f>SUMIF(J12:J192,"SB(VB)",L12:L192)</f>
        <v>934.69999999999993</v>
      </c>
      <c r="M203" s="1496">
        <f>SUMIF(J13:J192,"SB(VB)",M13:M192)</f>
        <v>4.8</v>
      </c>
      <c r="N203" s="1497"/>
      <c r="O203" s="1497"/>
      <c r="P203" s="1498"/>
      <c r="Q203" s="156">
        <f>SUMIF(J12:J192,"SB(VB)",Q12:Q192)</f>
        <v>4.8</v>
      </c>
      <c r="R203" s="156">
        <f>SUMIF(J12:J192,"SB(VB)",R12:R192)</f>
        <v>4.8</v>
      </c>
      <c r="S203" s="45"/>
      <c r="T203" s="64"/>
      <c r="U203" s="64"/>
      <c r="V203" s="64"/>
      <c r="W203" s="64"/>
      <c r="Y203" s="33"/>
      <c r="Z203" s="33"/>
    </row>
    <row r="204" spans="1:28" s="4" customFormat="1" ht="12.75" customHeight="1">
      <c r="A204" s="65"/>
      <c r="B204" s="65"/>
      <c r="C204" s="1518" t="s">
        <v>93</v>
      </c>
      <c r="D204" s="1519"/>
      <c r="E204" s="1519"/>
      <c r="F204" s="1519"/>
      <c r="G204" s="1519"/>
      <c r="H204" s="1519"/>
      <c r="I204" s="1519"/>
      <c r="J204" s="1520"/>
      <c r="K204" s="156">
        <f>SUMIF(J12:J192,"SB(P)",K12:K192)</f>
        <v>0</v>
      </c>
      <c r="L204" s="156">
        <f>SUMIF(J12:J192,"SB(P)",L12:L192)</f>
        <v>0</v>
      </c>
      <c r="M204" s="1496">
        <f>SUMIF(J13:J192,"SB(P)",M13:M192)</f>
        <v>0</v>
      </c>
      <c r="N204" s="1497"/>
      <c r="O204" s="1497"/>
      <c r="P204" s="1498"/>
      <c r="Q204" s="156">
        <f>SUMIF(J12:J192,"SB(P)",Q12:Q192)</f>
        <v>0</v>
      </c>
      <c r="R204" s="156">
        <f>SUMIF(J12:J192,"SB(P)",R12:R192)</f>
        <v>0</v>
      </c>
      <c r="S204" s="56"/>
      <c r="T204" s="1254"/>
      <c r="U204" s="1254"/>
      <c r="V204" s="1254"/>
      <c r="W204" s="1254"/>
      <c r="Y204" s="33"/>
      <c r="Z204" s="33"/>
    </row>
    <row r="205" spans="1:28" s="1" customFormat="1" ht="12.75" customHeight="1">
      <c r="A205" s="65"/>
      <c r="B205" s="65"/>
      <c r="C205" s="1510" t="s">
        <v>94</v>
      </c>
      <c r="D205" s="1511"/>
      <c r="E205" s="1512"/>
      <c r="F205" s="1512"/>
      <c r="G205" s="1512"/>
      <c r="H205" s="1512"/>
      <c r="I205" s="1513"/>
      <c r="J205" s="1513"/>
      <c r="K205" s="156">
        <f>SUMIF(J13:J192,"SB(SP)",K13:K192)</f>
        <v>133.80000000000001</v>
      </c>
      <c r="L205" s="156">
        <f>SUMIF(J13:J192,"SB(SP)",L13:L192)</f>
        <v>133.80000000000001</v>
      </c>
      <c r="M205" s="1496">
        <f>SUMIF(J13:J192,"SB(SP)",M13:M192)</f>
        <v>130</v>
      </c>
      <c r="N205" s="1497"/>
      <c r="O205" s="1497"/>
      <c r="P205" s="1498"/>
      <c r="Q205" s="156">
        <f>SUMIF(J13:J192,"SB(SP)",Q13:Q192)</f>
        <v>27.4</v>
      </c>
      <c r="R205" s="156">
        <f>SUMIF(J13:J192,"SB(SP)",R13:R192)</f>
        <v>25.4</v>
      </c>
      <c r="S205" s="65"/>
      <c r="T205" s="66"/>
      <c r="U205" s="66"/>
      <c r="V205" s="66"/>
      <c r="W205" s="66"/>
      <c r="Y205" s="471"/>
      <c r="Z205" s="471"/>
    </row>
    <row r="206" spans="1:28" s="1" customFormat="1" ht="12.75" customHeight="1">
      <c r="A206" s="65"/>
      <c r="B206" s="65"/>
      <c r="C206" s="1493" t="s">
        <v>209</v>
      </c>
      <c r="D206" s="1514"/>
      <c r="E206" s="1514"/>
      <c r="F206" s="1514"/>
      <c r="G206" s="1514"/>
      <c r="H206" s="1514"/>
      <c r="I206" s="1514"/>
      <c r="J206" s="1514"/>
      <c r="K206" s="85">
        <f>SUMIF(J5:J185,"SB(ES)",K5:K185)</f>
        <v>0</v>
      </c>
      <c r="L206" s="85">
        <f>SUMIF(J14:J185,"SB(ES)",L14:L196)</f>
        <v>0</v>
      </c>
      <c r="M206" s="1496">
        <f>SUMIF(J14:J185,"SB(ES)",M14:M185)</f>
        <v>0</v>
      </c>
      <c r="N206" s="1497"/>
      <c r="O206" s="1497"/>
      <c r="P206" s="1498"/>
      <c r="Q206" s="85">
        <f>SUMIF(J5:J185,"SB(ES)",Q5:Q185)</f>
        <v>0</v>
      </c>
      <c r="R206" s="85">
        <f>SUMIF(J5:J185,"SB(ES)",R5:R185)</f>
        <v>0</v>
      </c>
      <c r="S206" s="65"/>
      <c r="T206" s="66"/>
      <c r="U206" s="66"/>
      <c r="V206" s="66"/>
      <c r="W206" s="66"/>
      <c r="Y206" s="471"/>
      <c r="Z206" s="471"/>
    </row>
    <row r="207" spans="1:28" s="1" customFormat="1" ht="12.75" customHeight="1">
      <c r="A207" s="65"/>
      <c r="B207" s="65"/>
      <c r="C207" s="1503" t="s">
        <v>95</v>
      </c>
      <c r="D207" s="1504"/>
      <c r="E207" s="1505"/>
      <c r="F207" s="1505"/>
      <c r="G207" s="1505"/>
      <c r="H207" s="1505"/>
      <c r="I207" s="1506"/>
      <c r="J207" s="1506"/>
      <c r="K207" s="84">
        <f>SUMIF(J18:J196,"SB(L)",K18:K196)</f>
        <v>2981.7999999999997</v>
      </c>
      <c r="L207" s="84">
        <f>SUMIF(J18:J196,"SB(L)",L18:L196)</f>
        <v>2981.7999999999997</v>
      </c>
      <c r="M207" s="1507">
        <f>SUMIF(J45:J196,"SB(L)",M45:M196)</f>
        <v>59.6</v>
      </c>
      <c r="N207" s="1508"/>
      <c r="O207" s="1508"/>
      <c r="P207" s="1509"/>
      <c r="Q207" s="84">
        <f>SUMIF(J18:J196,"SB(L)",Q18:Q196)</f>
        <v>0</v>
      </c>
      <c r="R207" s="84">
        <f>SUMIF(J18:J196,"SB(L)",R18:R196)</f>
        <v>0</v>
      </c>
      <c r="S207" s="65"/>
      <c r="T207" s="66"/>
      <c r="U207" s="66"/>
      <c r="V207" s="66"/>
      <c r="W207" s="66"/>
      <c r="Y207" s="471"/>
      <c r="Z207" s="471"/>
    </row>
    <row r="208" spans="1:28" s="1" customFormat="1" ht="12.75" customHeight="1">
      <c r="A208" s="65"/>
      <c r="B208" s="65"/>
      <c r="C208" s="1503" t="s">
        <v>96</v>
      </c>
      <c r="D208" s="1504"/>
      <c r="E208" s="1505"/>
      <c r="F208" s="1505"/>
      <c r="G208" s="1505"/>
      <c r="H208" s="1505"/>
      <c r="I208" s="1506"/>
      <c r="J208" s="1506"/>
      <c r="K208" s="84">
        <f>SUMIF(J14:J192,"SB(SPL)",K14:K192)</f>
        <v>47.7</v>
      </c>
      <c r="L208" s="84">
        <f>SUMIF(J14:J192,"SB(SPL)",L14:L192)</f>
        <v>47.7</v>
      </c>
      <c r="M208" s="1507">
        <f>SUMIF(J93:J192,"SB(SPL)",M93:M192)</f>
        <v>0</v>
      </c>
      <c r="N208" s="1508"/>
      <c r="O208" s="1508"/>
      <c r="P208" s="1509"/>
      <c r="Q208" s="84">
        <f>SUMIF(J14:J192,"SB(SPL)",Q14:Q192)</f>
        <v>0</v>
      </c>
      <c r="R208" s="84">
        <f>SUMIF(J14:J192,"SB(SPL)",R14:R192)</f>
        <v>0</v>
      </c>
      <c r="S208" s="65"/>
      <c r="T208" s="66"/>
      <c r="U208" s="66"/>
      <c r="V208" s="66"/>
      <c r="W208" s="66"/>
      <c r="Y208" s="471"/>
      <c r="Z208" s="471"/>
    </row>
    <row r="209" spans="1:26" s="1" customFormat="1" ht="12.75" customHeight="1">
      <c r="A209" s="65"/>
      <c r="B209" s="65"/>
      <c r="C209" s="1503" t="s">
        <v>97</v>
      </c>
      <c r="D209" s="1504"/>
      <c r="E209" s="1505"/>
      <c r="F209" s="1505"/>
      <c r="G209" s="1505"/>
      <c r="H209" s="1505"/>
      <c r="I209" s="1506"/>
      <c r="J209" s="1506"/>
      <c r="K209" s="84">
        <f>SUMIF(J14:J192,"SB(VRL)",K14:K192)</f>
        <v>0</v>
      </c>
      <c r="L209" s="84">
        <f>SUMIF(J14:J192,"SB(VRL)",L14:L192)</f>
        <v>0</v>
      </c>
      <c r="M209" s="1507">
        <f>SUMIF(J13:J192,"SB(VRL)",M13:M192)</f>
        <v>0</v>
      </c>
      <c r="N209" s="1508"/>
      <c r="O209" s="1508"/>
      <c r="P209" s="1509"/>
      <c r="Q209" s="84">
        <f>SUMIF(J14:J192,"SB(VRL)",Q14:Q192)</f>
        <v>0</v>
      </c>
      <c r="R209" s="84">
        <f>SUMIF(J14:J192,"SB(VRL)",R14:R192)</f>
        <v>0</v>
      </c>
      <c r="S209" s="65"/>
      <c r="T209" s="66"/>
      <c r="U209" s="66"/>
      <c r="V209" s="66"/>
      <c r="W209" s="66"/>
      <c r="Y209" s="471"/>
      <c r="Z209" s="471"/>
    </row>
    <row r="210" spans="1:26" s="1" customFormat="1" ht="13.5" customHeight="1">
      <c r="A210" s="65"/>
      <c r="B210" s="65"/>
      <c r="C210" s="1503" t="s">
        <v>107</v>
      </c>
      <c r="D210" s="1504"/>
      <c r="E210" s="1505"/>
      <c r="F210" s="1505"/>
      <c r="G210" s="1505"/>
      <c r="H210" s="1505"/>
      <c r="I210" s="1506"/>
      <c r="J210" s="1506"/>
      <c r="K210" s="84">
        <f>SUMIF(J16:J192,"SB(ŽPL)",K16:K192)</f>
        <v>0</v>
      </c>
      <c r="L210" s="84">
        <f>SUMIF(J16:J192,"SB(ŽPL)",L16:L192)</f>
        <v>0</v>
      </c>
      <c r="M210" s="1507">
        <f>SUMIF(J13:J192,"SB(ŽPL)",M13:M192)</f>
        <v>0</v>
      </c>
      <c r="N210" s="1508"/>
      <c r="O210" s="1508"/>
      <c r="P210" s="1509"/>
      <c r="Q210" s="84">
        <f>SUMIF(J16:J192,"SB(ŽPL)",Q16:Q192)</f>
        <v>0</v>
      </c>
      <c r="R210" s="84">
        <f>SUMIF(J16:J192,"SB(ŽPL)",R16:R192)</f>
        <v>0</v>
      </c>
      <c r="S210" s="65"/>
      <c r="T210" s="66"/>
      <c r="U210" s="66"/>
      <c r="V210" s="66"/>
      <c r="W210" s="66"/>
      <c r="Y210" s="471"/>
      <c r="Z210" s="471"/>
    </row>
    <row r="211" spans="1:26" s="1" customFormat="1" ht="12.75" customHeight="1">
      <c r="A211" s="449"/>
      <c r="B211" s="449"/>
      <c r="C211" s="1485" t="s">
        <v>98</v>
      </c>
      <c r="D211" s="1486"/>
      <c r="E211" s="1487"/>
      <c r="F211" s="1487"/>
      <c r="G211" s="1487"/>
      <c r="H211" s="1487"/>
      <c r="I211" s="1488"/>
      <c r="J211" s="1489"/>
      <c r="K211" s="86">
        <f>K213</f>
        <v>0</v>
      </c>
      <c r="L211" s="86">
        <f>L213</f>
        <v>0</v>
      </c>
      <c r="M211" s="1490">
        <f ca="1">M213+M212</f>
        <v>70</v>
      </c>
      <c r="N211" s="1491"/>
      <c r="O211" s="1491"/>
      <c r="P211" s="1492"/>
      <c r="Q211" s="86">
        <f>Q213+Q212</f>
        <v>165</v>
      </c>
      <c r="R211" s="86">
        <f>R213+R212</f>
        <v>168.4</v>
      </c>
      <c r="S211" s="65"/>
      <c r="T211" s="66"/>
      <c r="U211" s="66"/>
      <c r="V211" s="66"/>
      <c r="W211" s="66"/>
      <c r="Y211" s="471"/>
      <c r="Z211" s="471"/>
    </row>
    <row r="212" spans="1:26" s="56" customFormat="1">
      <c r="A212" s="1294"/>
      <c r="B212" s="905"/>
      <c r="C212" s="1493" t="s">
        <v>268</v>
      </c>
      <c r="D212" s="1494"/>
      <c r="E212" s="1494"/>
      <c r="F212" s="1494"/>
      <c r="G212" s="1494"/>
      <c r="H212" s="1494"/>
      <c r="I212" s="1494"/>
      <c r="J212" s="1495"/>
      <c r="K212" s="156">
        <f>SUMIF(J84:J194,"ES",K84:K194)</f>
        <v>0</v>
      </c>
      <c r="L212" s="156">
        <f>SUMIF(J84:J194,"ES",L84:L194)</f>
        <v>0</v>
      </c>
      <c r="M212" s="1496">
        <f>SUMIF(J14:J191,"ES",M14:M191)</f>
        <v>70</v>
      </c>
      <c r="N212" s="1497"/>
      <c r="O212" s="1497"/>
      <c r="P212" s="1498"/>
      <c r="Q212" s="156">
        <f>SUMIF(J84:J194,"ES",Q84:Q194)</f>
        <v>165</v>
      </c>
      <c r="R212" s="156">
        <f>SUMIF(J84:J194,"ES",R84:R194)</f>
        <v>168.4</v>
      </c>
      <c r="S212" s="449"/>
      <c r="T212" s="449"/>
      <c r="U212" s="65"/>
      <c r="V212" s="65"/>
      <c r="W212" s="65"/>
      <c r="Y212" s="45"/>
      <c r="Z212" s="45"/>
    </row>
    <row r="213" spans="1:26" s="1" customFormat="1" ht="16.5" customHeight="1">
      <c r="A213" s="449"/>
      <c r="B213" s="449"/>
      <c r="C213" s="1499" t="s">
        <v>99</v>
      </c>
      <c r="D213" s="1500"/>
      <c r="E213" s="1501"/>
      <c r="F213" s="1501"/>
      <c r="G213" s="1501"/>
      <c r="H213" s="1501"/>
      <c r="I213" s="1502"/>
      <c r="J213" s="1502"/>
      <c r="K213" s="156">
        <f>SUMIF(J13:J192,"LRVB",K13:K192)</f>
        <v>0</v>
      </c>
      <c r="L213" s="156">
        <f>SUMIF(J13:J192,"LRVB",L13:L192)</f>
        <v>0</v>
      </c>
      <c r="M213" s="1496">
        <f ca="1">SUMIF(J13:J192,"LRVB",M51:M192)</f>
        <v>0</v>
      </c>
      <c r="N213" s="1497"/>
      <c r="O213" s="1497"/>
      <c r="P213" s="1498"/>
      <c r="Q213" s="156">
        <f>SUMIF(J13:J192,"LRVB",Q13:Q192)</f>
        <v>0</v>
      </c>
      <c r="R213" s="156">
        <f>SUMIF(J13:J192,"LRVB",R13:R192)</f>
        <v>0</v>
      </c>
      <c r="S213" s="65"/>
      <c r="T213" s="66"/>
      <c r="U213" s="66"/>
      <c r="V213" s="66"/>
      <c r="W213" s="66"/>
      <c r="Y213" s="471"/>
      <c r="Z213" s="471"/>
    </row>
    <row r="214" spans="1:26" s="1" customFormat="1" ht="13.5" customHeight="1" thickBot="1">
      <c r="A214" s="449"/>
      <c r="B214" s="449"/>
      <c r="C214" s="1479" t="s">
        <v>100</v>
      </c>
      <c r="D214" s="1480"/>
      <c r="E214" s="1480"/>
      <c r="F214" s="1480"/>
      <c r="G214" s="1480"/>
      <c r="H214" s="1480"/>
      <c r="I214" s="1480"/>
      <c r="J214" s="1481"/>
      <c r="K214" s="157">
        <f>K211+K199</f>
        <v>15866.499999999998</v>
      </c>
      <c r="L214" s="157">
        <f>L211+L199</f>
        <v>13143.899999999998</v>
      </c>
      <c r="M214" s="1482">
        <f ca="1">M211+M199</f>
        <v>12327.699999999999</v>
      </c>
      <c r="N214" s="1483"/>
      <c r="O214" s="1483"/>
      <c r="P214" s="1484"/>
      <c r="Q214" s="157">
        <f>Q211+Q199</f>
        <v>12326.599999999997</v>
      </c>
      <c r="R214" s="157">
        <f>R211+R199</f>
        <v>12926.899999999996</v>
      </c>
      <c r="S214" s="90"/>
      <c r="T214" s="66"/>
      <c r="U214" s="66"/>
      <c r="V214" s="66"/>
      <c r="W214" s="66"/>
      <c r="Y214" s="471"/>
      <c r="Z214" s="471"/>
    </row>
    <row r="215" spans="1:26" s="68" customFormat="1" ht="11.25">
      <c r="A215" s="67"/>
      <c r="B215" s="67"/>
      <c r="C215" s="67"/>
      <c r="D215" s="67"/>
      <c r="E215" s="67"/>
      <c r="F215" s="67"/>
      <c r="G215" s="67"/>
      <c r="H215" s="67"/>
      <c r="I215" s="67"/>
      <c r="J215" s="67"/>
      <c r="K215" s="75"/>
      <c r="L215" s="75"/>
      <c r="M215" s="75"/>
      <c r="N215" s="75"/>
      <c r="O215" s="75"/>
      <c r="P215" s="75"/>
      <c r="Q215" s="75"/>
      <c r="R215" s="75"/>
      <c r="S215" s="96"/>
      <c r="T215" s="67"/>
      <c r="U215" s="67"/>
      <c r="V215" s="67"/>
      <c r="W215" s="67"/>
      <c r="Y215" s="1192"/>
      <c r="Z215" s="1192"/>
    </row>
    <row r="216" spans="1:26" s="68" customFormat="1" ht="12.75">
      <c r="A216" s="67"/>
      <c r="B216" s="67"/>
      <c r="C216" s="67"/>
      <c r="D216" s="67"/>
      <c r="E216" s="65"/>
      <c r="F216" s="69"/>
      <c r="G216" s="69"/>
      <c r="H216" s="70"/>
      <c r="I216" s="67"/>
      <c r="J216" s="67"/>
      <c r="K216" s="96"/>
      <c r="L216" s="96"/>
      <c r="M216" s="96"/>
      <c r="N216" s="96"/>
      <c r="O216" s="96"/>
      <c r="P216" s="96"/>
      <c r="Q216" s="96"/>
      <c r="R216" s="96"/>
      <c r="S216" s="96"/>
      <c r="T216" s="70"/>
      <c r="U216" s="70"/>
      <c r="V216" s="70"/>
      <c r="W216" s="70"/>
      <c r="Y216" s="1192"/>
      <c r="Z216" s="1192"/>
    </row>
    <row r="217" spans="1:26" s="68" customFormat="1" ht="12.75">
      <c r="A217" s="67"/>
      <c r="B217" s="67"/>
      <c r="C217" s="67"/>
      <c r="D217" s="67"/>
      <c r="E217" s="65"/>
      <c r="F217" s="69"/>
      <c r="G217" s="69"/>
      <c r="H217" s="70"/>
      <c r="I217" s="67"/>
      <c r="J217" s="67"/>
      <c r="K217" s="67"/>
      <c r="L217" s="67"/>
      <c r="M217" s="67"/>
      <c r="N217" s="67"/>
      <c r="O217" s="67"/>
      <c r="P217" s="67"/>
      <c r="Q217" s="67"/>
      <c r="R217" s="67"/>
      <c r="S217" s="67"/>
      <c r="T217" s="70"/>
      <c r="U217" s="70"/>
      <c r="V217" s="70"/>
      <c r="W217" s="70"/>
      <c r="Y217" s="1192"/>
      <c r="Z217" s="1192"/>
    </row>
    <row r="218" spans="1:26">
      <c r="K218" s="92"/>
      <c r="L218" s="92"/>
      <c r="M218" s="92"/>
      <c r="N218" s="92"/>
      <c r="O218" s="92"/>
      <c r="P218" s="92"/>
      <c r="Q218" s="92"/>
      <c r="R218" s="92"/>
    </row>
    <row r="219" spans="1:26">
      <c r="K219" s="92"/>
      <c r="L219" s="92"/>
      <c r="M219" s="92"/>
      <c r="N219" s="92"/>
      <c r="O219" s="92"/>
      <c r="P219" s="92"/>
      <c r="Q219" s="92"/>
      <c r="R219" s="92"/>
    </row>
    <row r="220" spans="1:26">
      <c r="K220" s="189"/>
      <c r="L220" s="189"/>
      <c r="M220" s="189"/>
      <c r="N220" s="189"/>
      <c r="O220" s="189"/>
      <c r="P220" s="189"/>
      <c r="Q220" s="189"/>
      <c r="R220" s="189"/>
    </row>
  </sheetData>
  <mergeCells count="255">
    <mergeCell ref="S1:W1"/>
    <mergeCell ref="E2:S2"/>
    <mergeCell ref="E3:S3"/>
    <mergeCell ref="A4:W4"/>
    <mergeCell ref="S5:W5"/>
    <mergeCell ref="A6:A8"/>
    <mergeCell ref="B6:B8"/>
    <mergeCell ref="C6:C8"/>
    <mergeCell ref="D6:D8"/>
    <mergeCell ref="E6:E8"/>
    <mergeCell ref="L6:L8"/>
    <mergeCell ref="M6:P6"/>
    <mergeCell ref="Q6:Q8"/>
    <mergeCell ref="R6:R8"/>
    <mergeCell ref="S6:W6"/>
    <mergeCell ref="M7:M8"/>
    <mergeCell ref="N7:O7"/>
    <mergeCell ref="P7:P8"/>
    <mergeCell ref="S7:S8"/>
    <mergeCell ref="T7:W7"/>
    <mergeCell ref="F6:F8"/>
    <mergeCell ref="G6:G8"/>
    <mergeCell ref="H6:H8"/>
    <mergeCell ref="I6:I8"/>
    <mergeCell ref="X39:Z40"/>
    <mergeCell ref="A9:W9"/>
    <mergeCell ref="A10:W10"/>
    <mergeCell ref="B11:W11"/>
    <mergeCell ref="C12:W12"/>
    <mergeCell ref="E14:E16"/>
    <mergeCell ref="F14:F16"/>
    <mergeCell ref="G14:G18"/>
    <mergeCell ref="H14:H16"/>
    <mergeCell ref="I14:I18"/>
    <mergeCell ref="S14:S16"/>
    <mergeCell ref="J6:J8"/>
    <mergeCell ref="K6:K8"/>
    <mergeCell ref="V45:V46"/>
    <mergeCell ref="W45:W46"/>
    <mergeCell ref="A50:A54"/>
    <mergeCell ref="B50:B54"/>
    <mergeCell ref="C50:C54"/>
    <mergeCell ref="E50:E53"/>
    <mergeCell ref="F50:F54"/>
    <mergeCell ref="G50:G53"/>
    <mergeCell ref="H50:H54"/>
    <mergeCell ref="I50:I52"/>
    <mergeCell ref="E45:E47"/>
    <mergeCell ref="G45:G46"/>
    <mergeCell ref="I45:I46"/>
    <mergeCell ref="S45:S46"/>
    <mergeCell ref="T45:T46"/>
    <mergeCell ref="U45:U46"/>
    <mergeCell ref="A19:A42"/>
    <mergeCell ref="B19:B42"/>
    <mergeCell ref="C19:C42"/>
    <mergeCell ref="E19:E22"/>
    <mergeCell ref="E29:E31"/>
    <mergeCell ref="A71:A74"/>
    <mergeCell ref="B71:B74"/>
    <mergeCell ref="C71:C74"/>
    <mergeCell ref="E71:E74"/>
    <mergeCell ref="F71:F74"/>
    <mergeCell ref="E55:E57"/>
    <mergeCell ref="G55:G57"/>
    <mergeCell ref="I55:I56"/>
    <mergeCell ref="S55:S56"/>
    <mergeCell ref="E58:E59"/>
    <mergeCell ref="G58:G59"/>
    <mergeCell ref="I58:I59"/>
    <mergeCell ref="G71:G74"/>
    <mergeCell ref="H71:H74"/>
    <mergeCell ref="I71:I74"/>
    <mergeCell ref="S71:S74"/>
    <mergeCell ref="V71:V74"/>
    <mergeCell ref="W71:W74"/>
    <mergeCell ref="E60:E61"/>
    <mergeCell ref="G60:G61"/>
    <mergeCell ref="I60:I61"/>
    <mergeCell ref="I62:I63"/>
    <mergeCell ref="E66:E67"/>
    <mergeCell ref="W79:W82"/>
    <mergeCell ref="A83:A84"/>
    <mergeCell ref="B83:B84"/>
    <mergeCell ref="C83:C84"/>
    <mergeCell ref="E83:E84"/>
    <mergeCell ref="F83:F84"/>
    <mergeCell ref="G83:G84"/>
    <mergeCell ref="H83:H84"/>
    <mergeCell ref="I75:I76"/>
    <mergeCell ref="A79:A82"/>
    <mergeCell ref="B79:B82"/>
    <mergeCell ref="C79:C82"/>
    <mergeCell ref="E79:E82"/>
    <mergeCell ref="F79:F82"/>
    <mergeCell ref="G79:G82"/>
    <mergeCell ref="H79:H82"/>
    <mergeCell ref="I79:I80"/>
    <mergeCell ref="A75:A78"/>
    <mergeCell ref="B75:B78"/>
    <mergeCell ref="C75:C78"/>
    <mergeCell ref="F75:F78"/>
    <mergeCell ref="G75:G78"/>
    <mergeCell ref="H75:H78"/>
    <mergeCell ref="E86:E88"/>
    <mergeCell ref="G86:G87"/>
    <mergeCell ref="I86:I87"/>
    <mergeCell ref="S86:S87"/>
    <mergeCell ref="E90:E94"/>
    <mergeCell ref="G90:G92"/>
    <mergeCell ref="I90:I92"/>
    <mergeCell ref="S79:S82"/>
    <mergeCell ref="V79:V82"/>
    <mergeCell ref="E95:E97"/>
    <mergeCell ref="G95:G98"/>
    <mergeCell ref="S95:S96"/>
    <mergeCell ref="S107:S108"/>
    <mergeCell ref="E109:E110"/>
    <mergeCell ref="E111:E112"/>
    <mergeCell ref="G111:G112"/>
    <mergeCell ref="I100:I102"/>
    <mergeCell ref="S100:S102"/>
    <mergeCell ref="A103:A104"/>
    <mergeCell ref="B103:B104"/>
    <mergeCell ref="C103:C104"/>
    <mergeCell ref="E103:E104"/>
    <mergeCell ref="F103:F104"/>
    <mergeCell ref="G103:G104"/>
    <mergeCell ref="H103:H104"/>
    <mergeCell ref="I103:I104"/>
    <mergeCell ref="A100:A102"/>
    <mergeCell ref="B100:B102"/>
    <mergeCell ref="C100:C102"/>
    <mergeCell ref="E100:E102"/>
    <mergeCell ref="F100:F102"/>
    <mergeCell ref="G100:G102"/>
    <mergeCell ref="H100:H102"/>
    <mergeCell ref="G106:G108"/>
    <mergeCell ref="E107:E108"/>
    <mergeCell ref="I129:I131"/>
    <mergeCell ref="S129:S130"/>
    <mergeCell ref="D132:D133"/>
    <mergeCell ref="E132:E133"/>
    <mergeCell ref="G132:G133"/>
    <mergeCell ref="I132:I133"/>
    <mergeCell ref="D115:D116"/>
    <mergeCell ref="E115:E116"/>
    <mergeCell ref="G115:G118"/>
    <mergeCell ref="E121:E128"/>
    <mergeCell ref="I121:I128"/>
    <mergeCell ref="S121:S122"/>
    <mergeCell ref="S125:S126"/>
    <mergeCell ref="G137:G138"/>
    <mergeCell ref="H137:H138"/>
    <mergeCell ref="I137:I138"/>
    <mergeCell ref="A139:A141"/>
    <mergeCell ref="B139:B141"/>
    <mergeCell ref="C139:C141"/>
    <mergeCell ref="D139:D141"/>
    <mergeCell ref="G140:G141"/>
    <mergeCell ref="D134:D135"/>
    <mergeCell ref="E134:E135"/>
    <mergeCell ref="G134:G135"/>
    <mergeCell ref="I134:I135"/>
    <mergeCell ref="A137:A138"/>
    <mergeCell ref="B137:B138"/>
    <mergeCell ref="C137:C138"/>
    <mergeCell ref="D137:D138"/>
    <mergeCell ref="E137:E138"/>
    <mergeCell ref="F137:F138"/>
    <mergeCell ref="E151:E152"/>
    <mergeCell ref="F151:F152"/>
    <mergeCell ref="G151:G152"/>
    <mergeCell ref="I151:I152"/>
    <mergeCell ref="C154:J154"/>
    <mergeCell ref="C155:W155"/>
    <mergeCell ref="C142:J142"/>
    <mergeCell ref="C143:W143"/>
    <mergeCell ref="E145:E146"/>
    <mergeCell ref="F145:F150"/>
    <mergeCell ref="G145:G150"/>
    <mergeCell ref="I145:I148"/>
    <mergeCell ref="I157:I158"/>
    <mergeCell ref="A159:A166"/>
    <mergeCell ref="B159:B166"/>
    <mergeCell ref="C159:C166"/>
    <mergeCell ref="F161:F162"/>
    <mergeCell ref="C167:J167"/>
    <mergeCell ref="A157:A158"/>
    <mergeCell ref="B157:B158"/>
    <mergeCell ref="C157:C158"/>
    <mergeCell ref="E157:E158"/>
    <mergeCell ref="F157:F158"/>
    <mergeCell ref="H157:H158"/>
    <mergeCell ref="A187:A189"/>
    <mergeCell ref="B187:B189"/>
    <mergeCell ref="C187:C189"/>
    <mergeCell ref="E187:E189"/>
    <mergeCell ref="F187:F189"/>
    <mergeCell ref="G187:G189"/>
    <mergeCell ref="H187:H189"/>
    <mergeCell ref="C168:W168"/>
    <mergeCell ref="E170:E171"/>
    <mergeCell ref="G171:G173"/>
    <mergeCell ref="E174:E175"/>
    <mergeCell ref="G174:G175"/>
    <mergeCell ref="E176:E177"/>
    <mergeCell ref="I187:I189"/>
    <mergeCell ref="S188:S189"/>
    <mergeCell ref="C190:J190"/>
    <mergeCell ref="S190:W190"/>
    <mergeCell ref="B191:J191"/>
    <mergeCell ref="S191:W191"/>
    <mergeCell ref="E178:E180"/>
    <mergeCell ref="E181:E182"/>
    <mergeCell ref="S181:S182"/>
    <mergeCell ref="C199:J199"/>
    <mergeCell ref="M199:P199"/>
    <mergeCell ref="C200:J200"/>
    <mergeCell ref="M200:P200"/>
    <mergeCell ref="C201:J201"/>
    <mergeCell ref="M201:P201"/>
    <mergeCell ref="B192:J192"/>
    <mergeCell ref="S192:W192"/>
    <mergeCell ref="A193:R193"/>
    <mergeCell ref="A194:S194"/>
    <mergeCell ref="C196:K196"/>
    <mergeCell ref="C198:J198"/>
    <mergeCell ref="M198:P198"/>
    <mergeCell ref="C205:J205"/>
    <mergeCell ref="M205:P205"/>
    <mergeCell ref="C206:J206"/>
    <mergeCell ref="M206:P206"/>
    <mergeCell ref="C207:J207"/>
    <mergeCell ref="M207:P207"/>
    <mergeCell ref="C202:J202"/>
    <mergeCell ref="M202:P202"/>
    <mergeCell ref="C203:J203"/>
    <mergeCell ref="M203:P203"/>
    <mergeCell ref="C204:J204"/>
    <mergeCell ref="M204:P204"/>
    <mergeCell ref="C214:J214"/>
    <mergeCell ref="M214:P214"/>
    <mergeCell ref="C211:J211"/>
    <mergeCell ref="M211:P211"/>
    <mergeCell ref="C212:J212"/>
    <mergeCell ref="M212:P212"/>
    <mergeCell ref="C213:J213"/>
    <mergeCell ref="M213:P213"/>
    <mergeCell ref="C208:J208"/>
    <mergeCell ref="M208:P208"/>
    <mergeCell ref="C209:J209"/>
    <mergeCell ref="M209:P209"/>
    <mergeCell ref="C210:J210"/>
    <mergeCell ref="M210:P210"/>
  </mergeCells>
  <printOptions horizontalCentered="1"/>
  <pageMargins left="0.19685039370078741" right="0.19685039370078741" top="0.74803149606299213" bottom="0" header="0" footer="0"/>
  <pageSetup paperSize="9" scale="73" orientation="landscape" r:id="rId1"/>
  <rowBreaks count="7" manualBreakCount="7">
    <brk id="57" max="22" man="1"/>
    <brk id="78" max="22" man="1"/>
    <brk id="102" max="22" man="1"/>
    <brk id="120" max="22" man="1"/>
    <brk id="144" max="22" man="1"/>
    <brk id="169" max="22" man="1"/>
    <brk id="195" max="2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56"/>
  <sheetViews>
    <sheetView tabSelected="1" zoomScaleNormal="100" zoomScaleSheetLayoutView="100" workbookViewId="0"/>
  </sheetViews>
  <sheetFormatPr defaultColWidth="9.140625" defaultRowHeight="15"/>
  <cols>
    <col min="1" max="1" width="3" style="91" customWidth="1"/>
    <col min="2" max="2" width="2.7109375" style="91" customWidth="1"/>
    <col min="3" max="3" width="3" style="1112" customWidth="1"/>
    <col min="4" max="4" width="34.7109375" style="91" customWidth="1"/>
    <col min="5" max="5" width="3.140625" style="91" customWidth="1"/>
    <col min="6" max="6" width="4.28515625" style="91" customWidth="1"/>
    <col min="7" max="7" width="7.42578125" style="91" customWidth="1"/>
    <col min="8" max="8" width="9.7109375" style="91" customWidth="1"/>
    <col min="9" max="10" width="8.7109375" style="91" customWidth="1"/>
    <col min="11" max="11" width="34.140625" style="91" customWidth="1"/>
    <col min="12" max="14" width="4.5703125" style="91" customWidth="1"/>
    <col min="15" max="16384" width="9.140625" style="91"/>
  </cols>
  <sheetData>
    <row r="1" spans="1:14" ht="43.5" customHeight="1">
      <c r="K1" s="1871" t="s">
        <v>382</v>
      </c>
      <c r="L1" s="1871"/>
      <c r="M1" s="1871"/>
      <c r="N1" s="1871"/>
    </row>
    <row r="2" spans="1:14" ht="14.25" customHeight="1">
      <c r="K2" s="1067"/>
      <c r="L2" s="1068"/>
      <c r="M2" s="1068"/>
      <c r="N2" s="1068"/>
    </row>
    <row r="3" spans="1:14" s="1" customFormat="1" ht="15" customHeight="1">
      <c r="A3" s="1066"/>
      <c r="B3" s="1066"/>
      <c r="C3" s="1113"/>
      <c r="D3" s="1822" t="s">
        <v>326</v>
      </c>
      <c r="E3" s="1822"/>
      <c r="F3" s="1822"/>
      <c r="G3" s="1822"/>
      <c r="H3" s="1822"/>
      <c r="I3" s="1822"/>
      <c r="J3" s="1822"/>
      <c r="K3" s="1822"/>
      <c r="L3" s="1066"/>
      <c r="M3" s="1066"/>
      <c r="N3" s="1066"/>
    </row>
    <row r="4" spans="1:14" s="1" customFormat="1">
      <c r="A4" s="1066"/>
      <c r="B4" s="1066"/>
      <c r="C4" s="1113"/>
      <c r="D4" s="1823" t="s">
        <v>132</v>
      </c>
      <c r="E4" s="1824"/>
      <c r="F4" s="1824"/>
      <c r="G4" s="1824"/>
      <c r="H4" s="1824"/>
      <c r="I4" s="1824"/>
      <c r="J4" s="1824"/>
      <c r="K4" s="1824"/>
      <c r="L4" s="1066"/>
      <c r="M4" s="1066"/>
      <c r="N4" s="1066"/>
    </row>
    <row r="5" spans="1:14" s="1" customFormat="1" ht="15" customHeight="1">
      <c r="A5" s="1825" t="s">
        <v>129</v>
      </c>
      <c r="B5" s="1825"/>
      <c r="C5" s="1825"/>
      <c r="D5" s="1825"/>
      <c r="E5" s="1825"/>
      <c r="F5" s="1825"/>
      <c r="G5" s="1825"/>
      <c r="H5" s="1825"/>
      <c r="I5" s="1825"/>
      <c r="J5" s="1825"/>
      <c r="K5" s="1825"/>
      <c r="L5" s="1825"/>
      <c r="M5" s="1825"/>
      <c r="N5" s="1825"/>
    </row>
    <row r="6" spans="1:14" s="1" customFormat="1" ht="13.5" thickBot="1">
      <c r="C6" s="1114"/>
      <c r="E6" s="2"/>
      <c r="F6" s="3"/>
      <c r="K6" s="1826" t="s">
        <v>130</v>
      </c>
      <c r="L6" s="1826"/>
      <c r="M6" s="1826"/>
      <c r="N6" s="1826"/>
    </row>
    <row r="7" spans="1:14" s="56" customFormat="1" ht="24" customHeight="1">
      <c r="A7" s="1827" t="s">
        <v>0</v>
      </c>
      <c r="B7" s="1830" t="s">
        <v>1</v>
      </c>
      <c r="C7" s="1872" t="s">
        <v>2</v>
      </c>
      <c r="D7" s="1833" t="s">
        <v>4</v>
      </c>
      <c r="E7" s="1858" t="s">
        <v>5</v>
      </c>
      <c r="F7" s="1864" t="s">
        <v>6</v>
      </c>
      <c r="G7" s="1767" t="s">
        <v>8</v>
      </c>
      <c r="H7" s="1875" t="s">
        <v>327</v>
      </c>
      <c r="I7" s="1875" t="s">
        <v>160</v>
      </c>
      <c r="J7" s="1875" t="s">
        <v>215</v>
      </c>
      <c r="K7" s="1845" t="s">
        <v>9</v>
      </c>
      <c r="L7" s="1846"/>
      <c r="M7" s="1846"/>
      <c r="N7" s="1847"/>
    </row>
    <row r="8" spans="1:14" s="56" customFormat="1" ht="18.75" customHeight="1">
      <c r="A8" s="1828"/>
      <c r="B8" s="1831"/>
      <c r="C8" s="1873"/>
      <c r="D8" s="1834"/>
      <c r="E8" s="1859"/>
      <c r="F8" s="1865"/>
      <c r="G8" s="1768"/>
      <c r="H8" s="1878"/>
      <c r="I8" s="1876"/>
      <c r="J8" s="1876"/>
      <c r="K8" s="1854" t="s">
        <v>4</v>
      </c>
      <c r="L8" s="1856"/>
      <c r="M8" s="1856"/>
      <c r="N8" s="1857"/>
    </row>
    <row r="9" spans="1:14" s="56" customFormat="1" ht="66" customHeight="1" thickBot="1">
      <c r="A9" s="1829"/>
      <c r="B9" s="1832"/>
      <c r="C9" s="1874"/>
      <c r="D9" s="1835"/>
      <c r="E9" s="1860"/>
      <c r="F9" s="1866"/>
      <c r="G9" s="1769"/>
      <c r="H9" s="1879"/>
      <c r="I9" s="1877"/>
      <c r="J9" s="1877"/>
      <c r="K9" s="1855"/>
      <c r="L9" s="203" t="s">
        <v>166</v>
      </c>
      <c r="M9" s="204" t="s">
        <v>167</v>
      </c>
      <c r="N9" s="205" t="s">
        <v>216</v>
      </c>
    </row>
    <row r="10" spans="1:14" s="1" customFormat="1" ht="15.75" customHeight="1">
      <c r="A10" s="1800" t="s">
        <v>11</v>
      </c>
      <c r="B10" s="1801"/>
      <c r="C10" s="1801"/>
      <c r="D10" s="1801"/>
      <c r="E10" s="1801"/>
      <c r="F10" s="1801"/>
      <c r="G10" s="1801"/>
      <c r="H10" s="1801"/>
      <c r="I10" s="1801"/>
      <c r="J10" s="1801"/>
      <c r="K10" s="1801"/>
      <c r="L10" s="1801"/>
      <c r="M10" s="1801"/>
      <c r="N10" s="1802"/>
    </row>
    <row r="11" spans="1:14" s="1" customFormat="1" ht="14.25" customHeight="1">
      <c r="A11" s="1803" t="s">
        <v>12</v>
      </c>
      <c r="B11" s="1804"/>
      <c r="C11" s="1804"/>
      <c r="D11" s="1804"/>
      <c r="E11" s="1804"/>
      <c r="F11" s="1804"/>
      <c r="G11" s="1804"/>
      <c r="H11" s="1804"/>
      <c r="I11" s="1804"/>
      <c r="J11" s="1804"/>
      <c r="K11" s="1804"/>
      <c r="L11" s="1804"/>
      <c r="M11" s="1804"/>
      <c r="N11" s="1805"/>
    </row>
    <row r="12" spans="1:14" s="1" customFormat="1" ht="14.25" customHeight="1">
      <c r="A12" s="5" t="s">
        <v>13</v>
      </c>
      <c r="B12" s="1806" t="s">
        <v>14</v>
      </c>
      <c r="C12" s="1806"/>
      <c r="D12" s="1806"/>
      <c r="E12" s="1806"/>
      <c r="F12" s="1806"/>
      <c r="G12" s="1806"/>
      <c r="H12" s="1806"/>
      <c r="I12" s="1806"/>
      <c r="J12" s="1806"/>
      <c r="K12" s="1806"/>
      <c r="L12" s="1806"/>
      <c r="M12" s="1806"/>
      <c r="N12" s="1807"/>
    </row>
    <row r="13" spans="1:14" s="1" customFormat="1" ht="15.75" customHeight="1">
      <c r="A13" s="6" t="s">
        <v>13</v>
      </c>
      <c r="B13" s="7" t="s">
        <v>13</v>
      </c>
      <c r="C13" s="1808" t="s">
        <v>15</v>
      </c>
      <c r="D13" s="1809"/>
      <c r="E13" s="1809"/>
      <c r="F13" s="1809"/>
      <c r="G13" s="1809"/>
      <c r="H13" s="1809"/>
      <c r="I13" s="1809"/>
      <c r="J13" s="1809"/>
      <c r="K13" s="1809"/>
      <c r="L13" s="1809"/>
      <c r="M13" s="1809"/>
      <c r="N13" s="1810"/>
    </row>
    <row r="14" spans="1:14" s="4" customFormat="1" ht="16.5" customHeight="1">
      <c r="A14" s="8" t="s">
        <v>13</v>
      </c>
      <c r="B14" s="9" t="s">
        <v>13</v>
      </c>
      <c r="C14" s="400" t="s">
        <v>13</v>
      </c>
      <c r="D14" s="1897" t="s">
        <v>338</v>
      </c>
      <c r="E14" s="10"/>
      <c r="F14" s="436">
        <v>1</v>
      </c>
      <c r="G14" s="1183" t="s">
        <v>20</v>
      </c>
      <c r="H14" s="381">
        <f>7032.3-0.1</f>
        <v>7032.2</v>
      </c>
      <c r="I14" s="123">
        <v>6835.1</v>
      </c>
      <c r="J14" s="123">
        <v>6835.1</v>
      </c>
      <c r="K14" s="1683"/>
      <c r="L14" s="248"/>
      <c r="M14" s="248"/>
      <c r="N14" s="344"/>
    </row>
    <row r="15" spans="1:14" s="4" customFormat="1" ht="15" customHeight="1">
      <c r="A15" s="14"/>
      <c r="B15" s="15"/>
      <c r="C15" s="401"/>
      <c r="D15" s="1900"/>
      <c r="E15" s="1080"/>
      <c r="F15" s="1082"/>
      <c r="G15" s="1184" t="s">
        <v>21</v>
      </c>
      <c r="H15" s="1185"/>
      <c r="I15" s="405"/>
      <c r="J15" s="407"/>
      <c r="K15" s="1680"/>
      <c r="L15" s="270"/>
      <c r="M15" s="248"/>
      <c r="N15" s="344"/>
    </row>
    <row r="16" spans="1:14" s="1" customFormat="1" ht="15.75" customHeight="1">
      <c r="A16" s="1613"/>
      <c r="B16" s="1733"/>
      <c r="C16" s="1782"/>
      <c r="D16" s="1727"/>
      <c r="E16" s="1110"/>
      <c r="F16" s="1082"/>
      <c r="G16" s="1184" t="s">
        <v>24</v>
      </c>
      <c r="H16" s="1185">
        <v>3.3</v>
      </c>
      <c r="I16" s="405"/>
      <c r="J16" s="407"/>
      <c r="K16" s="1097"/>
      <c r="L16" s="1104"/>
      <c r="M16" s="1053"/>
      <c r="N16" s="1056"/>
    </row>
    <row r="17" spans="1:14" s="1" customFormat="1" ht="13.5" customHeight="1">
      <c r="A17" s="1613"/>
      <c r="B17" s="1733"/>
      <c r="C17" s="1782"/>
      <c r="D17" s="1727"/>
      <c r="E17" s="1110"/>
      <c r="F17" s="1082"/>
      <c r="G17" s="1184" t="s">
        <v>159</v>
      </c>
      <c r="H17" s="1185">
        <f>12.4+8.1+7.9</f>
        <v>28.4</v>
      </c>
      <c r="I17" s="405"/>
      <c r="J17" s="407"/>
      <c r="K17" s="1097"/>
      <c r="L17" s="1104"/>
      <c r="M17" s="1053"/>
      <c r="N17" s="1056"/>
    </row>
    <row r="18" spans="1:14" s="1" customFormat="1" ht="13.5" customHeight="1">
      <c r="A18" s="1613"/>
      <c r="B18" s="1733"/>
      <c r="C18" s="1782"/>
      <c r="D18" s="1727"/>
      <c r="E18" s="1110"/>
      <c r="F18" s="1082"/>
      <c r="G18" s="1184" t="s">
        <v>43</v>
      </c>
      <c r="H18" s="1185">
        <v>18.100000000000001</v>
      </c>
      <c r="I18" s="405">
        <v>18.100000000000001</v>
      </c>
      <c r="J18" s="407">
        <v>18.100000000000001</v>
      </c>
      <c r="K18" s="1683" t="s">
        <v>154</v>
      </c>
      <c r="L18" s="248">
        <v>456.5</v>
      </c>
      <c r="M18" s="248">
        <v>456.5</v>
      </c>
      <c r="N18" s="344">
        <v>456.5</v>
      </c>
    </row>
    <row r="19" spans="1:14" s="1" customFormat="1" ht="14.25" customHeight="1">
      <c r="A19" s="1613"/>
      <c r="B19" s="1733"/>
      <c r="C19" s="1782"/>
      <c r="D19" s="1727"/>
      <c r="E19" s="1110"/>
      <c r="F19" s="1082"/>
      <c r="G19" s="1186" t="s">
        <v>25</v>
      </c>
      <c r="H19" s="1187"/>
      <c r="I19" s="780"/>
      <c r="J19" s="779"/>
      <c r="K19" s="1680"/>
      <c r="L19" s="270"/>
      <c r="M19" s="248"/>
      <c r="N19" s="344"/>
    </row>
    <row r="20" spans="1:14" s="1" customFormat="1" ht="27" customHeight="1">
      <c r="A20" s="1613"/>
      <c r="B20" s="1733"/>
      <c r="C20" s="1782"/>
      <c r="D20" s="1083"/>
      <c r="E20" s="1110"/>
      <c r="F20" s="1082"/>
      <c r="G20" s="74"/>
      <c r="H20" s="190"/>
      <c r="I20" s="122"/>
      <c r="J20" s="213"/>
      <c r="K20" s="1128" t="s">
        <v>385</v>
      </c>
      <c r="L20" s="277">
        <v>320</v>
      </c>
      <c r="M20" s="497">
        <v>320</v>
      </c>
      <c r="N20" s="482">
        <v>320</v>
      </c>
    </row>
    <row r="21" spans="1:14" s="1" customFormat="1" ht="38.25" customHeight="1">
      <c r="A21" s="1060"/>
      <c r="B21" s="1061"/>
      <c r="C21" s="1082"/>
      <c r="D21" s="1083"/>
      <c r="E21" s="791"/>
      <c r="F21" s="1082"/>
      <c r="G21" s="74"/>
      <c r="H21" s="190"/>
      <c r="I21" s="122"/>
      <c r="J21" s="213"/>
      <c r="K21" s="696" t="s">
        <v>252</v>
      </c>
      <c r="L21" s="277">
        <v>100</v>
      </c>
      <c r="M21" s="497">
        <v>100</v>
      </c>
      <c r="N21" s="482">
        <v>100</v>
      </c>
    </row>
    <row r="22" spans="1:14" s="1" customFormat="1" ht="18" customHeight="1">
      <c r="A22" s="24"/>
      <c r="B22" s="1061"/>
      <c r="C22" s="1082"/>
      <c r="D22" s="1083"/>
      <c r="E22" s="1110"/>
      <c r="F22" s="1082"/>
      <c r="G22" s="74"/>
      <c r="H22" s="190"/>
      <c r="I22" s="122"/>
      <c r="J22" s="213"/>
      <c r="K22" s="1128" t="s">
        <v>118</v>
      </c>
      <c r="L22" s="277">
        <v>21</v>
      </c>
      <c r="M22" s="497">
        <v>21</v>
      </c>
      <c r="N22" s="482">
        <v>21</v>
      </c>
    </row>
    <row r="23" spans="1:14" s="1" customFormat="1" ht="19.5" customHeight="1">
      <c r="A23" s="24"/>
      <c r="B23" s="1065"/>
      <c r="C23" s="1082"/>
      <c r="D23" s="1785"/>
      <c r="E23" s="703"/>
      <c r="F23" s="1082"/>
      <c r="G23" s="1126"/>
      <c r="H23" s="493"/>
      <c r="I23" s="582"/>
      <c r="J23" s="426"/>
      <c r="K23" s="1884" t="s">
        <v>189</v>
      </c>
      <c r="L23" s="1880" t="s">
        <v>106</v>
      </c>
      <c r="M23" s="1880" t="s">
        <v>106</v>
      </c>
      <c r="N23" s="1882" t="s">
        <v>106</v>
      </c>
    </row>
    <row r="24" spans="1:14" s="1" customFormat="1" ht="21.75" customHeight="1">
      <c r="A24" s="24"/>
      <c r="B24" s="1065"/>
      <c r="C24" s="1082"/>
      <c r="D24" s="1785"/>
      <c r="E24" s="703"/>
      <c r="F24" s="1082"/>
      <c r="G24" s="1126"/>
      <c r="H24" s="493"/>
      <c r="I24" s="582"/>
      <c r="J24" s="426"/>
      <c r="K24" s="1885"/>
      <c r="L24" s="1881"/>
      <c r="M24" s="1881"/>
      <c r="N24" s="1883"/>
    </row>
    <row r="25" spans="1:14" s="1" customFormat="1" ht="42.75" customHeight="1">
      <c r="A25" s="1060"/>
      <c r="B25" s="1065"/>
      <c r="C25" s="1086"/>
      <c r="D25" s="1083"/>
      <c r="E25" s="1127"/>
      <c r="F25" s="1082"/>
      <c r="G25" s="74"/>
      <c r="H25" s="1125"/>
      <c r="I25" s="122"/>
      <c r="J25" s="213"/>
      <c r="K25" s="696" t="s">
        <v>383</v>
      </c>
      <c r="L25" s="277">
        <v>70</v>
      </c>
      <c r="M25" s="256">
        <v>70</v>
      </c>
      <c r="N25" s="482">
        <v>50</v>
      </c>
    </row>
    <row r="26" spans="1:14" s="1" customFormat="1" ht="26.25" customHeight="1">
      <c r="A26" s="1060"/>
      <c r="B26" s="1065"/>
      <c r="C26" s="1086"/>
      <c r="D26" s="1083"/>
      <c r="E26" s="159"/>
      <c r="F26" s="1082"/>
      <c r="G26" s="74"/>
      <c r="H26" s="190"/>
      <c r="I26" s="122"/>
      <c r="J26" s="213"/>
      <c r="K26" s="1129" t="s">
        <v>155</v>
      </c>
      <c r="L26" s="1130" t="s">
        <v>242</v>
      </c>
      <c r="M26" s="1130" t="s">
        <v>242</v>
      </c>
      <c r="N26" s="1131" t="s">
        <v>242</v>
      </c>
    </row>
    <row r="27" spans="1:14" s="1" customFormat="1" ht="17.25" customHeight="1">
      <c r="A27" s="1060"/>
      <c r="B27" s="1061"/>
      <c r="C27" s="1086"/>
      <c r="D27" s="1083"/>
      <c r="E27" s="73"/>
      <c r="F27" s="1082"/>
      <c r="G27" s="74"/>
      <c r="H27" s="190"/>
      <c r="I27" s="122"/>
      <c r="J27" s="213"/>
      <c r="K27" s="456" t="s">
        <v>32</v>
      </c>
      <c r="L27" s="863">
        <v>2</v>
      </c>
      <c r="M27" s="1132">
        <v>2</v>
      </c>
      <c r="N27" s="1133">
        <v>2</v>
      </c>
    </row>
    <row r="28" spans="1:14" s="1" customFormat="1" ht="18.75" customHeight="1">
      <c r="A28" s="24"/>
      <c r="B28" s="1061"/>
      <c r="C28" s="1082"/>
      <c r="D28" s="1083"/>
      <c r="E28" s="21"/>
      <c r="F28" s="1082"/>
      <c r="G28" s="1193"/>
      <c r="H28" s="190"/>
      <c r="I28" s="122"/>
      <c r="J28" s="213"/>
      <c r="K28" s="1460" t="s">
        <v>127</v>
      </c>
      <c r="L28" s="1179">
        <v>55</v>
      </c>
      <c r="M28" s="1447">
        <v>55</v>
      </c>
      <c r="N28" s="1445">
        <v>55</v>
      </c>
    </row>
    <row r="29" spans="1:14" s="1" customFormat="1" ht="31.5" customHeight="1">
      <c r="A29" s="24"/>
      <c r="B29" s="1195"/>
      <c r="C29" s="1196"/>
      <c r="D29" s="1194"/>
      <c r="E29" s="73"/>
      <c r="F29" s="1196"/>
      <c r="G29" s="628"/>
      <c r="H29" s="192"/>
      <c r="I29" s="131"/>
      <c r="J29" s="215"/>
      <c r="K29" s="1199" t="s">
        <v>334</v>
      </c>
      <c r="L29" s="277">
        <v>1</v>
      </c>
      <c r="M29" s="497"/>
      <c r="N29" s="482"/>
    </row>
    <row r="30" spans="1:14" s="1" customFormat="1" ht="15" customHeight="1" thickBot="1">
      <c r="A30" s="29"/>
      <c r="B30" s="1089"/>
      <c r="C30" s="435"/>
      <c r="D30" s="1087"/>
      <c r="E30" s="1134"/>
      <c r="F30" s="1135"/>
      <c r="G30" s="406" t="s">
        <v>50</v>
      </c>
      <c r="H30" s="462">
        <f>SUM(H14:H28)</f>
        <v>7082</v>
      </c>
      <c r="I30" s="134">
        <f>SUM(I14:I28)</f>
        <v>6853.2000000000007</v>
      </c>
      <c r="J30" s="462">
        <f>SUM(J14:J28)</f>
        <v>6853.2000000000007</v>
      </c>
      <c r="K30" s="1136"/>
      <c r="L30" s="1105"/>
      <c r="M30" s="1054"/>
      <c r="N30" s="1057"/>
    </row>
    <row r="31" spans="1:14" s="1" customFormat="1" ht="18" customHeight="1">
      <c r="A31" s="1613" t="s">
        <v>13</v>
      </c>
      <c r="B31" s="1733" t="s">
        <v>13</v>
      </c>
      <c r="C31" s="1704" t="s">
        <v>22</v>
      </c>
      <c r="D31" s="1705" t="s">
        <v>48</v>
      </c>
      <c r="E31" s="1735"/>
      <c r="F31" s="1738" t="s">
        <v>18</v>
      </c>
      <c r="G31" s="20" t="s">
        <v>20</v>
      </c>
      <c r="H31" s="1203">
        <v>163.69999999999999</v>
      </c>
      <c r="I31" s="122">
        <v>163.69999999999999</v>
      </c>
      <c r="J31" s="122">
        <v>163.69999999999999</v>
      </c>
      <c r="K31" s="1683" t="s">
        <v>49</v>
      </c>
      <c r="L31" s="1104">
        <v>8</v>
      </c>
      <c r="M31" s="1745">
        <v>8</v>
      </c>
      <c r="N31" s="1748">
        <v>8</v>
      </c>
    </row>
    <row r="32" spans="1:14" s="1" customFormat="1" ht="16.5" customHeight="1">
      <c r="A32" s="1613"/>
      <c r="B32" s="1733"/>
      <c r="C32" s="1704"/>
      <c r="D32" s="1705"/>
      <c r="E32" s="1735"/>
      <c r="F32" s="1738"/>
      <c r="G32" s="23"/>
      <c r="H32" s="470"/>
      <c r="I32" s="131"/>
      <c r="J32" s="131"/>
      <c r="K32" s="1683"/>
      <c r="L32" s="1104"/>
      <c r="M32" s="1745"/>
      <c r="N32" s="1748"/>
    </row>
    <row r="33" spans="1:14" s="1" customFormat="1" ht="19.5" customHeight="1" thickBot="1">
      <c r="A33" s="1644"/>
      <c r="B33" s="1734"/>
      <c r="C33" s="1662"/>
      <c r="D33" s="1695"/>
      <c r="E33" s="1668"/>
      <c r="F33" s="1739"/>
      <c r="G33" s="1063" t="s">
        <v>50</v>
      </c>
      <c r="H33" s="134">
        <f>SUM(H31:H32)</f>
        <v>163.69999999999999</v>
      </c>
      <c r="I33" s="134">
        <f>SUM(I31:I32)</f>
        <v>163.69999999999999</v>
      </c>
      <c r="J33" s="134">
        <f>SUM(J31:J32)</f>
        <v>163.69999999999999</v>
      </c>
      <c r="K33" s="1766"/>
      <c r="L33" s="1105"/>
      <c r="M33" s="1746"/>
      <c r="N33" s="1749"/>
    </row>
    <row r="34" spans="1:14" s="1" customFormat="1" ht="17.25" customHeight="1">
      <c r="A34" s="1643" t="s">
        <v>13</v>
      </c>
      <c r="B34" s="1732" t="s">
        <v>13</v>
      </c>
      <c r="C34" s="1661" t="s">
        <v>26</v>
      </c>
      <c r="D34" s="1694" t="s">
        <v>51</v>
      </c>
      <c r="E34" s="1667"/>
      <c r="F34" s="1737" t="s">
        <v>18</v>
      </c>
      <c r="G34" s="451" t="s">
        <v>20</v>
      </c>
      <c r="H34" s="193">
        <v>332.3</v>
      </c>
      <c r="I34" s="180">
        <v>332.9</v>
      </c>
      <c r="J34" s="180">
        <v>332.9</v>
      </c>
      <c r="K34" s="513" t="s">
        <v>52</v>
      </c>
      <c r="L34" s="1103">
        <v>31</v>
      </c>
      <c r="M34" s="1052">
        <v>31</v>
      </c>
      <c r="N34" s="1055">
        <v>31</v>
      </c>
    </row>
    <row r="35" spans="1:14" s="1" customFormat="1" ht="12.75" customHeight="1">
      <c r="A35" s="1613"/>
      <c r="B35" s="1733"/>
      <c r="C35" s="1704"/>
      <c r="D35" s="1727"/>
      <c r="E35" s="1735"/>
      <c r="F35" s="1738"/>
      <c r="G35" s="40"/>
      <c r="H35" s="140"/>
      <c r="I35" s="131"/>
      <c r="J35" s="131"/>
      <c r="K35" s="1096"/>
      <c r="L35" s="1104"/>
      <c r="M35" s="1053"/>
      <c r="N35" s="1056"/>
    </row>
    <row r="36" spans="1:14" s="1" customFormat="1" ht="19.5" customHeight="1" thickBot="1">
      <c r="A36" s="1644"/>
      <c r="B36" s="1734"/>
      <c r="C36" s="1662"/>
      <c r="D36" s="1087"/>
      <c r="E36" s="1668"/>
      <c r="F36" s="1739"/>
      <c r="G36" s="1063" t="s">
        <v>50</v>
      </c>
      <c r="H36" s="134">
        <f>SUM(H34:H35)</f>
        <v>332.3</v>
      </c>
      <c r="I36" s="134">
        <f>SUM(I34:I35)</f>
        <v>332.9</v>
      </c>
      <c r="J36" s="134">
        <f>SUM(J34:J35)</f>
        <v>332.9</v>
      </c>
      <c r="K36" s="118"/>
      <c r="L36" s="1108"/>
      <c r="M36" s="1092"/>
      <c r="N36" s="1051"/>
    </row>
    <row r="37" spans="1:14" s="1" customFormat="1" ht="18" customHeight="1">
      <c r="A37" s="1643" t="s">
        <v>13</v>
      </c>
      <c r="B37" s="1645" t="s">
        <v>13</v>
      </c>
      <c r="C37" s="1661" t="s">
        <v>28</v>
      </c>
      <c r="D37" s="1694" t="s">
        <v>121</v>
      </c>
      <c r="E37" s="1667"/>
      <c r="F37" s="1737" t="s">
        <v>18</v>
      </c>
      <c r="G37" s="467" t="s">
        <v>20</v>
      </c>
      <c r="H37" s="468">
        <v>160.80000000000001</v>
      </c>
      <c r="I37" s="180">
        <v>160.80000000000001</v>
      </c>
      <c r="J37" s="180">
        <v>160.80000000000001</v>
      </c>
      <c r="K37" s="1720" t="s">
        <v>122</v>
      </c>
      <c r="L37" s="1103">
        <v>11</v>
      </c>
      <c r="M37" s="1723">
        <v>11</v>
      </c>
      <c r="N37" s="1754">
        <v>11</v>
      </c>
    </row>
    <row r="38" spans="1:14" s="1" customFormat="1" ht="13.5" customHeight="1">
      <c r="A38" s="1613"/>
      <c r="B38" s="1614"/>
      <c r="C38" s="1704"/>
      <c r="D38" s="1705"/>
      <c r="E38" s="1735"/>
      <c r="F38" s="1738"/>
      <c r="G38" s="628"/>
      <c r="H38" s="470"/>
      <c r="I38" s="131"/>
      <c r="J38" s="131"/>
      <c r="K38" s="1721"/>
      <c r="L38" s="1104"/>
      <c r="M38" s="1724"/>
      <c r="N38" s="1755"/>
    </row>
    <row r="39" spans="1:14" s="1" customFormat="1" ht="19.5" customHeight="1" thickBot="1">
      <c r="A39" s="1644"/>
      <c r="B39" s="1646"/>
      <c r="C39" s="1662"/>
      <c r="D39" s="1695"/>
      <c r="E39" s="1668"/>
      <c r="F39" s="1739"/>
      <c r="G39" s="1063" t="s">
        <v>50</v>
      </c>
      <c r="H39" s="469">
        <f>SUM(H37:H38)</f>
        <v>160.80000000000001</v>
      </c>
      <c r="I39" s="469">
        <f>SUM(I37:I38)</f>
        <v>160.80000000000001</v>
      </c>
      <c r="J39" s="469">
        <f>SUM(J37:J38)</f>
        <v>160.80000000000001</v>
      </c>
      <c r="K39" s="1722"/>
      <c r="L39" s="1105"/>
      <c r="M39" s="1725"/>
      <c r="N39" s="1756"/>
    </row>
    <row r="40" spans="1:14" s="1" customFormat="1" ht="19.5" customHeight="1">
      <c r="A40" s="1643" t="s">
        <v>13</v>
      </c>
      <c r="B40" s="1732" t="s">
        <v>13</v>
      </c>
      <c r="C40" s="1661" t="s">
        <v>30</v>
      </c>
      <c r="D40" s="1694" t="s">
        <v>53</v>
      </c>
      <c r="E40" s="1667"/>
      <c r="F40" s="1737" t="s">
        <v>18</v>
      </c>
      <c r="G40" s="38" t="s">
        <v>20</v>
      </c>
      <c r="H40" s="210">
        <v>15.7</v>
      </c>
      <c r="I40" s="135">
        <v>15.7</v>
      </c>
      <c r="J40" s="135">
        <v>15.7</v>
      </c>
      <c r="K40" s="513"/>
      <c r="L40" s="1107"/>
      <c r="M40" s="1090"/>
      <c r="N40" s="1050"/>
    </row>
    <row r="41" spans="1:14" s="1" customFormat="1" ht="15.75" customHeight="1" thickBot="1">
      <c r="A41" s="1644"/>
      <c r="B41" s="1734"/>
      <c r="C41" s="1662"/>
      <c r="D41" s="1757"/>
      <c r="E41" s="1668"/>
      <c r="F41" s="1739"/>
      <c r="G41" s="1063" t="s">
        <v>50</v>
      </c>
      <c r="H41" s="102">
        <f>SUM(H40:H40)</f>
        <v>15.7</v>
      </c>
      <c r="I41" s="136">
        <f>SUM(I40:I40)</f>
        <v>15.7</v>
      </c>
      <c r="J41" s="136">
        <f>SUM(J40:J40)</f>
        <v>15.7</v>
      </c>
      <c r="K41" s="119"/>
      <c r="L41" s="1105"/>
      <c r="M41" s="1054"/>
      <c r="N41" s="1057"/>
    </row>
    <row r="42" spans="1:14" s="1" customFormat="1" ht="16.5" customHeight="1">
      <c r="A42" s="1467" t="s">
        <v>13</v>
      </c>
      <c r="B42" s="521" t="s">
        <v>13</v>
      </c>
      <c r="C42" s="1115" t="s">
        <v>33</v>
      </c>
      <c r="D42" s="1870" t="s">
        <v>54</v>
      </c>
      <c r="E42" s="1382"/>
      <c r="F42" s="1383">
        <v>1</v>
      </c>
      <c r="G42" s="451" t="s">
        <v>20</v>
      </c>
      <c r="H42" s="193">
        <v>52.8</v>
      </c>
      <c r="I42" s="180">
        <v>52.8</v>
      </c>
      <c r="J42" s="180">
        <v>52.8</v>
      </c>
      <c r="K42" s="1385"/>
      <c r="L42" s="1178"/>
      <c r="M42" s="1470"/>
      <c r="N42" s="1474"/>
    </row>
    <row r="43" spans="1:14" s="1" customFormat="1" ht="15" customHeight="1">
      <c r="A43" s="1466"/>
      <c r="B43" s="30"/>
      <c r="C43" s="408"/>
      <c r="D43" s="1762"/>
      <c r="E43" s="1384"/>
      <c r="F43" s="1477">
        <v>5</v>
      </c>
      <c r="G43" s="20" t="s">
        <v>20</v>
      </c>
      <c r="H43" s="98">
        <f>59.8+129</f>
        <v>188.8</v>
      </c>
      <c r="I43" s="98">
        <v>147.80000000000001</v>
      </c>
      <c r="J43" s="98">
        <v>147.80000000000001</v>
      </c>
      <c r="K43" s="463"/>
      <c r="L43" s="1179"/>
      <c r="M43" s="1471"/>
      <c r="N43" s="1475"/>
    </row>
    <row r="44" spans="1:14" s="1" customFormat="1" ht="15.75" customHeight="1">
      <c r="A44" s="1466"/>
      <c r="B44" s="30"/>
      <c r="C44" s="408"/>
      <c r="D44" s="1686" t="s">
        <v>128</v>
      </c>
      <c r="E44" s="82"/>
      <c r="F44" s="385"/>
      <c r="G44" s="27"/>
      <c r="H44" s="138"/>
      <c r="I44" s="121"/>
      <c r="J44" s="121"/>
      <c r="K44" s="1712" t="s">
        <v>110</v>
      </c>
      <c r="L44" s="283">
        <v>5</v>
      </c>
      <c r="M44" s="377">
        <v>4</v>
      </c>
      <c r="N44" s="318">
        <v>4</v>
      </c>
    </row>
    <row r="45" spans="1:14" s="1" customFormat="1" ht="15" customHeight="1">
      <c r="A45" s="1466"/>
      <c r="B45" s="30"/>
      <c r="C45" s="408"/>
      <c r="D45" s="1740"/>
      <c r="E45" s="384"/>
      <c r="F45" s="1477"/>
      <c r="G45" s="1327"/>
      <c r="H45" s="98"/>
      <c r="I45" s="98"/>
      <c r="J45" s="122"/>
      <c r="K45" s="1886"/>
      <c r="L45" s="1179"/>
      <c r="M45" s="1471"/>
      <c r="N45" s="1475"/>
    </row>
    <row r="46" spans="1:14" s="1" customFormat="1" ht="27.75" customHeight="1">
      <c r="A46" s="1466"/>
      <c r="B46" s="30"/>
      <c r="C46" s="408"/>
      <c r="D46" s="1686" t="s">
        <v>339</v>
      </c>
      <c r="E46" s="31"/>
      <c r="F46" s="1469"/>
      <c r="G46" s="17"/>
      <c r="H46" s="98"/>
      <c r="I46" s="122"/>
      <c r="J46" s="98"/>
      <c r="K46" s="181" t="s">
        <v>57</v>
      </c>
      <c r="L46" s="284">
        <v>10</v>
      </c>
      <c r="M46" s="511">
        <v>10</v>
      </c>
      <c r="N46" s="316">
        <v>10</v>
      </c>
    </row>
    <row r="47" spans="1:14" s="1" customFormat="1" ht="27.75" customHeight="1">
      <c r="A47" s="1466"/>
      <c r="B47" s="30"/>
      <c r="C47" s="88"/>
      <c r="D47" s="1713"/>
      <c r="E47" s="71"/>
      <c r="F47" s="1477"/>
      <c r="G47" s="107"/>
      <c r="H47" s="194"/>
      <c r="I47" s="124"/>
      <c r="J47" s="124"/>
      <c r="K47" s="182" t="s">
        <v>184</v>
      </c>
      <c r="L47" s="272">
        <v>1</v>
      </c>
      <c r="M47" s="491">
        <v>1</v>
      </c>
      <c r="N47" s="346">
        <v>1</v>
      </c>
    </row>
    <row r="48" spans="1:14" s="1" customFormat="1" ht="27.75" customHeight="1">
      <c r="A48" s="1466"/>
      <c r="B48" s="30"/>
      <c r="C48" s="88"/>
      <c r="D48" s="1713"/>
      <c r="E48" s="71"/>
      <c r="F48" s="1477"/>
      <c r="G48" s="107"/>
      <c r="H48" s="195"/>
      <c r="I48" s="125"/>
      <c r="J48" s="125"/>
      <c r="K48" s="183" t="s">
        <v>109</v>
      </c>
      <c r="L48" s="277">
        <v>10</v>
      </c>
      <c r="M48" s="497">
        <v>10</v>
      </c>
      <c r="N48" s="482">
        <v>10</v>
      </c>
    </row>
    <row r="49" spans="1:18" s="1" customFormat="1" ht="28.5" customHeight="1">
      <c r="A49" s="1466"/>
      <c r="B49" s="30"/>
      <c r="C49" s="88"/>
      <c r="D49" s="1713"/>
      <c r="E49" s="71"/>
      <c r="F49" s="1477"/>
      <c r="G49" s="107"/>
      <c r="H49" s="195"/>
      <c r="I49" s="125"/>
      <c r="J49" s="125"/>
      <c r="K49" s="183" t="s">
        <v>180</v>
      </c>
      <c r="L49" s="277">
        <v>3</v>
      </c>
      <c r="M49" s="497">
        <v>3</v>
      </c>
      <c r="N49" s="482">
        <v>3</v>
      </c>
    </row>
    <row r="50" spans="1:18" s="1" customFormat="1" ht="27.75" customHeight="1">
      <c r="A50" s="1466"/>
      <c r="B50" s="30"/>
      <c r="C50" s="88"/>
      <c r="D50" s="1714"/>
      <c r="E50" s="71"/>
      <c r="F50" s="439"/>
      <c r="G50" s="107"/>
      <c r="H50" s="195"/>
      <c r="I50" s="125"/>
      <c r="J50" s="125"/>
      <c r="K50" s="1478" t="s">
        <v>111</v>
      </c>
      <c r="L50" s="274">
        <v>1</v>
      </c>
      <c r="M50" s="530">
        <v>1</v>
      </c>
      <c r="N50" s="319">
        <v>1</v>
      </c>
    </row>
    <row r="51" spans="1:18" s="1" customFormat="1" ht="25.5" customHeight="1">
      <c r="A51" s="1466"/>
      <c r="B51" s="30"/>
      <c r="C51" s="88"/>
      <c r="D51" s="1726" t="s">
        <v>104</v>
      </c>
      <c r="E51" s="71"/>
      <c r="F51" s="1477"/>
      <c r="G51" s="107"/>
      <c r="H51" s="1138"/>
      <c r="I51" s="124"/>
      <c r="J51" s="220"/>
      <c r="K51" s="1473" t="s">
        <v>181</v>
      </c>
      <c r="L51" s="527">
        <v>5</v>
      </c>
      <c r="M51" s="528">
        <v>5</v>
      </c>
      <c r="N51" s="529">
        <v>5</v>
      </c>
    </row>
    <row r="52" spans="1:18" s="1" customFormat="1" ht="26.25" customHeight="1">
      <c r="A52" s="1466"/>
      <c r="B52" s="30"/>
      <c r="C52" s="88"/>
      <c r="D52" s="1727"/>
      <c r="E52" s="71"/>
      <c r="F52" s="1477"/>
      <c r="G52" s="1021"/>
      <c r="H52" s="1137"/>
      <c r="I52" s="1137"/>
      <c r="J52" s="1141"/>
      <c r="K52" s="182" t="s">
        <v>298</v>
      </c>
      <c r="L52" s="272">
        <v>1</v>
      </c>
      <c r="M52" s="491">
        <v>1</v>
      </c>
      <c r="N52" s="346">
        <v>1</v>
      </c>
    </row>
    <row r="53" spans="1:18" s="1" customFormat="1" ht="19.5" customHeight="1" thickBot="1">
      <c r="A53" s="1468"/>
      <c r="B53" s="526"/>
      <c r="C53" s="81"/>
      <c r="D53" s="1109"/>
      <c r="E53" s="1140"/>
      <c r="F53" s="1135"/>
      <c r="G53" s="1465" t="s">
        <v>50</v>
      </c>
      <c r="H53" s="134">
        <f>SUM(H42:H52)</f>
        <v>241.60000000000002</v>
      </c>
      <c r="I53" s="134">
        <f t="shared" ref="I53:J53" si="0">SUM(I42:I52)</f>
        <v>200.60000000000002</v>
      </c>
      <c r="J53" s="134">
        <f t="shared" si="0"/>
        <v>200.60000000000002</v>
      </c>
      <c r="K53" s="1139"/>
      <c r="L53" s="1180"/>
      <c r="M53" s="1472"/>
      <c r="N53" s="1476"/>
    </row>
    <row r="54" spans="1:18" s="4" customFormat="1" ht="18.75" customHeight="1">
      <c r="A54" s="1613" t="s">
        <v>13</v>
      </c>
      <c r="B54" s="1614" t="s">
        <v>13</v>
      </c>
      <c r="C54" s="1704" t="s">
        <v>36</v>
      </c>
      <c r="D54" s="1705" t="s">
        <v>58</v>
      </c>
      <c r="E54" s="1696"/>
      <c r="F54" s="1708" t="s">
        <v>18</v>
      </c>
      <c r="G54" s="451" t="s">
        <v>20</v>
      </c>
      <c r="H54" s="193">
        <v>105</v>
      </c>
      <c r="I54" s="180">
        <v>3731.2</v>
      </c>
      <c r="J54" s="180">
        <v>4449.6000000000004</v>
      </c>
      <c r="K54" s="1691" t="s">
        <v>353</v>
      </c>
      <c r="L54" s="1104">
        <v>1</v>
      </c>
      <c r="M54" s="1053">
        <v>1</v>
      </c>
      <c r="N54" s="1056">
        <v>1</v>
      </c>
    </row>
    <row r="55" spans="1:18" s="4" customFormat="1" ht="18" customHeight="1">
      <c r="A55" s="1613"/>
      <c r="B55" s="1614"/>
      <c r="C55" s="1704"/>
      <c r="D55" s="1705"/>
      <c r="E55" s="1696"/>
      <c r="F55" s="1708"/>
      <c r="G55" s="20" t="s">
        <v>159</v>
      </c>
      <c r="H55" s="197">
        <v>2904.2</v>
      </c>
      <c r="I55" s="144"/>
      <c r="J55" s="144"/>
      <c r="K55" s="1691"/>
      <c r="L55" s="1104"/>
      <c r="M55" s="1053"/>
      <c r="N55" s="1056"/>
    </row>
    <row r="56" spans="1:18" s="4" customFormat="1" ht="15" customHeight="1" thickBot="1">
      <c r="A56" s="1644"/>
      <c r="B56" s="1646"/>
      <c r="C56" s="1662"/>
      <c r="D56" s="1695"/>
      <c r="E56" s="1697"/>
      <c r="F56" s="1701"/>
      <c r="G56" s="105" t="s">
        <v>50</v>
      </c>
      <c r="H56" s="102">
        <f>H54+H55</f>
        <v>3009.2</v>
      </c>
      <c r="I56" s="136">
        <f>I54+I55</f>
        <v>3731.2</v>
      </c>
      <c r="J56" s="136">
        <f>J54+J55</f>
        <v>4449.6000000000004</v>
      </c>
      <c r="K56" s="1692"/>
      <c r="L56" s="1105"/>
      <c r="M56" s="1054"/>
      <c r="N56" s="1057"/>
    </row>
    <row r="57" spans="1:18" s="4" customFormat="1" ht="21" customHeight="1">
      <c r="A57" s="1643" t="s">
        <v>13</v>
      </c>
      <c r="B57" s="1645" t="s">
        <v>13</v>
      </c>
      <c r="C57" s="1673" t="s">
        <v>37</v>
      </c>
      <c r="D57" s="1694" t="s">
        <v>59</v>
      </c>
      <c r="E57" s="1696"/>
      <c r="F57" s="1700" t="s">
        <v>18</v>
      </c>
      <c r="G57" s="111" t="s">
        <v>20</v>
      </c>
      <c r="H57" s="197">
        <v>29</v>
      </c>
      <c r="I57" s="144">
        <v>29</v>
      </c>
      <c r="J57" s="144">
        <v>29</v>
      </c>
      <c r="K57" s="34"/>
      <c r="L57" s="1103"/>
      <c r="M57" s="1052"/>
      <c r="N57" s="1055"/>
    </row>
    <row r="58" spans="1:18" s="4" customFormat="1" ht="18.75" customHeight="1" thickBot="1">
      <c r="A58" s="1644"/>
      <c r="B58" s="1646"/>
      <c r="C58" s="1693"/>
      <c r="D58" s="1695"/>
      <c r="E58" s="1697"/>
      <c r="F58" s="1701"/>
      <c r="G58" s="105" t="s">
        <v>50</v>
      </c>
      <c r="H58" s="102">
        <f>H57</f>
        <v>29</v>
      </c>
      <c r="I58" s="136">
        <f>I57</f>
        <v>29</v>
      </c>
      <c r="J58" s="136">
        <f>J57</f>
        <v>29</v>
      </c>
      <c r="K58" s="145"/>
      <c r="L58" s="1105"/>
      <c r="M58" s="1054"/>
      <c r="N58" s="1057"/>
    </row>
    <row r="59" spans="1:18" s="1" customFormat="1" ht="16.5" customHeight="1">
      <c r="A59" s="35" t="s">
        <v>13</v>
      </c>
      <c r="B59" s="36" t="s">
        <v>13</v>
      </c>
      <c r="C59" s="413" t="s">
        <v>41</v>
      </c>
      <c r="D59" s="1891" t="s">
        <v>60</v>
      </c>
      <c r="E59" s="37"/>
      <c r="F59" s="171">
        <v>1</v>
      </c>
      <c r="G59" s="443" t="s">
        <v>20</v>
      </c>
      <c r="H59" s="334">
        <f>265.5+42.3</f>
        <v>307.8</v>
      </c>
      <c r="I59" s="180">
        <v>69.400000000000006</v>
      </c>
      <c r="J59" s="180">
        <v>68.2</v>
      </c>
      <c r="K59" s="513"/>
      <c r="L59" s="1103"/>
      <c r="M59" s="1045"/>
      <c r="N59" s="1055"/>
    </row>
    <row r="60" spans="1:18" s="1" customFormat="1" ht="13.5" customHeight="1">
      <c r="A60" s="14"/>
      <c r="B60" s="15"/>
      <c r="C60" s="401"/>
      <c r="D60" s="1892"/>
      <c r="E60" s="39"/>
      <c r="F60" s="43"/>
      <c r="G60" s="74" t="s">
        <v>24</v>
      </c>
      <c r="H60" s="190">
        <f>25+4.5+60+35.4+1.8</f>
        <v>126.7</v>
      </c>
      <c r="I60" s="122">
        <f>22+4.5+0.9</f>
        <v>27.4</v>
      </c>
      <c r="J60" s="122">
        <f>20+0.9+4.5</f>
        <v>25.4</v>
      </c>
      <c r="K60" s="1123"/>
      <c r="L60" s="1104"/>
      <c r="M60" s="250"/>
      <c r="N60" s="1056"/>
    </row>
    <row r="61" spans="1:18" s="1" customFormat="1" ht="13.5" customHeight="1">
      <c r="A61" s="14"/>
      <c r="B61" s="15"/>
      <c r="C61" s="401"/>
      <c r="D61" s="1892"/>
      <c r="E61" s="39"/>
      <c r="F61" s="43"/>
      <c r="G61" s="74" t="s">
        <v>25</v>
      </c>
      <c r="H61" s="1415">
        <v>40</v>
      </c>
      <c r="I61" s="122"/>
      <c r="J61" s="122"/>
      <c r="K61" s="1123"/>
      <c r="L61" s="1179"/>
      <c r="M61" s="250"/>
      <c r="N61" s="1409"/>
    </row>
    <row r="62" spans="1:18" s="1" customFormat="1" ht="12.75" customHeight="1">
      <c r="A62" s="14"/>
      <c r="B62" s="15"/>
      <c r="C62" s="401"/>
      <c r="D62" s="1558"/>
      <c r="E62" s="39"/>
      <c r="F62" s="43"/>
      <c r="G62" s="54" t="s">
        <v>159</v>
      </c>
      <c r="H62" s="192">
        <f>87.2+12+36</f>
        <v>135.19999999999999</v>
      </c>
      <c r="I62" s="131"/>
      <c r="J62" s="131"/>
      <c r="K62" s="999"/>
      <c r="L62" s="274"/>
      <c r="M62" s="252"/>
      <c r="N62" s="319"/>
    </row>
    <row r="63" spans="1:18" s="1" customFormat="1" ht="28.5" customHeight="1">
      <c r="A63" s="14"/>
      <c r="B63" s="15"/>
      <c r="C63" s="401"/>
      <c r="D63" s="1459" t="s">
        <v>62</v>
      </c>
      <c r="E63" s="39"/>
      <c r="F63" s="43"/>
      <c r="G63" s="74"/>
      <c r="H63" s="1151"/>
      <c r="I63" s="144"/>
      <c r="J63" s="144"/>
      <c r="K63" s="1455" t="s">
        <v>123</v>
      </c>
      <c r="L63" s="266">
        <v>50</v>
      </c>
      <c r="M63" s="664">
        <v>50</v>
      </c>
      <c r="N63" s="316">
        <v>50</v>
      </c>
    </row>
    <row r="64" spans="1:18" s="1" customFormat="1" ht="14.25" customHeight="1">
      <c r="A64" s="14"/>
      <c r="B64" s="15"/>
      <c r="C64" s="401"/>
      <c r="D64" s="1710" t="s">
        <v>63</v>
      </c>
      <c r="E64" s="39"/>
      <c r="F64" s="43"/>
      <c r="G64" s="549"/>
      <c r="H64" s="190"/>
      <c r="I64" s="122"/>
      <c r="J64" s="122"/>
      <c r="K64" s="1889" t="s">
        <v>191</v>
      </c>
      <c r="L64" s="250">
        <v>18</v>
      </c>
      <c r="M64" s="250">
        <v>17</v>
      </c>
      <c r="N64" s="318">
        <v>17</v>
      </c>
      <c r="R64" s="410"/>
    </row>
    <row r="65" spans="1:17" s="1" customFormat="1" ht="15.75" customHeight="1">
      <c r="A65" s="14"/>
      <c r="B65" s="15"/>
      <c r="C65" s="401"/>
      <c r="D65" s="1711"/>
      <c r="E65" s="39"/>
      <c r="F65" s="43"/>
      <c r="G65" s="74"/>
      <c r="H65" s="1152"/>
      <c r="I65" s="411"/>
      <c r="J65" s="411"/>
      <c r="K65" s="1890"/>
      <c r="L65" s="252"/>
      <c r="M65" s="252"/>
      <c r="N65" s="319"/>
    </row>
    <row r="66" spans="1:17" s="1" customFormat="1" ht="28.5" customHeight="1">
      <c r="A66" s="14"/>
      <c r="B66" s="15"/>
      <c r="C66" s="401"/>
      <c r="D66" s="1593" t="s">
        <v>64</v>
      </c>
      <c r="E66" s="39"/>
      <c r="F66" s="43"/>
      <c r="G66" s="74"/>
      <c r="H66" s="190"/>
      <c r="I66" s="122"/>
      <c r="J66" s="122"/>
      <c r="K66" s="1461" t="s">
        <v>192</v>
      </c>
      <c r="L66" s="264">
        <v>4</v>
      </c>
      <c r="M66" s="264">
        <v>2</v>
      </c>
      <c r="N66" s="313">
        <v>2</v>
      </c>
      <c r="Q66" s="410"/>
    </row>
    <row r="67" spans="1:17" s="1" customFormat="1" ht="24.75" customHeight="1">
      <c r="A67" s="14"/>
      <c r="B67" s="15"/>
      <c r="C67" s="401"/>
      <c r="D67" s="1685"/>
      <c r="E67" s="39"/>
      <c r="F67" s="43"/>
      <c r="G67" s="74"/>
      <c r="H67" s="190"/>
      <c r="I67" s="122"/>
      <c r="J67" s="122"/>
      <c r="K67" s="1457"/>
      <c r="L67" s="265"/>
      <c r="M67" s="265"/>
      <c r="N67" s="317"/>
    </row>
    <row r="68" spans="1:17" s="1" customFormat="1" ht="24" customHeight="1">
      <c r="A68" s="14"/>
      <c r="B68" s="42"/>
      <c r="C68" s="414"/>
      <c r="D68" s="1686" t="s">
        <v>190</v>
      </c>
      <c r="E68" s="21"/>
      <c r="F68" s="43"/>
      <c r="G68" s="74"/>
      <c r="H68" s="1153"/>
      <c r="I68" s="122"/>
      <c r="J68" s="122"/>
      <c r="K68" s="1444" t="s">
        <v>103</v>
      </c>
      <c r="L68" s="262">
        <v>2</v>
      </c>
      <c r="M68" s="262">
        <v>2</v>
      </c>
      <c r="N68" s="318">
        <v>2</v>
      </c>
    </row>
    <row r="69" spans="1:17" s="1" customFormat="1" ht="31.5" customHeight="1">
      <c r="A69" s="14"/>
      <c r="B69" s="42"/>
      <c r="C69" s="414"/>
      <c r="D69" s="1687"/>
      <c r="E69" s="21"/>
      <c r="F69" s="43"/>
      <c r="G69" s="74"/>
      <c r="H69" s="190"/>
      <c r="I69" s="122"/>
      <c r="J69" s="122"/>
      <c r="K69" s="1154"/>
      <c r="L69" s="261"/>
      <c r="M69" s="252"/>
      <c r="N69" s="319"/>
    </row>
    <row r="70" spans="1:17" s="1" customFormat="1" ht="44.25" customHeight="1">
      <c r="A70" s="14"/>
      <c r="B70" s="15"/>
      <c r="C70" s="401"/>
      <c r="D70" s="1449" t="s">
        <v>66</v>
      </c>
      <c r="E70" s="39"/>
      <c r="F70" s="43"/>
      <c r="G70" s="74"/>
      <c r="H70" s="190"/>
      <c r="I70" s="122"/>
      <c r="J70" s="122"/>
      <c r="K70" s="1155" t="s">
        <v>193</v>
      </c>
      <c r="L70" s="261">
        <v>10</v>
      </c>
      <c r="M70" s="266">
        <v>10</v>
      </c>
      <c r="N70" s="315">
        <v>10</v>
      </c>
    </row>
    <row r="71" spans="1:17" s="1" customFormat="1" ht="54" customHeight="1">
      <c r="A71" s="14"/>
      <c r="B71" s="42"/>
      <c r="C71" s="414"/>
      <c r="D71" s="1098" t="s">
        <v>199</v>
      </c>
      <c r="E71" s="1101"/>
      <c r="F71" s="43"/>
      <c r="G71" s="74"/>
      <c r="H71" s="190"/>
      <c r="I71" s="122"/>
      <c r="J71" s="122"/>
      <c r="K71" s="113" t="s">
        <v>196</v>
      </c>
      <c r="L71" s="266">
        <v>116</v>
      </c>
      <c r="M71" s="261">
        <v>116</v>
      </c>
      <c r="N71" s="312">
        <v>116</v>
      </c>
    </row>
    <row r="72" spans="1:17" s="1" customFormat="1" ht="24" customHeight="1">
      <c r="A72" s="14"/>
      <c r="B72" s="15"/>
      <c r="C72" s="414"/>
      <c r="D72" s="1674" t="s">
        <v>67</v>
      </c>
      <c r="E72" s="1101"/>
      <c r="F72" s="43"/>
      <c r="G72" s="74"/>
      <c r="H72" s="363"/>
      <c r="I72" s="362"/>
      <c r="J72" s="362"/>
      <c r="K72" s="1443" t="s">
        <v>68</v>
      </c>
      <c r="L72" s="264">
        <v>19</v>
      </c>
      <c r="M72" s="264">
        <v>25</v>
      </c>
      <c r="N72" s="313">
        <v>10</v>
      </c>
    </row>
    <row r="73" spans="1:17" s="1" customFormat="1" ht="18" customHeight="1">
      <c r="A73" s="14"/>
      <c r="B73" s="15"/>
      <c r="C73" s="414"/>
      <c r="D73" s="1675"/>
      <c r="E73" s="1101"/>
      <c r="F73" s="43"/>
      <c r="G73" s="74"/>
      <c r="H73" s="363"/>
      <c r="I73" s="362"/>
      <c r="J73" s="362"/>
      <c r="K73" s="1457"/>
      <c r="L73" s="265"/>
      <c r="M73" s="265"/>
      <c r="N73" s="317"/>
    </row>
    <row r="74" spans="1:17" s="1" customFormat="1" ht="42" customHeight="1">
      <c r="A74" s="14"/>
      <c r="B74" s="42"/>
      <c r="C74" s="414"/>
      <c r="D74" s="1098" t="s">
        <v>69</v>
      </c>
      <c r="E74" s="1101"/>
      <c r="F74" s="43"/>
      <c r="G74" s="74"/>
      <c r="H74" s="190"/>
      <c r="I74" s="122"/>
      <c r="J74" s="122"/>
      <c r="K74" s="113" t="s">
        <v>70</v>
      </c>
      <c r="L74" s="261">
        <v>100</v>
      </c>
      <c r="M74" s="261">
        <v>100</v>
      </c>
      <c r="N74" s="312">
        <v>100</v>
      </c>
    </row>
    <row r="75" spans="1:17" s="1" customFormat="1" ht="27.75" customHeight="1">
      <c r="A75" s="14"/>
      <c r="B75" s="42"/>
      <c r="C75" s="414"/>
      <c r="D75" s="1448" t="s">
        <v>71</v>
      </c>
      <c r="E75" s="1101"/>
      <c r="F75" s="43"/>
      <c r="G75" s="74"/>
      <c r="H75" s="190"/>
      <c r="I75" s="122"/>
      <c r="J75" s="122"/>
      <c r="K75" s="1156" t="s">
        <v>306</v>
      </c>
      <c r="L75" s="842">
        <v>1</v>
      </c>
      <c r="M75" s="842"/>
      <c r="N75" s="316"/>
    </row>
    <row r="76" spans="1:17" s="1" customFormat="1" ht="46.5" customHeight="1">
      <c r="A76" s="14"/>
      <c r="B76" s="42"/>
      <c r="C76" s="1116"/>
      <c r="D76" s="1451"/>
      <c r="E76" s="1101"/>
      <c r="F76" s="43"/>
      <c r="G76" s="74"/>
      <c r="H76" s="190"/>
      <c r="I76" s="122"/>
      <c r="J76" s="122"/>
      <c r="K76" s="1200" t="s">
        <v>337</v>
      </c>
      <c r="L76" s="1148">
        <v>1</v>
      </c>
      <c r="M76" s="1201"/>
      <c r="N76" s="1149"/>
    </row>
    <row r="77" spans="1:17" s="1" customFormat="1" ht="27.75" customHeight="1">
      <c r="A77" s="14"/>
      <c r="B77" s="42"/>
      <c r="C77" s="1116"/>
      <c r="D77" s="1556" t="s">
        <v>72</v>
      </c>
      <c r="E77" s="1101"/>
      <c r="F77" s="43"/>
      <c r="G77" s="57"/>
      <c r="H77" s="190"/>
      <c r="I77" s="122"/>
      <c r="J77" s="122"/>
      <c r="K77" s="1458" t="s">
        <v>356</v>
      </c>
      <c r="L77" s="1023">
        <v>100</v>
      </c>
      <c r="M77" s="1146"/>
      <c r="N77" s="1147"/>
    </row>
    <row r="78" spans="1:17" s="1" customFormat="1" ht="15.75" customHeight="1">
      <c r="A78" s="14"/>
      <c r="B78" s="42"/>
      <c r="C78" s="1116"/>
      <c r="D78" s="1594"/>
      <c r="E78" s="1101"/>
      <c r="F78" s="43"/>
      <c r="G78" s="57"/>
      <c r="H78" s="190"/>
      <c r="I78" s="122"/>
      <c r="J78" s="122"/>
      <c r="K78" s="1893" t="s">
        <v>354</v>
      </c>
      <c r="L78" s="272">
        <v>100</v>
      </c>
      <c r="M78" s="877"/>
      <c r="N78" s="878"/>
    </row>
    <row r="79" spans="1:17" s="1" customFormat="1" ht="11.25" customHeight="1">
      <c r="A79" s="14"/>
      <c r="B79" s="42"/>
      <c r="C79" s="1116"/>
      <c r="D79" s="1594"/>
      <c r="E79" s="1101"/>
      <c r="F79" s="43"/>
      <c r="G79" s="57"/>
      <c r="H79" s="190"/>
      <c r="I79" s="122"/>
      <c r="J79" s="122"/>
      <c r="K79" s="1894"/>
      <c r="L79" s="273"/>
      <c r="M79" s="629"/>
      <c r="N79" s="879"/>
    </row>
    <row r="80" spans="1:17" s="1" customFormat="1" ht="28.5" customHeight="1">
      <c r="A80" s="14"/>
      <c r="B80" s="42"/>
      <c r="C80" s="1116"/>
      <c r="D80" s="1594"/>
      <c r="E80" s="1101"/>
      <c r="F80" s="43"/>
      <c r="G80" s="57"/>
      <c r="H80" s="190"/>
      <c r="I80" s="122"/>
      <c r="J80" s="122"/>
      <c r="K80" s="1157" t="s">
        <v>374</v>
      </c>
      <c r="L80" s="1124">
        <v>100</v>
      </c>
      <c r="M80" s="1158"/>
      <c r="N80" s="1159"/>
      <c r="O80" s="903"/>
    </row>
    <row r="81" spans="1:15" s="1" customFormat="1" ht="24.75" customHeight="1">
      <c r="A81" s="14"/>
      <c r="B81" s="42"/>
      <c r="C81" s="1116"/>
      <c r="D81" s="1450"/>
      <c r="E81" s="1101"/>
      <c r="F81" s="43"/>
      <c r="G81" s="57"/>
      <c r="H81" s="190"/>
      <c r="I81" s="122"/>
      <c r="J81" s="122"/>
      <c r="K81" s="353" t="s">
        <v>355</v>
      </c>
      <c r="L81" s="1414">
        <v>100</v>
      </c>
      <c r="M81" s="863"/>
      <c r="N81" s="1159"/>
      <c r="O81" s="903"/>
    </row>
    <row r="82" spans="1:15" s="1" customFormat="1" ht="17.25" customHeight="1">
      <c r="A82" s="14"/>
      <c r="B82" s="42"/>
      <c r="C82" s="1116"/>
      <c r="D82" s="1454"/>
      <c r="E82" s="1101"/>
      <c r="F82" s="1102"/>
      <c r="G82" s="57"/>
      <c r="H82" s="190"/>
      <c r="I82" s="122"/>
      <c r="J82" s="122"/>
      <c r="K82" s="1887" t="s">
        <v>357</v>
      </c>
      <c r="L82" s="272">
        <v>100</v>
      </c>
      <c r="M82" s="877"/>
      <c r="N82" s="1160"/>
    </row>
    <row r="83" spans="1:15" s="1" customFormat="1" ht="21" customHeight="1">
      <c r="A83" s="14"/>
      <c r="B83" s="42"/>
      <c r="C83" s="1116"/>
      <c r="D83" s="1452"/>
      <c r="E83" s="1101"/>
      <c r="F83" s="1102"/>
      <c r="G83" s="57"/>
      <c r="H83" s="887"/>
      <c r="I83" s="122"/>
      <c r="J83" s="122"/>
      <c r="K83" s="1888"/>
      <c r="L83" s="274"/>
      <c r="M83" s="547"/>
      <c r="N83" s="323"/>
    </row>
    <row r="84" spans="1:15" s="1" customFormat="1" ht="27" customHeight="1">
      <c r="A84" s="14"/>
      <c r="B84" s="42"/>
      <c r="C84" s="414"/>
      <c r="D84" s="1413" t="s">
        <v>269</v>
      </c>
      <c r="E84" s="1101"/>
      <c r="F84" s="43"/>
      <c r="G84" s="74"/>
      <c r="H84" s="190"/>
      <c r="I84" s="122"/>
      <c r="J84" s="122"/>
      <c r="K84" s="1446" t="s">
        <v>210</v>
      </c>
      <c r="L84" s="254">
        <v>1</v>
      </c>
      <c r="M84" s="254"/>
      <c r="N84" s="314"/>
    </row>
    <row r="85" spans="1:15" s="4" customFormat="1" ht="18.75" customHeight="1" thickBot="1">
      <c r="A85" s="14"/>
      <c r="B85" s="42"/>
      <c r="C85" s="1116"/>
      <c r="D85" s="1145"/>
      <c r="E85" s="1144"/>
      <c r="F85" s="1150"/>
      <c r="G85" s="409" t="s">
        <v>50</v>
      </c>
      <c r="H85" s="594">
        <f>SUM(H59,H60,H61,H62)</f>
        <v>609.70000000000005</v>
      </c>
      <c r="I85" s="136">
        <f>SUM(I59,I60,I62)</f>
        <v>96.800000000000011</v>
      </c>
      <c r="J85" s="136">
        <f>SUM(J59,J60,J62)</f>
        <v>93.6</v>
      </c>
      <c r="K85" s="145"/>
      <c r="L85" s="1105"/>
      <c r="M85" s="1054"/>
      <c r="N85" s="1057"/>
    </row>
    <row r="86" spans="1:15" s="1" customFormat="1" ht="29.25" customHeight="1">
      <c r="A86" s="1643" t="s">
        <v>13</v>
      </c>
      <c r="B86" s="1645" t="s">
        <v>13</v>
      </c>
      <c r="C86" s="1661" t="s">
        <v>45</v>
      </c>
      <c r="D86" s="1665" t="s">
        <v>73</v>
      </c>
      <c r="E86" s="1667"/>
      <c r="F86" s="1639">
        <v>1</v>
      </c>
      <c r="G86" s="44" t="s">
        <v>20</v>
      </c>
      <c r="H86" s="211">
        <v>9</v>
      </c>
      <c r="I86" s="148">
        <v>9</v>
      </c>
      <c r="J86" s="148">
        <v>9</v>
      </c>
      <c r="K86" s="53" t="s">
        <v>74</v>
      </c>
      <c r="L86" s="1045">
        <v>4</v>
      </c>
      <c r="M86" s="1045">
        <v>4</v>
      </c>
      <c r="N86" s="1055">
        <v>4</v>
      </c>
    </row>
    <row r="87" spans="1:15" s="1" customFormat="1" ht="23.25" customHeight="1" thickBot="1">
      <c r="A87" s="1644"/>
      <c r="B87" s="1646"/>
      <c r="C87" s="1662"/>
      <c r="D87" s="1666"/>
      <c r="E87" s="1668"/>
      <c r="F87" s="1640"/>
      <c r="G87" s="46" t="s">
        <v>50</v>
      </c>
      <c r="H87" s="102">
        <f>SUM(H86)</f>
        <v>9</v>
      </c>
      <c r="I87" s="136">
        <f>SUM(I86)</f>
        <v>9</v>
      </c>
      <c r="J87" s="136">
        <f>SUM(J86)</f>
        <v>9</v>
      </c>
      <c r="K87" s="145"/>
      <c r="L87" s="1046"/>
      <c r="M87" s="1046"/>
      <c r="N87" s="1057"/>
    </row>
    <row r="88" spans="1:15" s="47" customFormat="1" ht="30.75" customHeight="1">
      <c r="A88" s="1643" t="s">
        <v>13</v>
      </c>
      <c r="B88" s="1645" t="s">
        <v>13</v>
      </c>
      <c r="C88" s="1647" t="s">
        <v>47</v>
      </c>
      <c r="D88" s="1095" t="s">
        <v>267</v>
      </c>
      <c r="E88" s="1047"/>
      <c r="F88" s="1081">
        <v>5</v>
      </c>
      <c r="G88" s="48" t="s">
        <v>21</v>
      </c>
      <c r="H88" s="207">
        <v>4.8</v>
      </c>
      <c r="I88" s="132">
        <v>4.8</v>
      </c>
      <c r="J88" s="132">
        <v>4.8</v>
      </c>
      <c r="K88" s="1049" t="s">
        <v>112</v>
      </c>
      <c r="L88" s="250">
        <v>1</v>
      </c>
      <c r="M88" s="250">
        <v>1</v>
      </c>
      <c r="N88" s="1056">
        <v>1</v>
      </c>
    </row>
    <row r="89" spans="1:15" s="47" customFormat="1" ht="18.75" customHeight="1" thickBot="1">
      <c r="A89" s="1644"/>
      <c r="B89" s="1646"/>
      <c r="C89" s="1649"/>
      <c r="D89" s="387"/>
      <c r="E89" s="1048"/>
      <c r="F89" s="435"/>
      <c r="G89" s="46" t="s">
        <v>50</v>
      </c>
      <c r="H89" s="136">
        <f>SUM(H88:H88)</f>
        <v>4.8</v>
      </c>
      <c r="I89" s="136">
        <f>SUM(I88:I88)</f>
        <v>4.8</v>
      </c>
      <c r="J89" s="136">
        <f>SUM(J88:J88)</f>
        <v>4.8</v>
      </c>
      <c r="K89" s="1094"/>
      <c r="L89" s="1105"/>
      <c r="M89" s="1054"/>
      <c r="N89" s="1057"/>
    </row>
    <row r="90" spans="1:15" s="1" customFormat="1" ht="15" customHeight="1" thickBot="1">
      <c r="A90" s="1076" t="s">
        <v>13</v>
      </c>
      <c r="B90" s="1077" t="s">
        <v>13</v>
      </c>
      <c r="C90" s="1611" t="s">
        <v>76</v>
      </c>
      <c r="D90" s="1612"/>
      <c r="E90" s="1612"/>
      <c r="F90" s="1612"/>
      <c r="G90" s="1628"/>
      <c r="H90" s="143">
        <f>SUM(H89,H87,H85,H58,H56,H53,H41,H39,H36,H33,H30)</f>
        <v>11657.8</v>
      </c>
      <c r="I90" s="143">
        <f>SUM(I89,I87,I85,I58,I56,I53,I41,I39,I36,I33,I30)</f>
        <v>11597.7</v>
      </c>
      <c r="J90" s="143">
        <f>SUM(J89,J87,J85,J58,J56,J53,J41,J39,J36,J33,J30)</f>
        <v>12312.900000000001</v>
      </c>
      <c r="K90" s="49"/>
      <c r="L90" s="444"/>
      <c r="M90" s="444"/>
      <c r="N90" s="50"/>
    </row>
    <row r="91" spans="1:15" s="1" customFormat="1" ht="17.25" customHeight="1" thickBot="1">
      <c r="A91" s="51" t="s">
        <v>13</v>
      </c>
      <c r="B91" s="52" t="s">
        <v>22</v>
      </c>
      <c r="C91" s="1589" t="s">
        <v>77</v>
      </c>
      <c r="D91" s="1590"/>
      <c r="E91" s="1590"/>
      <c r="F91" s="1590"/>
      <c r="G91" s="1590"/>
      <c r="H91" s="1590"/>
      <c r="I91" s="1590"/>
      <c r="J91" s="1590"/>
      <c r="K91" s="1590"/>
      <c r="L91" s="1590"/>
      <c r="M91" s="1590"/>
      <c r="N91" s="1592"/>
    </row>
    <row r="92" spans="1:15" s="1" customFormat="1" ht="15" customHeight="1">
      <c r="A92" s="1060" t="s">
        <v>13</v>
      </c>
      <c r="B92" s="1065" t="s">
        <v>22</v>
      </c>
      <c r="C92" s="1082" t="s">
        <v>13</v>
      </c>
      <c r="D92" s="1593" t="s">
        <v>124</v>
      </c>
      <c r="E92" s="1630" t="s">
        <v>152</v>
      </c>
      <c r="F92" s="1081">
        <v>1</v>
      </c>
      <c r="G92" s="563" t="s">
        <v>20</v>
      </c>
      <c r="H92" s="737">
        <v>473.7</v>
      </c>
      <c r="I92" s="1163">
        <v>465</v>
      </c>
      <c r="J92" s="738">
        <v>465</v>
      </c>
      <c r="K92" s="357" t="s">
        <v>114</v>
      </c>
      <c r="L92" s="1440">
        <v>439</v>
      </c>
      <c r="M92" s="1440">
        <v>439</v>
      </c>
      <c r="N92" s="1441">
        <v>439</v>
      </c>
    </row>
    <row r="93" spans="1:15" s="1" customFormat="1" ht="26.25" customHeight="1">
      <c r="A93" s="1060"/>
      <c r="B93" s="1065"/>
      <c r="C93" s="1082"/>
      <c r="D93" s="1629"/>
      <c r="E93" s="1631"/>
      <c r="F93" s="1082"/>
      <c r="G93" s="146" t="s">
        <v>159</v>
      </c>
      <c r="H93" s="98">
        <v>9</v>
      </c>
      <c r="I93" s="122"/>
      <c r="J93" s="122"/>
      <c r="K93" s="1456" t="s">
        <v>253</v>
      </c>
      <c r="L93" s="351">
        <v>439</v>
      </c>
      <c r="M93" s="351">
        <v>439</v>
      </c>
      <c r="N93" s="352">
        <v>439</v>
      </c>
    </row>
    <row r="94" spans="1:15" s="1" customFormat="1" ht="15.75" customHeight="1">
      <c r="A94" s="1060"/>
      <c r="B94" s="1065"/>
      <c r="C94" s="1082"/>
      <c r="D94" s="1085"/>
      <c r="E94" s="1631"/>
      <c r="F94" s="1082"/>
      <c r="G94" s="146"/>
      <c r="H94" s="98"/>
      <c r="I94" s="122"/>
      <c r="J94" s="122"/>
      <c r="K94" s="183" t="s">
        <v>115</v>
      </c>
      <c r="L94" s="327">
        <v>5</v>
      </c>
      <c r="M94" s="327">
        <v>10</v>
      </c>
      <c r="N94" s="325">
        <v>70</v>
      </c>
    </row>
    <row r="95" spans="1:15" s="1" customFormat="1" ht="15" customHeight="1">
      <c r="A95" s="1060"/>
      <c r="B95" s="1065"/>
      <c r="C95" s="1082"/>
      <c r="D95" s="1085"/>
      <c r="E95" s="1631"/>
      <c r="F95" s="1082"/>
      <c r="G95" s="146"/>
      <c r="H95" s="98"/>
      <c r="I95" s="122"/>
      <c r="J95" s="122"/>
      <c r="K95" s="183" t="s">
        <v>113</v>
      </c>
      <c r="L95" s="327">
        <v>0</v>
      </c>
      <c r="M95" s="327">
        <v>15</v>
      </c>
      <c r="N95" s="325">
        <v>0</v>
      </c>
    </row>
    <row r="96" spans="1:15" s="1" customFormat="1" ht="16.5" customHeight="1">
      <c r="A96" s="1060"/>
      <c r="B96" s="1065"/>
      <c r="C96" s="1082"/>
      <c r="D96" s="1064"/>
      <c r="E96" s="1631"/>
      <c r="F96" s="1082"/>
      <c r="G96" s="146"/>
      <c r="H96" s="98"/>
      <c r="I96" s="122"/>
      <c r="J96" s="122"/>
      <c r="K96" s="354" t="s">
        <v>194</v>
      </c>
      <c r="L96" s="356">
        <v>3</v>
      </c>
      <c r="M96" s="356">
        <v>3</v>
      </c>
      <c r="N96" s="325">
        <v>4</v>
      </c>
    </row>
    <row r="97" spans="1:15" s="1" customFormat="1" ht="16.5" customHeight="1">
      <c r="A97" s="1401"/>
      <c r="B97" s="1402"/>
      <c r="C97" s="1411"/>
      <c r="D97" s="1398"/>
      <c r="E97" s="1631"/>
      <c r="F97" s="1411"/>
      <c r="G97" s="146"/>
      <c r="H97" s="98"/>
      <c r="I97" s="122"/>
      <c r="J97" s="122"/>
      <c r="K97" s="183" t="s">
        <v>195</v>
      </c>
      <c r="L97" s="327">
        <v>14</v>
      </c>
      <c r="M97" s="327">
        <v>14</v>
      </c>
      <c r="N97" s="325">
        <v>14</v>
      </c>
    </row>
    <row r="98" spans="1:15" s="1" customFormat="1" ht="15.75" customHeight="1">
      <c r="A98" s="1060"/>
      <c r="B98" s="1065"/>
      <c r="C98" s="1082"/>
      <c r="D98" s="1064"/>
      <c r="E98" s="1631"/>
      <c r="F98" s="1082"/>
      <c r="G98" s="146" t="s">
        <v>20</v>
      </c>
      <c r="H98" s="98">
        <v>13.3</v>
      </c>
      <c r="I98" s="122"/>
      <c r="J98" s="122"/>
      <c r="K98" s="1453" t="s">
        <v>376</v>
      </c>
      <c r="L98" s="1416"/>
      <c r="M98" s="1161">
        <v>1</v>
      </c>
      <c r="N98" s="1442"/>
    </row>
    <row r="99" spans="1:15" s="47" customFormat="1" ht="18.75" customHeight="1" thickBot="1">
      <c r="A99" s="1060"/>
      <c r="B99" s="1065"/>
      <c r="C99" s="1082"/>
      <c r="D99" s="1162"/>
      <c r="E99" s="1048"/>
      <c r="F99" s="435"/>
      <c r="G99" s="46" t="s">
        <v>50</v>
      </c>
      <c r="H99" s="102">
        <f>SUM(H92:H98)</f>
        <v>496</v>
      </c>
      <c r="I99" s="102">
        <f t="shared" ref="I99:J99" si="1">SUM(I92:I98)</f>
        <v>465</v>
      </c>
      <c r="J99" s="102">
        <f t="shared" si="1"/>
        <v>465</v>
      </c>
      <c r="K99" s="1439"/>
      <c r="L99" s="1180"/>
      <c r="M99" s="1437"/>
      <c r="N99" s="1438"/>
    </row>
    <row r="100" spans="1:15" s="1" customFormat="1" ht="13.5" thickBot="1">
      <c r="A100" s="51" t="s">
        <v>13</v>
      </c>
      <c r="B100" s="55" t="s">
        <v>22</v>
      </c>
      <c r="C100" s="1544" t="s">
        <v>76</v>
      </c>
      <c r="D100" s="1545"/>
      <c r="E100" s="1545"/>
      <c r="F100" s="1545"/>
      <c r="G100" s="1612"/>
      <c r="H100" s="153">
        <f>H99</f>
        <v>496</v>
      </c>
      <c r="I100" s="153">
        <f>I99</f>
        <v>465</v>
      </c>
      <c r="J100" s="153">
        <f>J99</f>
        <v>465</v>
      </c>
      <c r="K100" s="571"/>
      <c r="L100" s="572"/>
      <c r="M100" s="572"/>
      <c r="N100" s="298"/>
    </row>
    <row r="101" spans="1:15" s="1" customFormat="1" ht="17.25" customHeight="1" thickBot="1">
      <c r="A101" s="51" t="s">
        <v>13</v>
      </c>
      <c r="B101" s="52" t="s">
        <v>26</v>
      </c>
      <c r="C101" s="1589" t="s">
        <v>229</v>
      </c>
      <c r="D101" s="1590"/>
      <c r="E101" s="1590"/>
      <c r="F101" s="1590"/>
      <c r="G101" s="1590"/>
      <c r="H101" s="1590"/>
      <c r="I101" s="1590"/>
      <c r="J101" s="1590"/>
      <c r="K101" s="1590"/>
      <c r="L101" s="1590"/>
      <c r="M101" s="1590"/>
      <c r="N101" s="1592"/>
    </row>
    <row r="102" spans="1:15" s="1" customFormat="1" ht="27" customHeight="1">
      <c r="A102" s="1074" t="s">
        <v>13</v>
      </c>
      <c r="B102" s="1079" t="s">
        <v>26</v>
      </c>
      <c r="C102" s="1072" t="s">
        <v>13</v>
      </c>
      <c r="D102" s="59" t="s">
        <v>358</v>
      </c>
      <c r="E102" s="640"/>
      <c r="F102" s="434">
        <v>1</v>
      </c>
      <c r="G102" s="1093" t="s">
        <v>20</v>
      </c>
      <c r="H102" s="193">
        <v>107.3</v>
      </c>
      <c r="I102" s="193">
        <v>59</v>
      </c>
      <c r="J102" s="193">
        <v>49.9</v>
      </c>
      <c r="K102" s="655"/>
      <c r="L102" s="301"/>
      <c r="M102" s="301"/>
      <c r="N102" s="297"/>
    </row>
    <row r="103" spans="1:15" s="1" customFormat="1" ht="25.5" customHeight="1">
      <c r="A103" s="1613"/>
      <c r="B103" s="1614"/>
      <c r="C103" s="1673"/>
      <c r="D103" s="1616" t="s">
        <v>297</v>
      </c>
      <c r="E103" s="1895"/>
      <c r="F103" s="1896"/>
      <c r="G103" s="74"/>
      <c r="H103" s="98"/>
      <c r="I103" s="448"/>
      <c r="J103" s="122"/>
      <c r="K103" s="1088" t="s">
        <v>296</v>
      </c>
      <c r="L103" s="283">
        <v>1</v>
      </c>
      <c r="M103" s="650"/>
      <c r="N103" s="318"/>
    </row>
    <row r="104" spans="1:15" s="1" customFormat="1" ht="15" customHeight="1">
      <c r="A104" s="1613"/>
      <c r="B104" s="1614"/>
      <c r="C104" s="1673"/>
      <c r="D104" s="1616"/>
      <c r="E104" s="1617"/>
      <c r="F104" s="1619"/>
      <c r="G104" s="74"/>
      <c r="H104" s="445"/>
      <c r="I104" s="448"/>
      <c r="J104" s="122"/>
      <c r="K104" s="459"/>
      <c r="L104" s="274"/>
      <c r="M104" s="252"/>
      <c r="N104" s="319"/>
    </row>
    <row r="105" spans="1:15" s="4" customFormat="1" ht="18.75" customHeight="1">
      <c r="A105" s="1569"/>
      <c r="B105" s="1572"/>
      <c r="C105" s="1575"/>
      <c r="D105" s="1897" t="s">
        <v>230</v>
      </c>
      <c r="E105" s="1898" t="s">
        <v>256</v>
      </c>
      <c r="F105" s="749"/>
      <c r="G105" s="57" t="s">
        <v>239</v>
      </c>
      <c r="H105" s="151">
        <v>70</v>
      </c>
      <c r="I105" s="122">
        <v>165</v>
      </c>
      <c r="J105" s="122">
        <v>168.4</v>
      </c>
      <c r="K105" s="342" t="s">
        <v>244</v>
      </c>
      <c r="L105" s="283"/>
      <c r="M105" s="377"/>
      <c r="N105" s="318">
        <v>1</v>
      </c>
      <c r="O105" s="626"/>
    </row>
    <row r="106" spans="1:15" s="4" customFormat="1" ht="21" customHeight="1">
      <c r="A106" s="1569"/>
      <c r="B106" s="1572"/>
      <c r="C106" s="1575"/>
      <c r="D106" s="1762"/>
      <c r="E106" s="1899"/>
      <c r="F106" s="1084"/>
      <c r="G106" s="57"/>
      <c r="H106" s="151"/>
      <c r="I106" s="122"/>
      <c r="J106" s="122"/>
      <c r="K106" s="1386" t="s">
        <v>245</v>
      </c>
      <c r="L106" s="1387"/>
      <c r="M106" s="1387">
        <v>100</v>
      </c>
      <c r="N106" s="1166">
        <v>166</v>
      </c>
      <c r="O106" s="626"/>
    </row>
    <row r="107" spans="1:15" s="4" customFormat="1" ht="26.25" customHeight="1">
      <c r="A107" s="1569"/>
      <c r="B107" s="1572"/>
      <c r="C107" s="1575"/>
      <c r="D107" s="1111" t="s">
        <v>384</v>
      </c>
      <c r="E107" s="641"/>
      <c r="F107" s="642"/>
      <c r="G107" s="57"/>
      <c r="H107" s="151"/>
      <c r="I107" s="122"/>
      <c r="J107" s="98"/>
      <c r="K107" s="733" t="s">
        <v>360</v>
      </c>
      <c r="L107" s="275">
        <v>1</v>
      </c>
      <c r="M107" s="502"/>
      <c r="N107" s="487"/>
      <c r="O107" s="626"/>
    </row>
    <row r="108" spans="1:15" s="4" customFormat="1" ht="12.75" customHeight="1">
      <c r="A108" s="1569"/>
      <c r="B108" s="1572"/>
      <c r="C108" s="1575"/>
      <c r="D108" s="1111"/>
      <c r="E108" s="1069"/>
      <c r="F108" s="1073"/>
      <c r="G108" s="671"/>
      <c r="H108" s="192"/>
      <c r="I108" s="131"/>
      <c r="J108" s="131"/>
      <c r="K108" s="1164" t="s">
        <v>264</v>
      </c>
      <c r="L108" s="736"/>
      <c r="M108" s="736"/>
      <c r="N108" s="1165">
        <v>1</v>
      </c>
      <c r="O108" s="626"/>
    </row>
    <row r="109" spans="1:15" s="47" customFormat="1" ht="18.75" customHeight="1" thickBot="1">
      <c r="A109" s="1570"/>
      <c r="B109" s="1573"/>
      <c r="C109" s="1576"/>
      <c r="D109" s="1162"/>
      <c r="E109" s="1048"/>
      <c r="F109" s="435"/>
      <c r="G109" s="415" t="s">
        <v>50</v>
      </c>
      <c r="H109" s="338">
        <f>SUM(H102:H108)</f>
        <v>177.3</v>
      </c>
      <c r="I109" s="338">
        <f>SUM(I102:I108)</f>
        <v>224</v>
      </c>
      <c r="J109" s="338">
        <f>SUM(J102:J108)</f>
        <v>218.3</v>
      </c>
      <c r="K109" s="1094"/>
      <c r="L109" s="1105"/>
      <c r="M109" s="1054"/>
      <c r="N109" s="1057"/>
    </row>
    <row r="110" spans="1:15" s="1" customFormat="1" ht="13.5" thickBot="1">
      <c r="A110" s="1076" t="s">
        <v>13</v>
      </c>
      <c r="B110" s="1078" t="s">
        <v>26</v>
      </c>
      <c r="C110" s="1611" t="s">
        <v>76</v>
      </c>
      <c r="D110" s="1612"/>
      <c r="E110" s="1612"/>
      <c r="F110" s="1612"/>
      <c r="G110" s="1612"/>
      <c r="H110" s="635">
        <f>H109</f>
        <v>177.3</v>
      </c>
      <c r="I110" s="635">
        <f>I109</f>
        <v>224</v>
      </c>
      <c r="J110" s="635">
        <f>J109</f>
        <v>218.3</v>
      </c>
      <c r="K110" s="49"/>
      <c r="L110" s="267"/>
      <c r="M110" s="267"/>
      <c r="N110" s="50"/>
    </row>
    <row r="111" spans="1:15" s="1" customFormat="1" ht="16.5" customHeight="1" thickBot="1">
      <c r="A111" s="51" t="s">
        <v>13</v>
      </c>
      <c r="B111" s="416" t="s">
        <v>28</v>
      </c>
      <c r="C111" s="1589" t="s">
        <v>80</v>
      </c>
      <c r="D111" s="1590"/>
      <c r="E111" s="1590"/>
      <c r="F111" s="1590"/>
      <c r="G111" s="1590"/>
      <c r="H111" s="1591"/>
      <c r="I111" s="1591"/>
      <c r="J111" s="1591"/>
      <c r="K111" s="1590"/>
      <c r="L111" s="1590"/>
      <c r="M111" s="1590"/>
      <c r="N111" s="1592"/>
    </row>
    <row r="112" spans="1:15" s="1" customFormat="1" ht="15.75" customHeight="1">
      <c r="A112" s="1075" t="s">
        <v>13</v>
      </c>
      <c r="B112" s="1079" t="s">
        <v>28</v>
      </c>
      <c r="C112" s="1044" t="s">
        <v>13</v>
      </c>
      <c r="D112" s="1891" t="s">
        <v>81</v>
      </c>
      <c r="E112" s="1099"/>
      <c r="F112" s="177" t="s">
        <v>18</v>
      </c>
      <c r="G112" s="451" t="s">
        <v>20</v>
      </c>
      <c r="H112" s="452">
        <v>193.8</v>
      </c>
      <c r="I112" s="1356">
        <v>80</v>
      </c>
      <c r="J112" s="1393"/>
      <c r="K112" s="1175"/>
      <c r="L112" s="1178"/>
      <c r="M112" s="1178"/>
      <c r="N112" s="1181"/>
    </row>
    <row r="113" spans="1:15" s="1" customFormat="1" ht="23.25" customHeight="1">
      <c r="A113" s="1170"/>
      <c r="B113" s="1172"/>
      <c r="C113" s="1174"/>
      <c r="D113" s="1558"/>
      <c r="E113" s="83"/>
      <c r="F113" s="1177"/>
      <c r="G113" s="23" t="s">
        <v>159</v>
      </c>
      <c r="H113" s="366">
        <v>215</v>
      </c>
      <c r="I113" s="366"/>
      <c r="J113" s="367"/>
      <c r="K113" s="1395"/>
      <c r="L113" s="1179"/>
      <c r="M113" s="1179"/>
      <c r="N113" s="1182"/>
    </row>
    <row r="114" spans="1:15" s="1" customFormat="1" ht="14.25" customHeight="1">
      <c r="A114" s="1060"/>
      <c r="B114" s="1065"/>
      <c r="C114" s="1086"/>
      <c r="D114" s="1399" t="s">
        <v>377</v>
      </c>
      <c r="E114" s="83"/>
      <c r="F114" s="1100"/>
      <c r="G114" s="20"/>
      <c r="H114" s="362"/>
      <c r="I114" s="362"/>
      <c r="J114" s="417"/>
      <c r="K114" s="1404" t="s">
        <v>364</v>
      </c>
      <c r="L114" s="427">
        <v>1000</v>
      </c>
      <c r="M114" s="427"/>
      <c r="N114" s="1421"/>
    </row>
    <row r="115" spans="1:15" s="1" customFormat="1" ht="17.25" customHeight="1">
      <c r="A115" s="1401"/>
      <c r="B115" s="1402"/>
      <c r="C115" s="1407"/>
      <c r="D115" s="1403"/>
      <c r="E115" s="83"/>
      <c r="F115" s="1177"/>
      <c r="G115" s="20"/>
      <c r="H115" s="362"/>
      <c r="I115" s="362"/>
      <c r="J115" s="417"/>
      <c r="K115" s="1422" t="s">
        <v>202</v>
      </c>
      <c r="L115" s="460">
        <v>1170</v>
      </c>
      <c r="M115" s="437"/>
      <c r="N115" s="1423"/>
    </row>
    <row r="116" spans="1:15" s="1" customFormat="1" ht="31.5" customHeight="1">
      <c r="A116" s="1060"/>
      <c r="B116" s="1065"/>
      <c r="C116" s="1086"/>
      <c r="D116" s="1380" t="s">
        <v>176</v>
      </c>
      <c r="E116" s="83"/>
      <c r="F116" s="1100"/>
      <c r="G116" s="20"/>
      <c r="H116" s="362"/>
      <c r="I116" s="362"/>
      <c r="J116" s="417"/>
      <c r="K116" s="1388" t="s">
        <v>363</v>
      </c>
      <c r="L116" s="1389">
        <v>40</v>
      </c>
      <c r="M116" s="1390">
        <v>100</v>
      </c>
      <c r="N116" s="1391"/>
    </row>
    <row r="117" spans="1:15" s="1" customFormat="1" ht="17.25" customHeight="1">
      <c r="A117" s="1060"/>
      <c r="B117" s="1065"/>
      <c r="C117" s="1086"/>
      <c r="D117" s="1600" t="s">
        <v>208</v>
      </c>
      <c r="E117" s="83"/>
      <c r="F117" s="1100"/>
      <c r="G117" s="20"/>
      <c r="H117" s="362"/>
      <c r="I117" s="362"/>
      <c r="J117" s="417"/>
      <c r="K117" s="1559" t="s">
        <v>365</v>
      </c>
      <c r="L117" s="460">
        <v>50</v>
      </c>
      <c r="M117" s="437">
        <v>100</v>
      </c>
      <c r="N117" s="461"/>
    </row>
    <row r="118" spans="1:15" s="1" customFormat="1" ht="24" customHeight="1">
      <c r="A118" s="1060"/>
      <c r="B118" s="1065"/>
      <c r="C118" s="1086"/>
      <c r="D118" s="1558"/>
      <c r="E118" s="83"/>
      <c r="F118" s="1100"/>
      <c r="G118" s="20"/>
      <c r="H118" s="362"/>
      <c r="I118" s="362"/>
      <c r="J118" s="417"/>
      <c r="K118" s="1560"/>
      <c r="L118" s="732"/>
      <c r="M118" s="437"/>
      <c r="N118" s="461"/>
    </row>
    <row r="119" spans="1:15" s="1" customFormat="1" ht="29.25" customHeight="1">
      <c r="A119" s="1060"/>
      <c r="B119" s="1065"/>
      <c r="C119" s="1086"/>
      <c r="D119" s="1556" t="s">
        <v>261</v>
      </c>
      <c r="E119" s="83"/>
      <c r="F119" s="1100"/>
      <c r="G119" s="20"/>
      <c r="H119" s="362"/>
      <c r="I119" s="362"/>
      <c r="J119" s="365"/>
      <c r="K119" s="342" t="s">
        <v>366</v>
      </c>
      <c r="L119" s="427">
        <v>100</v>
      </c>
      <c r="M119" s="476"/>
      <c r="N119" s="480"/>
      <c r="O119" s="729"/>
    </row>
    <row r="120" spans="1:15" s="1" customFormat="1" ht="19.5" customHeight="1">
      <c r="A120" s="1060"/>
      <c r="B120" s="1065"/>
      <c r="C120" s="1086"/>
      <c r="D120" s="1597"/>
      <c r="E120" s="83"/>
      <c r="F120" s="1100"/>
      <c r="G120" s="20"/>
      <c r="H120" s="362"/>
      <c r="I120" s="362"/>
      <c r="J120" s="417"/>
      <c r="K120" s="339" t="s">
        <v>367</v>
      </c>
      <c r="L120" s="341">
        <v>33</v>
      </c>
      <c r="M120" s="438"/>
      <c r="N120" s="478"/>
      <c r="O120" s="880"/>
    </row>
    <row r="121" spans="1:15" s="1" customFormat="1" ht="27.75" customHeight="1">
      <c r="A121" s="1214"/>
      <c r="B121" s="1216"/>
      <c r="C121" s="1217"/>
      <c r="D121" s="1215" t="s">
        <v>187</v>
      </c>
      <c r="E121" s="83"/>
      <c r="F121" s="1177"/>
      <c r="G121" s="20"/>
      <c r="H121" s="362"/>
      <c r="I121" s="362"/>
      <c r="J121" s="417"/>
      <c r="K121" s="880" t="s">
        <v>368</v>
      </c>
      <c r="L121" s="460">
        <v>100</v>
      </c>
      <c r="M121" s="437"/>
      <c r="N121" s="461"/>
      <c r="O121" s="880"/>
    </row>
    <row r="122" spans="1:15" s="1" customFormat="1" ht="28.5" customHeight="1">
      <c r="A122" s="1170"/>
      <c r="B122" s="1171"/>
      <c r="C122" s="1174"/>
      <c r="D122" s="1353" t="s">
        <v>328</v>
      </c>
      <c r="E122" s="83"/>
      <c r="F122" s="1177"/>
      <c r="G122" s="23"/>
      <c r="H122" s="366"/>
      <c r="I122" s="366"/>
      <c r="J122" s="719"/>
      <c r="K122" s="342" t="s">
        <v>371</v>
      </c>
      <c r="L122" s="1031"/>
      <c r="M122" s="1031"/>
      <c r="N122" s="477"/>
    </row>
    <row r="123" spans="1:15" s="47" customFormat="1" ht="18.75" customHeight="1" thickBot="1">
      <c r="A123" s="1170"/>
      <c r="B123" s="1171"/>
      <c r="C123" s="1173"/>
      <c r="D123" s="1162"/>
      <c r="E123" s="1167"/>
      <c r="F123" s="435"/>
      <c r="G123" s="415" t="s">
        <v>50</v>
      </c>
      <c r="H123" s="338">
        <f>H112+H113</f>
        <v>408.8</v>
      </c>
      <c r="I123" s="338">
        <f>I112</f>
        <v>80</v>
      </c>
      <c r="J123" s="338">
        <f>J112</f>
        <v>0</v>
      </c>
      <c r="K123" s="1176"/>
      <c r="L123" s="1180"/>
      <c r="M123" s="1168"/>
      <c r="N123" s="1169"/>
    </row>
    <row r="124" spans="1:15" s="4" customFormat="1" ht="15" customHeight="1">
      <c r="A124" s="1568" t="s">
        <v>13</v>
      </c>
      <c r="B124" s="1571" t="s">
        <v>28</v>
      </c>
      <c r="C124" s="1574" t="s">
        <v>22</v>
      </c>
      <c r="D124" s="1577" t="s">
        <v>182</v>
      </c>
      <c r="E124" s="1580"/>
      <c r="F124" s="1586" t="s">
        <v>55</v>
      </c>
      <c r="G124" s="57" t="s">
        <v>20</v>
      </c>
      <c r="H124" s="334"/>
      <c r="I124" s="180"/>
      <c r="J124" s="292"/>
      <c r="K124" s="330"/>
      <c r="L124" s="302"/>
      <c r="M124" s="302"/>
      <c r="N124" s="299"/>
    </row>
    <row r="125" spans="1:15" s="4" customFormat="1" ht="10.5" customHeight="1">
      <c r="A125" s="1569"/>
      <c r="B125" s="1572"/>
      <c r="C125" s="1575"/>
      <c r="D125" s="1578"/>
      <c r="E125" s="1581"/>
      <c r="F125" s="1587"/>
      <c r="G125" s="57"/>
      <c r="H125" s="190"/>
      <c r="I125" s="122"/>
      <c r="J125" s="198"/>
      <c r="K125" s="1604"/>
      <c r="L125" s="303"/>
      <c r="M125" s="303"/>
      <c r="N125" s="300"/>
    </row>
    <row r="126" spans="1:15" s="1" customFormat="1" ht="21" customHeight="1" thickBot="1">
      <c r="A126" s="1570"/>
      <c r="B126" s="1573"/>
      <c r="C126" s="1576"/>
      <c r="D126" s="1579"/>
      <c r="E126" s="1582"/>
      <c r="F126" s="1588"/>
      <c r="G126" s="58" t="s">
        <v>50</v>
      </c>
      <c r="H126" s="335">
        <f>H125+H124</f>
        <v>0</v>
      </c>
      <c r="I126" s="136">
        <f>I125+I124</f>
        <v>0</v>
      </c>
      <c r="J126" s="335">
        <f>J125+J124</f>
        <v>0</v>
      </c>
      <c r="K126" s="1605"/>
      <c r="L126" s="1105"/>
      <c r="M126" s="1105"/>
      <c r="N126" s="1106"/>
    </row>
    <row r="127" spans="1:15" s="1" customFormat="1" ht="13.5" thickBot="1">
      <c r="A127" s="51" t="s">
        <v>13</v>
      </c>
      <c r="B127" s="55" t="s">
        <v>28</v>
      </c>
      <c r="C127" s="1544" t="s">
        <v>76</v>
      </c>
      <c r="D127" s="1545"/>
      <c r="E127" s="1545"/>
      <c r="F127" s="1545"/>
      <c r="G127" s="1546"/>
      <c r="H127" s="336">
        <f>H126+H123</f>
        <v>408.8</v>
      </c>
      <c r="I127" s="149">
        <f t="shared" ref="I127:J127" si="2">I126+I123</f>
        <v>80</v>
      </c>
      <c r="J127" s="336">
        <f t="shared" si="2"/>
        <v>0</v>
      </c>
      <c r="K127" s="1547"/>
      <c r="L127" s="1548"/>
      <c r="M127" s="1548"/>
      <c r="N127" s="1549"/>
    </row>
    <row r="128" spans="1:15" s="4" customFormat="1" ht="13.5" thickBot="1">
      <c r="A128" s="51" t="s">
        <v>13</v>
      </c>
      <c r="B128" s="1550" t="s">
        <v>84</v>
      </c>
      <c r="C128" s="1551"/>
      <c r="D128" s="1551"/>
      <c r="E128" s="1551"/>
      <c r="F128" s="1551"/>
      <c r="G128" s="1552"/>
      <c r="H128" s="103">
        <f>SUM(H127,H100,H90,H110,)</f>
        <v>12739.899999999998</v>
      </c>
      <c r="I128" s="103">
        <f>SUM(I127,I100,I90,I110,)</f>
        <v>12366.7</v>
      </c>
      <c r="J128" s="103">
        <f>SUM(J127,J100,J90,J110,)</f>
        <v>12996.2</v>
      </c>
      <c r="K128" s="1553"/>
      <c r="L128" s="1554"/>
      <c r="M128" s="1554"/>
      <c r="N128" s="1555"/>
    </row>
    <row r="129" spans="1:14" s="4" customFormat="1" ht="13.5" thickBot="1">
      <c r="A129" s="61" t="s">
        <v>26</v>
      </c>
      <c r="B129" s="1527" t="s">
        <v>85</v>
      </c>
      <c r="C129" s="1528"/>
      <c r="D129" s="1528"/>
      <c r="E129" s="1528"/>
      <c r="F129" s="1528"/>
      <c r="G129" s="1529"/>
      <c r="H129" s="307">
        <f>H128</f>
        <v>12739.899999999998</v>
      </c>
      <c r="I129" s="337">
        <f>I128</f>
        <v>12366.7</v>
      </c>
      <c r="J129" s="307">
        <f>J128</f>
        <v>12996.2</v>
      </c>
      <c r="K129" s="1530"/>
      <c r="L129" s="1531"/>
      <c r="M129" s="1531"/>
      <c r="N129" s="1532"/>
    </row>
    <row r="130" spans="1:14" s="33" customFormat="1" ht="12.75">
      <c r="A130" s="178"/>
      <c r="B130" s="62"/>
      <c r="C130" s="1117"/>
      <c r="D130" s="62"/>
      <c r="E130" s="62"/>
      <c r="F130" s="62"/>
      <c r="G130" s="62"/>
      <c r="H130" s="331"/>
      <c r="I130" s="331"/>
      <c r="J130" s="331"/>
      <c r="K130" s="178"/>
      <c r="L130" s="178"/>
      <c r="M130" s="178"/>
      <c r="N130" s="178"/>
    </row>
    <row r="131" spans="1:14" s="33" customFormat="1" ht="12.75">
      <c r="A131" s="178"/>
      <c r="B131" s="62"/>
      <c r="C131" s="1117"/>
      <c r="D131" s="62"/>
      <c r="E131" s="62"/>
      <c r="F131" s="62"/>
      <c r="G131" s="62"/>
      <c r="H131" s="331"/>
      <c r="I131" s="331"/>
      <c r="J131" s="331"/>
      <c r="K131" s="178"/>
      <c r="L131" s="178"/>
      <c r="M131" s="178"/>
      <c r="N131" s="178"/>
    </row>
    <row r="132" spans="1:14" s="4" customFormat="1" ht="12.75">
      <c r="A132" s="45"/>
      <c r="B132" s="62"/>
      <c r="C132" s="1537" t="s">
        <v>86</v>
      </c>
      <c r="D132" s="1537"/>
      <c r="E132" s="1537"/>
      <c r="F132" s="1537"/>
      <c r="G132" s="1537"/>
      <c r="H132" s="1062"/>
      <c r="I132" s="1062"/>
      <c r="J132" s="1062"/>
      <c r="K132" s="56"/>
      <c r="L132" s="1091"/>
      <c r="M132" s="1091"/>
      <c r="N132" s="1091"/>
    </row>
    <row r="133" spans="1:14" s="4" customFormat="1" ht="9" customHeight="1" thickBot="1">
      <c r="A133" s="45"/>
      <c r="B133" s="41"/>
      <c r="C133" s="1118"/>
      <c r="D133" s="41"/>
      <c r="E133" s="63"/>
      <c r="F133" s="64"/>
      <c r="G133" s="56"/>
      <c r="H133" s="56"/>
      <c r="I133" s="56"/>
      <c r="J133" s="56"/>
      <c r="K133" s="56"/>
      <c r="L133" s="1091"/>
      <c r="M133" s="1091"/>
      <c r="N133" s="1091"/>
    </row>
    <row r="134" spans="1:14" s="4" customFormat="1" ht="62.25" customHeight="1" thickBot="1">
      <c r="A134" s="65"/>
      <c r="B134" s="65"/>
      <c r="C134" s="1538" t="s">
        <v>87</v>
      </c>
      <c r="D134" s="1539"/>
      <c r="E134" s="1539"/>
      <c r="F134" s="1539"/>
      <c r="G134" s="1540"/>
      <c r="H134" s="1142" t="s">
        <v>330</v>
      </c>
      <c r="I134" s="1143" t="s">
        <v>160</v>
      </c>
      <c r="J134" s="1143" t="s">
        <v>215</v>
      </c>
      <c r="K134" s="45"/>
      <c r="L134" s="64"/>
      <c r="M134" s="64"/>
      <c r="N134" s="64"/>
    </row>
    <row r="135" spans="1:14" s="4" customFormat="1" ht="12.75">
      <c r="A135" s="65"/>
      <c r="B135" s="65"/>
      <c r="C135" s="1561" t="s">
        <v>88</v>
      </c>
      <c r="D135" s="1563"/>
      <c r="E135" s="1563"/>
      <c r="F135" s="1563"/>
      <c r="G135" s="1564"/>
      <c r="H135" s="1120">
        <f>H136+H143+H144+H145+H146</f>
        <v>12669.899999999998</v>
      </c>
      <c r="I135" s="154">
        <f>I136+I143+I144+I145+I146</f>
        <v>12201.699999999999</v>
      </c>
      <c r="J135" s="154">
        <f>J136+J143+J144+J145+J146</f>
        <v>12827.800000000001</v>
      </c>
      <c r="K135" s="178"/>
      <c r="L135" s="178"/>
      <c r="M135" s="178"/>
      <c r="N135" s="178"/>
    </row>
    <row r="136" spans="1:14" s="4" customFormat="1" ht="12.75" customHeight="1">
      <c r="A136" s="65"/>
      <c r="B136" s="65"/>
      <c r="C136" s="1521" t="s">
        <v>89</v>
      </c>
      <c r="D136" s="1522"/>
      <c r="E136" s="1522"/>
      <c r="F136" s="1522"/>
      <c r="G136" s="1523"/>
      <c r="H136" s="1070">
        <f>SUM(H137:H142)</f>
        <v>9338.0999999999985</v>
      </c>
      <c r="I136" s="155">
        <f>SUM(I137:I142)</f>
        <v>12201.699999999999</v>
      </c>
      <c r="J136" s="155">
        <f>SUM(J137:J142)</f>
        <v>12827.800000000001</v>
      </c>
      <c r="K136" s="178"/>
      <c r="L136" s="178"/>
      <c r="M136" s="178"/>
      <c r="N136" s="178"/>
    </row>
    <row r="137" spans="1:14" s="4" customFormat="1" ht="12.75" customHeight="1">
      <c r="A137" s="65"/>
      <c r="B137" s="65"/>
      <c r="C137" s="1499" t="s">
        <v>90</v>
      </c>
      <c r="D137" s="1501"/>
      <c r="E137" s="1501"/>
      <c r="F137" s="1501"/>
      <c r="G137" s="1502"/>
      <c r="H137" s="1058">
        <f>SUMIF(G12:G128,"SB",H12:H128)</f>
        <v>9185.1999999999989</v>
      </c>
      <c r="I137" s="156">
        <f>SUMIF(G12:G129,"SB",I12:I129)</f>
        <v>12151.4</v>
      </c>
      <c r="J137" s="156">
        <f>SUMIF(G12:G129,"SB",J12:J129)</f>
        <v>12779.500000000002</v>
      </c>
      <c r="K137" s="45"/>
      <c r="L137" s="64"/>
      <c r="M137" s="64"/>
      <c r="N137" s="64"/>
    </row>
    <row r="138" spans="1:14" s="4" customFormat="1" ht="12.75" customHeight="1">
      <c r="A138" s="65"/>
      <c r="B138" s="65"/>
      <c r="C138" s="1515" t="s">
        <v>91</v>
      </c>
      <c r="D138" s="1516"/>
      <c r="E138" s="1516"/>
      <c r="F138" s="1516"/>
      <c r="G138" s="1517"/>
      <c r="H138" s="1058">
        <f>SUMIF(G14:G129,"SB(VR)",H14:H129)</f>
        <v>18.100000000000001</v>
      </c>
      <c r="I138" s="156">
        <f>SUMIF(G14:G129,"SB(VR)",I14:I129)</f>
        <v>18.100000000000001</v>
      </c>
      <c r="J138" s="156">
        <f>SUMIF(G14:G129,"SB(VR)",J14:J129)</f>
        <v>18.100000000000001</v>
      </c>
      <c r="K138" s="45"/>
      <c r="L138" s="64"/>
      <c r="M138" s="64"/>
      <c r="N138" s="64"/>
    </row>
    <row r="139" spans="1:14" s="4" customFormat="1" ht="12.75" customHeight="1">
      <c r="A139" s="65"/>
      <c r="B139" s="65"/>
      <c r="C139" s="1518" t="s">
        <v>92</v>
      </c>
      <c r="D139" s="1519"/>
      <c r="E139" s="1519"/>
      <c r="F139" s="1519"/>
      <c r="G139" s="1520"/>
      <c r="H139" s="1058">
        <f>SUMIF(G14:G129,"SB(VB)",H14:H129)</f>
        <v>4.8</v>
      </c>
      <c r="I139" s="156">
        <f>SUMIF(G13:G129,"SB(VB)",I13:I129)</f>
        <v>4.8</v>
      </c>
      <c r="J139" s="156">
        <f>SUMIF(G13:G129,"SB(VB)",J13:J129)</f>
        <v>4.8</v>
      </c>
      <c r="K139" s="45"/>
      <c r="L139" s="64"/>
      <c r="M139" s="64"/>
      <c r="N139" s="64"/>
    </row>
    <row r="140" spans="1:14" s="4" customFormat="1" ht="12.75" customHeight="1">
      <c r="A140" s="65"/>
      <c r="B140" s="65"/>
      <c r="C140" s="1518" t="s">
        <v>93</v>
      </c>
      <c r="D140" s="1519"/>
      <c r="E140" s="1519"/>
      <c r="F140" s="1519"/>
      <c r="G140" s="1520"/>
      <c r="H140" s="1058">
        <f>SUMIF(G14:G129,"SB(P)",H14:H129)</f>
        <v>0</v>
      </c>
      <c r="I140" s="156">
        <f>SUMIF(G13:G129,"SB(P)",I13:I129)</f>
        <v>0</v>
      </c>
      <c r="J140" s="156">
        <f>SUMIF(G13:G129,"SB(P)",J13:J129)</f>
        <v>0</v>
      </c>
      <c r="K140" s="56"/>
      <c r="L140" s="1091"/>
      <c r="M140" s="1091"/>
      <c r="N140" s="1091"/>
    </row>
    <row r="141" spans="1:14" s="1" customFormat="1" ht="12.75" customHeight="1">
      <c r="A141" s="65"/>
      <c r="B141" s="65"/>
      <c r="C141" s="1510" t="s">
        <v>94</v>
      </c>
      <c r="D141" s="1512"/>
      <c r="E141" s="1512"/>
      <c r="F141" s="1512"/>
      <c r="G141" s="1513"/>
      <c r="H141" s="1058">
        <f>SUMIF(G14:G129,"SB(SP)",H14:H129)</f>
        <v>130</v>
      </c>
      <c r="I141" s="156">
        <f>SUMIF(G14:G129,"SB(SP)",I14:I129)</f>
        <v>27.4</v>
      </c>
      <c r="J141" s="156">
        <f>SUMIF(G14:G129,"SB(SP)",J14:J129)</f>
        <v>25.4</v>
      </c>
      <c r="K141" s="65"/>
      <c r="L141" s="66"/>
      <c r="M141" s="66"/>
      <c r="N141" s="66"/>
    </row>
    <row r="142" spans="1:14" s="1" customFormat="1" ht="12.75" customHeight="1">
      <c r="A142" s="65"/>
      <c r="B142" s="65"/>
      <c r="C142" s="1493" t="s">
        <v>209</v>
      </c>
      <c r="D142" s="1514"/>
      <c r="E142" s="1514"/>
      <c r="F142" s="1514"/>
      <c r="G142" s="1514"/>
      <c r="H142" s="1058">
        <f>SUMIF(G15:G120,"SB(ES)",H15:H120)</f>
        <v>0</v>
      </c>
      <c r="I142" s="85">
        <f>SUMIF(G6:G120,"SB(ES)",I6:I120)</f>
        <v>0</v>
      </c>
      <c r="J142" s="85">
        <f>SUMIF(G6:G120,"SB(ES)",J6:J120)</f>
        <v>0</v>
      </c>
      <c r="K142" s="65"/>
      <c r="L142" s="66"/>
      <c r="M142" s="66"/>
      <c r="N142" s="66"/>
    </row>
    <row r="143" spans="1:14" s="1" customFormat="1" ht="12.75" customHeight="1">
      <c r="A143" s="65"/>
      <c r="B143" s="65"/>
      <c r="C143" s="1503" t="s">
        <v>95</v>
      </c>
      <c r="D143" s="1505"/>
      <c r="E143" s="1505"/>
      <c r="F143" s="1505"/>
      <c r="G143" s="1506"/>
      <c r="H143" s="1059">
        <f>SUMIF(G10:G132,"SB(L)",H10:H132)</f>
        <v>3291.7999999999997</v>
      </c>
      <c r="I143" s="84">
        <f>SUMIF(G16:G132,"SB(L)",I16:I132)</f>
        <v>0</v>
      </c>
      <c r="J143" s="84">
        <f>SUMIF(G16:G132,"SB(L)",J16:J132)</f>
        <v>0</v>
      </c>
      <c r="K143" s="65"/>
      <c r="L143" s="66"/>
      <c r="M143" s="66"/>
      <c r="N143" s="66"/>
    </row>
    <row r="144" spans="1:14" s="1" customFormat="1" ht="12.75" customHeight="1">
      <c r="A144" s="65"/>
      <c r="B144" s="65"/>
      <c r="C144" s="1503" t="s">
        <v>96</v>
      </c>
      <c r="D144" s="1505"/>
      <c r="E144" s="1505"/>
      <c r="F144" s="1505"/>
      <c r="G144" s="1506"/>
      <c r="H144" s="1059">
        <f>SUMIF(G49:G129,"SB(SPL)",H49:H129)</f>
        <v>40</v>
      </c>
      <c r="I144" s="84">
        <f>SUMIF(G15:G129,"SB(SPL)",I15:I129)</f>
        <v>0</v>
      </c>
      <c r="J144" s="84">
        <f>SUMIF(G15:G129,"SB(SPL)",J15:J129)</f>
        <v>0</v>
      </c>
      <c r="K144" s="65"/>
      <c r="L144" s="66"/>
      <c r="M144" s="66"/>
      <c r="N144" s="66"/>
    </row>
    <row r="145" spans="1:14" s="1" customFormat="1" ht="12.75" customHeight="1">
      <c r="A145" s="65"/>
      <c r="B145" s="65"/>
      <c r="C145" s="1503" t="s">
        <v>97</v>
      </c>
      <c r="D145" s="1505"/>
      <c r="E145" s="1505"/>
      <c r="F145" s="1505"/>
      <c r="G145" s="1506"/>
      <c r="H145" s="1059">
        <f>SUMIF(G14:G129,"SB(VRL)",H14:H129)</f>
        <v>0</v>
      </c>
      <c r="I145" s="84">
        <f>SUMIF(G15:G129,"SB(VRL)",I15:I129)</f>
        <v>0</v>
      </c>
      <c r="J145" s="84">
        <f>SUMIF(G15:G129,"SB(VRL)",J15:J129)</f>
        <v>0</v>
      </c>
      <c r="K145" s="65"/>
      <c r="L145" s="66"/>
      <c r="M145" s="66"/>
      <c r="N145" s="66"/>
    </row>
    <row r="146" spans="1:14" s="1" customFormat="1" ht="13.5" customHeight="1">
      <c r="A146" s="65"/>
      <c r="B146" s="65"/>
      <c r="C146" s="1503" t="s">
        <v>107</v>
      </c>
      <c r="D146" s="1505"/>
      <c r="E146" s="1505"/>
      <c r="F146" s="1505"/>
      <c r="G146" s="1506"/>
      <c r="H146" s="1059">
        <f>SUMIF(G14:G129,"SB(ŽPL)",H14:H129)</f>
        <v>0</v>
      </c>
      <c r="I146" s="84">
        <f>SUMIF(G15:G129,"SB(ŽPL)",I15:I129)</f>
        <v>0</v>
      </c>
      <c r="J146" s="84">
        <f>SUMIF(G15:G129,"SB(ŽPL)",J15:J129)</f>
        <v>0</v>
      </c>
      <c r="K146" s="65"/>
      <c r="L146" s="66"/>
      <c r="M146" s="66"/>
      <c r="N146" s="66"/>
    </row>
    <row r="147" spans="1:14" s="1" customFormat="1" ht="12.75" customHeight="1">
      <c r="A147" s="449"/>
      <c r="B147" s="449"/>
      <c r="C147" s="1485" t="s">
        <v>98</v>
      </c>
      <c r="D147" s="1487"/>
      <c r="E147" s="1487"/>
      <c r="F147" s="1487"/>
      <c r="G147" s="1489"/>
      <c r="H147" s="1121">
        <f ca="1">H149+H148</f>
        <v>70</v>
      </c>
      <c r="I147" s="86">
        <f>I149+I148</f>
        <v>165</v>
      </c>
      <c r="J147" s="86">
        <f>J149+J148</f>
        <v>168.4</v>
      </c>
      <c r="K147" s="65"/>
      <c r="L147" s="66"/>
      <c r="M147" s="66"/>
      <c r="N147" s="66"/>
    </row>
    <row r="148" spans="1:14" s="56" customFormat="1">
      <c r="A148" s="1071"/>
      <c r="B148" s="905"/>
      <c r="C148" s="1493" t="s">
        <v>268</v>
      </c>
      <c r="D148" s="1494"/>
      <c r="E148" s="1494"/>
      <c r="F148" s="1494"/>
      <c r="G148" s="1495"/>
      <c r="H148" s="1058">
        <f>SUMIF(G15:G128,"ES",H15:H128)</f>
        <v>70</v>
      </c>
      <c r="I148" s="156">
        <f>SUMIF(G41:G129,"ES",I41:I129)</f>
        <v>165</v>
      </c>
      <c r="J148" s="156">
        <f>SUMIF(G41:G129,"ES",J41:J129)</f>
        <v>168.4</v>
      </c>
      <c r="K148" s="449"/>
      <c r="L148" s="65"/>
      <c r="M148" s="65"/>
      <c r="N148" s="65"/>
    </row>
    <row r="149" spans="1:14" s="1" customFormat="1" ht="16.5" customHeight="1">
      <c r="A149" s="449"/>
      <c r="B149" s="449"/>
      <c r="C149" s="1499" t="s">
        <v>99</v>
      </c>
      <c r="D149" s="1501"/>
      <c r="E149" s="1501"/>
      <c r="F149" s="1501"/>
      <c r="G149" s="1502"/>
      <c r="H149" s="1058">
        <f ca="1">SUMIF(G14:G129,"LRVB",H28:H129)</f>
        <v>0</v>
      </c>
      <c r="I149" s="156">
        <f>SUMIF(G14:G129,"LRVB",I14:I129)</f>
        <v>0</v>
      </c>
      <c r="J149" s="156">
        <f>SUMIF(G14:G129,"LRVB",J14:J129)</f>
        <v>0</v>
      </c>
      <c r="K149" s="65"/>
      <c r="L149" s="66"/>
      <c r="M149" s="66"/>
      <c r="N149" s="66"/>
    </row>
    <row r="150" spans="1:14" s="1" customFormat="1" ht="13.5" customHeight="1" thickBot="1">
      <c r="A150" s="449"/>
      <c r="B150" s="449"/>
      <c r="C150" s="1479" t="s">
        <v>100</v>
      </c>
      <c r="D150" s="1480"/>
      <c r="E150" s="1480"/>
      <c r="F150" s="1480"/>
      <c r="G150" s="1481"/>
      <c r="H150" s="1122">
        <f ca="1">H147+H135</f>
        <v>12739.899999999998</v>
      </c>
      <c r="I150" s="157">
        <f>I147+I135</f>
        <v>12366.699999999999</v>
      </c>
      <c r="J150" s="157">
        <f>J147+J135</f>
        <v>12996.2</v>
      </c>
      <c r="K150" s="90"/>
      <c r="L150" s="66"/>
      <c r="M150" s="66"/>
      <c r="N150" s="66"/>
    </row>
    <row r="151" spans="1:14" s="68" customFormat="1" ht="11.25">
      <c r="A151" s="67"/>
      <c r="B151" s="67"/>
      <c r="C151" s="1119"/>
      <c r="D151" s="67"/>
      <c r="E151" s="67"/>
      <c r="F151" s="67"/>
      <c r="G151" s="67"/>
      <c r="H151" s="75"/>
      <c r="I151" s="75"/>
      <c r="J151" s="75"/>
      <c r="K151" s="96"/>
      <c r="L151" s="67"/>
      <c r="M151" s="67"/>
      <c r="N151" s="67"/>
    </row>
    <row r="152" spans="1:14" s="68" customFormat="1" ht="12.75">
      <c r="A152" s="67"/>
      <c r="B152" s="67"/>
      <c r="C152" s="1119"/>
      <c r="D152" s="65"/>
      <c r="E152" s="69"/>
      <c r="F152" s="70"/>
      <c r="G152" s="67"/>
      <c r="H152" s="96"/>
      <c r="I152" s="96"/>
      <c r="J152" s="96"/>
      <c r="K152" s="96"/>
      <c r="L152" s="70"/>
      <c r="M152" s="70"/>
      <c r="N152" s="70"/>
    </row>
    <row r="153" spans="1:14" s="68" customFormat="1" ht="12.75">
      <c r="A153" s="67"/>
      <c r="B153" s="67"/>
      <c r="C153" s="1119"/>
      <c r="D153" s="65"/>
      <c r="E153" s="69"/>
      <c r="F153" s="70"/>
      <c r="G153" s="67"/>
      <c r="H153" s="67"/>
      <c r="I153" s="67"/>
      <c r="J153" s="67"/>
      <c r="K153" s="67"/>
      <c r="L153" s="70"/>
      <c r="M153" s="70"/>
      <c r="N153" s="70"/>
    </row>
    <row r="154" spans="1:14">
      <c r="H154" s="92"/>
      <c r="I154" s="92"/>
      <c r="J154" s="92"/>
    </row>
    <row r="155" spans="1:14">
      <c r="H155" s="92"/>
      <c r="I155" s="92"/>
      <c r="J155" s="92"/>
    </row>
    <row r="156" spans="1:14">
      <c r="H156" s="189"/>
      <c r="I156" s="189"/>
      <c r="J156" s="189"/>
    </row>
  </sheetData>
  <mergeCells count="154">
    <mergeCell ref="D14:D15"/>
    <mergeCell ref="K14:K15"/>
    <mergeCell ref="K18:K19"/>
    <mergeCell ref="C149:G149"/>
    <mergeCell ref="C150:G150"/>
    <mergeCell ref="C146:G146"/>
    <mergeCell ref="C147:G147"/>
    <mergeCell ref="C148:G148"/>
    <mergeCell ref="C143:G143"/>
    <mergeCell ref="C144:G144"/>
    <mergeCell ref="C145:G145"/>
    <mergeCell ref="C140:G140"/>
    <mergeCell ref="C141:G141"/>
    <mergeCell ref="C142:G142"/>
    <mergeCell ref="C137:G137"/>
    <mergeCell ref="C138:G138"/>
    <mergeCell ref="C139:G139"/>
    <mergeCell ref="C132:G132"/>
    <mergeCell ref="C134:G134"/>
    <mergeCell ref="C135:G135"/>
    <mergeCell ref="C136:G136"/>
    <mergeCell ref="D112:D113"/>
    <mergeCell ref="B128:G128"/>
    <mergeCell ref="K128:N128"/>
    <mergeCell ref="B129:G129"/>
    <mergeCell ref="K129:N129"/>
    <mergeCell ref="F124:F126"/>
    <mergeCell ref="K125:K126"/>
    <mergeCell ref="C127:G127"/>
    <mergeCell ref="K127:N127"/>
    <mergeCell ref="D119:D120"/>
    <mergeCell ref="A124:A126"/>
    <mergeCell ref="B124:B126"/>
    <mergeCell ref="C124:C126"/>
    <mergeCell ref="D124:D126"/>
    <mergeCell ref="E124:E126"/>
    <mergeCell ref="C111:N111"/>
    <mergeCell ref="D117:D118"/>
    <mergeCell ref="A105:A109"/>
    <mergeCell ref="B105:B109"/>
    <mergeCell ref="C105:C109"/>
    <mergeCell ref="C110:G110"/>
    <mergeCell ref="A103:A104"/>
    <mergeCell ref="B103:B104"/>
    <mergeCell ref="C103:C104"/>
    <mergeCell ref="D103:D104"/>
    <mergeCell ref="E103:E104"/>
    <mergeCell ref="F103:F104"/>
    <mergeCell ref="D105:D106"/>
    <mergeCell ref="E105:E106"/>
    <mergeCell ref="K117:K118"/>
    <mergeCell ref="C100:G100"/>
    <mergeCell ref="C101:N101"/>
    <mergeCell ref="C90:G90"/>
    <mergeCell ref="C91:N91"/>
    <mergeCell ref="D92:D93"/>
    <mergeCell ref="E92:E98"/>
    <mergeCell ref="F86:F87"/>
    <mergeCell ref="A88:A89"/>
    <mergeCell ref="B88:B89"/>
    <mergeCell ref="C88:C89"/>
    <mergeCell ref="A86:A87"/>
    <mergeCell ref="B86:B87"/>
    <mergeCell ref="C86:C87"/>
    <mergeCell ref="D86:D87"/>
    <mergeCell ref="E86:E87"/>
    <mergeCell ref="K82:K83"/>
    <mergeCell ref="D72:D73"/>
    <mergeCell ref="D77:D80"/>
    <mergeCell ref="D64:D65"/>
    <mergeCell ref="K64:K65"/>
    <mergeCell ref="D66:D67"/>
    <mergeCell ref="D68:D69"/>
    <mergeCell ref="K54:K56"/>
    <mergeCell ref="A57:A58"/>
    <mergeCell ref="B57:B58"/>
    <mergeCell ref="C57:C58"/>
    <mergeCell ref="D57:D58"/>
    <mergeCell ref="E57:E58"/>
    <mergeCell ref="F57:F58"/>
    <mergeCell ref="D59:D62"/>
    <mergeCell ref="K78:K79"/>
    <mergeCell ref="D51:D52"/>
    <mergeCell ref="A54:A56"/>
    <mergeCell ref="B54:B56"/>
    <mergeCell ref="C54:C56"/>
    <mergeCell ref="D54:D56"/>
    <mergeCell ref="E54:E56"/>
    <mergeCell ref="F54:F56"/>
    <mergeCell ref="D44:D45"/>
    <mergeCell ref="K44:K45"/>
    <mergeCell ref="D46:D50"/>
    <mergeCell ref="K37:K39"/>
    <mergeCell ref="M37:M39"/>
    <mergeCell ref="N37:N39"/>
    <mergeCell ref="A40:A41"/>
    <mergeCell ref="B40:B41"/>
    <mergeCell ref="C40:C41"/>
    <mergeCell ref="D40:D41"/>
    <mergeCell ref="E40:E41"/>
    <mergeCell ref="F40:F41"/>
    <mergeCell ref="A37:A39"/>
    <mergeCell ref="B37:B39"/>
    <mergeCell ref="C37:C39"/>
    <mergeCell ref="D37:D39"/>
    <mergeCell ref="E37:E39"/>
    <mergeCell ref="F37:F39"/>
    <mergeCell ref="N23:N24"/>
    <mergeCell ref="D23:D24"/>
    <mergeCell ref="K23:K24"/>
    <mergeCell ref="L23:L24"/>
    <mergeCell ref="A16:A20"/>
    <mergeCell ref="B16:B20"/>
    <mergeCell ref="C16:C20"/>
    <mergeCell ref="D16:D19"/>
    <mergeCell ref="A34:A36"/>
    <mergeCell ref="B34:B36"/>
    <mergeCell ref="C34:C36"/>
    <mergeCell ref="E34:E36"/>
    <mergeCell ref="F34:F36"/>
    <mergeCell ref="F31:F33"/>
    <mergeCell ref="K31:K33"/>
    <mergeCell ref="M31:M33"/>
    <mergeCell ref="N31:N33"/>
    <mergeCell ref="D34:D35"/>
    <mergeCell ref="A31:A33"/>
    <mergeCell ref="B31:B33"/>
    <mergeCell ref="C31:C33"/>
    <mergeCell ref="D31:D33"/>
    <mergeCell ref="E31:E33"/>
    <mergeCell ref="D42:D43"/>
    <mergeCell ref="K1:N1"/>
    <mergeCell ref="D3:K3"/>
    <mergeCell ref="D4:K4"/>
    <mergeCell ref="A5:N5"/>
    <mergeCell ref="K6:N6"/>
    <mergeCell ref="A7:A9"/>
    <mergeCell ref="B7:B9"/>
    <mergeCell ref="C7:C9"/>
    <mergeCell ref="D7:D9"/>
    <mergeCell ref="A10:N10"/>
    <mergeCell ref="A11:N11"/>
    <mergeCell ref="B12:N12"/>
    <mergeCell ref="C13:N13"/>
    <mergeCell ref="I7:I9"/>
    <mergeCell ref="J7:J9"/>
    <mergeCell ref="K7:N7"/>
    <mergeCell ref="K8:K9"/>
    <mergeCell ref="L8:N8"/>
    <mergeCell ref="E7:E9"/>
    <mergeCell ref="F7:F9"/>
    <mergeCell ref="G7:G9"/>
    <mergeCell ref="H7:H9"/>
    <mergeCell ref="M23:M24"/>
  </mergeCells>
  <printOptions horizontalCentered="1"/>
  <pageMargins left="0.59055118110236227" right="0" top="0.59055118110236227" bottom="0.19685039370078741" header="0" footer="0"/>
  <pageSetup paperSize="9" scale="71" orientation="portrait" r:id="rId1"/>
  <rowBreaks count="1" manualBreakCount="1">
    <brk id="53"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0"/>
  <sheetViews>
    <sheetView zoomScaleNormal="100" zoomScaleSheetLayoutView="100" workbookViewId="0">
      <selection activeCell="S24" sqref="S24"/>
    </sheetView>
  </sheetViews>
  <sheetFormatPr defaultColWidth="9.140625" defaultRowHeight="15"/>
  <cols>
    <col min="1" max="1" width="3" style="91" customWidth="1"/>
    <col min="2" max="2" width="2.7109375" style="91" customWidth="1"/>
    <col min="3" max="3" width="3" style="91" customWidth="1"/>
    <col min="4" max="4" width="2.7109375" style="91" customWidth="1"/>
    <col min="5" max="5" width="34" style="91" customWidth="1"/>
    <col min="6" max="6" width="3.140625" style="91" customWidth="1"/>
    <col min="7" max="7" width="0.140625" style="91" hidden="1" customWidth="1"/>
    <col min="8" max="8" width="4.28515625" style="91" customWidth="1"/>
    <col min="9" max="9" width="10.85546875" style="91" customWidth="1"/>
    <col min="10" max="10" width="9.140625" style="91"/>
    <col min="11" max="11" width="9" style="91" customWidth="1"/>
    <col min="12" max="12" width="8.7109375" style="91" customWidth="1"/>
    <col min="13" max="13" width="8.28515625" style="91" customWidth="1"/>
    <col min="14" max="14" width="7.85546875" style="91" customWidth="1"/>
    <col min="15" max="15" width="7" style="91" customWidth="1"/>
    <col min="16" max="16" width="7.85546875" style="91" customWidth="1"/>
    <col min="17" max="17" width="8.7109375" style="91" customWidth="1"/>
    <col min="18" max="18" width="8.5703125" style="91" customWidth="1"/>
    <col min="19" max="19" width="36.5703125" style="91" customWidth="1"/>
    <col min="20" max="23" width="4.5703125" style="91" customWidth="1"/>
    <col min="24" max="24" width="9.140625" style="1190"/>
    <col min="25" max="16384" width="9.140625" style="91"/>
  </cols>
  <sheetData>
    <row r="1" spans="1:24" ht="14.25" customHeight="1">
      <c r="S1" s="1820" t="s">
        <v>168</v>
      </c>
      <c r="T1" s="1821"/>
      <c r="U1" s="1821"/>
      <c r="V1" s="1821"/>
      <c r="W1" s="1821"/>
    </row>
    <row r="2" spans="1:24" s="1" customFormat="1" ht="15" customHeight="1">
      <c r="A2" s="420"/>
      <c r="B2" s="420"/>
      <c r="C2" s="420"/>
      <c r="D2" s="420"/>
      <c r="E2" s="1822" t="s">
        <v>211</v>
      </c>
      <c r="F2" s="1822"/>
      <c r="G2" s="1822"/>
      <c r="H2" s="1822"/>
      <c r="I2" s="1822"/>
      <c r="J2" s="1822"/>
      <c r="K2" s="1822"/>
      <c r="L2" s="1822"/>
      <c r="M2" s="1822"/>
      <c r="N2" s="1822"/>
      <c r="O2" s="1822"/>
      <c r="P2" s="1822"/>
      <c r="Q2" s="1822"/>
      <c r="R2" s="1822"/>
      <c r="S2" s="1822"/>
      <c r="T2" s="420"/>
      <c r="U2" s="420"/>
      <c r="V2" s="420"/>
      <c r="W2" s="420"/>
      <c r="X2" s="471"/>
    </row>
    <row r="3" spans="1:24" s="1" customFormat="1">
      <c r="A3" s="420"/>
      <c r="B3" s="420"/>
      <c r="C3" s="420"/>
      <c r="D3" s="420"/>
      <c r="E3" s="1823" t="s">
        <v>132</v>
      </c>
      <c r="F3" s="1824"/>
      <c r="G3" s="1824"/>
      <c r="H3" s="1824"/>
      <c r="I3" s="1824"/>
      <c r="J3" s="1824"/>
      <c r="K3" s="1824"/>
      <c r="L3" s="1824"/>
      <c r="M3" s="1824"/>
      <c r="N3" s="1824"/>
      <c r="O3" s="1824"/>
      <c r="P3" s="1824"/>
      <c r="Q3" s="1824"/>
      <c r="R3" s="1824"/>
      <c r="S3" s="1824"/>
      <c r="T3" s="420"/>
      <c r="U3" s="420"/>
      <c r="V3" s="420"/>
      <c r="W3" s="420"/>
      <c r="X3" s="471"/>
    </row>
    <row r="4" spans="1:24" s="1" customFormat="1" ht="15" customHeight="1">
      <c r="A4" s="1825" t="s">
        <v>129</v>
      </c>
      <c r="B4" s="1825"/>
      <c r="C4" s="1825"/>
      <c r="D4" s="1825"/>
      <c r="E4" s="1825"/>
      <c r="F4" s="1825"/>
      <c r="G4" s="1825"/>
      <c r="H4" s="1825"/>
      <c r="I4" s="1825"/>
      <c r="J4" s="1825"/>
      <c r="K4" s="1825"/>
      <c r="L4" s="1825"/>
      <c r="M4" s="1825"/>
      <c r="N4" s="1825"/>
      <c r="O4" s="1825"/>
      <c r="P4" s="1825"/>
      <c r="Q4" s="1825"/>
      <c r="R4" s="1825"/>
      <c r="S4" s="1825"/>
      <c r="T4" s="1825"/>
      <c r="U4" s="1825"/>
      <c r="V4" s="1825"/>
      <c r="W4" s="1825"/>
      <c r="X4" s="471"/>
    </row>
    <row r="5" spans="1:24" s="1" customFormat="1" ht="13.5" thickBot="1">
      <c r="F5" s="2"/>
      <c r="G5" s="2"/>
      <c r="H5" s="3"/>
      <c r="S5" s="1826" t="s">
        <v>130</v>
      </c>
      <c r="T5" s="1826"/>
      <c r="U5" s="1826"/>
      <c r="V5" s="1826"/>
      <c r="W5" s="1826"/>
      <c r="X5" s="471"/>
    </row>
    <row r="6" spans="1:24" s="56" customFormat="1" ht="50.25" customHeight="1">
      <c r="A6" s="1827" t="s">
        <v>0</v>
      </c>
      <c r="B6" s="1830" t="s">
        <v>1</v>
      </c>
      <c r="C6" s="1830" t="s">
        <v>2</v>
      </c>
      <c r="D6" s="1830" t="s">
        <v>3</v>
      </c>
      <c r="E6" s="1833" t="s">
        <v>4</v>
      </c>
      <c r="F6" s="1858" t="s">
        <v>5</v>
      </c>
      <c r="G6" s="1861" t="s">
        <v>131</v>
      </c>
      <c r="H6" s="1864" t="s">
        <v>6</v>
      </c>
      <c r="I6" s="1867" t="s">
        <v>7</v>
      </c>
      <c r="J6" s="1767" t="s">
        <v>8</v>
      </c>
      <c r="K6" s="1770" t="s">
        <v>212</v>
      </c>
      <c r="L6" s="1836" t="s">
        <v>213</v>
      </c>
      <c r="M6" s="1839" t="s">
        <v>214</v>
      </c>
      <c r="N6" s="1840"/>
      <c r="O6" s="1840"/>
      <c r="P6" s="1841"/>
      <c r="Q6" s="1842" t="s">
        <v>160</v>
      </c>
      <c r="R6" s="1842" t="s">
        <v>215</v>
      </c>
      <c r="S6" s="1845" t="s">
        <v>9</v>
      </c>
      <c r="T6" s="1846"/>
      <c r="U6" s="1846"/>
      <c r="V6" s="1846"/>
      <c r="W6" s="1847"/>
      <c r="X6" s="45"/>
    </row>
    <row r="7" spans="1:24" s="56" customFormat="1" ht="18.75" customHeight="1">
      <c r="A7" s="1828"/>
      <c r="B7" s="1831"/>
      <c r="C7" s="1831"/>
      <c r="D7" s="1831"/>
      <c r="E7" s="1834"/>
      <c r="F7" s="1859"/>
      <c r="G7" s="1862"/>
      <c r="H7" s="1865"/>
      <c r="I7" s="1868"/>
      <c r="J7" s="1768"/>
      <c r="K7" s="1771"/>
      <c r="L7" s="1837"/>
      <c r="M7" s="1848" t="s">
        <v>161</v>
      </c>
      <c r="N7" s="1850" t="s">
        <v>162</v>
      </c>
      <c r="O7" s="1851"/>
      <c r="P7" s="1852" t="s">
        <v>163</v>
      </c>
      <c r="Q7" s="1843"/>
      <c r="R7" s="1843"/>
      <c r="S7" s="1854" t="s">
        <v>4</v>
      </c>
      <c r="T7" s="1850" t="s">
        <v>10</v>
      </c>
      <c r="U7" s="1856"/>
      <c r="V7" s="1856"/>
      <c r="W7" s="1857"/>
      <c r="X7" s="45"/>
    </row>
    <row r="8" spans="1:24" s="56" customFormat="1" ht="72.75" customHeight="1" thickBot="1">
      <c r="A8" s="1829"/>
      <c r="B8" s="1832"/>
      <c r="C8" s="1832"/>
      <c r="D8" s="1832"/>
      <c r="E8" s="1835"/>
      <c r="F8" s="1860"/>
      <c r="G8" s="1863"/>
      <c r="H8" s="1866"/>
      <c r="I8" s="1869"/>
      <c r="J8" s="1769"/>
      <c r="K8" s="1771"/>
      <c r="L8" s="1838"/>
      <c r="M8" s="1849"/>
      <c r="N8" s="201" t="s">
        <v>161</v>
      </c>
      <c r="O8" s="202" t="s">
        <v>164</v>
      </c>
      <c r="P8" s="1853"/>
      <c r="Q8" s="1844"/>
      <c r="R8" s="1844"/>
      <c r="S8" s="1855"/>
      <c r="T8" s="203" t="s">
        <v>165</v>
      </c>
      <c r="U8" s="204" t="s">
        <v>166</v>
      </c>
      <c r="V8" s="204" t="s">
        <v>167</v>
      </c>
      <c r="W8" s="205" t="s">
        <v>216</v>
      </c>
      <c r="X8" s="45"/>
    </row>
    <row r="9" spans="1:24" s="1" customFormat="1" ht="15.75" customHeight="1">
      <c r="A9" s="1800" t="s">
        <v>11</v>
      </c>
      <c r="B9" s="1801"/>
      <c r="C9" s="1801"/>
      <c r="D9" s="1801"/>
      <c r="E9" s="1801"/>
      <c r="F9" s="1801"/>
      <c r="G9" s="1801"/>
      <c r="H9" s="1801"/>
      <c r="I9" s="1801"/>
      <c r="J9" s="1801"/>
      <c r="K9" s="1801"/>
      <c r="L9" s="1801"/>
      <c r="M9" s="1801"/>
      <c r="N9" s="1801"/>
      <c r="O9" s="1801"/>
      <c r="P9" s="1801"/>
      <c r="Q9" s="1801"/>
      <c r="R9" s="1801"/>
      <c r="S9" s="1801"/>
      <c r="T9" s="1801"/>
      <c r="U9" s="1801"/>
      <c r="V9" s="1801"/>
      <c r="W9" s="1802"/>
      <c r="X9" s="471"/>
    </row>
    <row r="10" spans="1:24" s="1" customFormat="1" ht="14.25" customHeight="1">
      <c r="A10" s="1803" t="s">
        <v>12</v>
      </c>
      <c r="B10" s="1804"/>
      <c r="C10" s="1804"/>
      <c r="D10" s="1804"/>
      <c r="E10" s="1804"/>
      <c r="F10" s="1804"/>
      <c r="G10" s="1804"/>
      <c r="H10" s="1804"/>
      <c r="I10" s="1804"/>
      <c r="J10" s="1804"/>
      <c r="K10" s="1804"/>
      <c r="L10" s="1804"/>
      <c r="M10" s="1804"/>
      <c r="N10" s="1804"/>
      <c r="O10" s="1804"/>
      <c r="P10" s="1804"/>
      <c r="Q10" s="1804"/>
      <c r="R10" s="1804"/>
      <c r="S10" s="1804"/>
      <c r="T10" s="1804"/>
      <c r="U10" s="1804"/>
      <c r="V10" s="1804"/>
      <c r="W10" s="1805"/>
      <c r="X10" s="471"/>
    </row>
    <row r="11" spans="1:24" s="1" customFormat="1" ht="14.25" customHeight="1">
      <c r="A11" s="5" t="s">
        <v>13</v>
      </c>
      <c r="B11" s="1806" t="s">
        <v>14</v>
      </c>
      <c r="C11" s="1806"/>
      <c r="D11" s="1806"/>
      <c r="E11" s="1806"/>
      <c r="F11" s="1806"/>
      <c r="G11" s="1806"/>
      <c r="H11" s="1806"/>
      <c r="I11" s="1806"/>
      <c r="J11" s="1806"/>
      <c r="K11" s="1806"/>
      <c r="L11" s="1806"/>
      <c r="M11" s="1806"/>
      <c r="N11" s="1806"/>
      <c r="O11" s="1806"/>
      <c r="P11" s="1806"/>
      <c r="Q11" s="1806"/>
      <c r="R11" s="1806"/>
      <c r="S11" s="1806"/>
      <c r="T11" s="1806"/>
      <c r="U11" s="1806"/>
      <c r="V11" s="1806"/>
      <c r="W11" s="1807"/>
      <c r="X11" s="471"/>
    </row>
    <row r="12" spans="1:24" s="1" customFormat="1" ht="15.75" customHeight="1">
      <c r="A12" s="6" t="s">
        <v>13</v>
      </c>
      <c r="B12" s="7" t="s">
        <v>13</v>
      </c>
      <c r="C12" s="1808" t="s">
        <v>15</v>
      </c>
      <c r="D12" s="1809"/>
      <c r="E12" s="1809"/>
      <c r="F12" s="1809"/>
      <c r="G12" s="1809"/>
      <c r="H12" s="1809"/>
      <c r="I12" s="1809"/>
      <c r="J12" s="1809"/>
      <c r="K12" s="1809"/>
      <c r="L12" s="1809"/>
      <c r="M12" s="1809"/>
      <c r="N12" s="1809"/>
      <c r="O12" s="1809"/>
      <c r="P12" s="1809"/>
      <c r="Q12" s="1809"/>
      <c r="R12" s="1809"/>
      <c r="S12" s="1809"/>
      <c r="T12" s="1809"/>
      <c r="U12" s="1809"/>
      <c r="V12" s="1809"/>
      <c r="W12" s="1810"/>
      <c r="X12" s="471"/>
    </row>
    <row r="13" spans="1:24" s="4" customFormat="1" ht="25.5" customHeight="1">
      <c r="A13" s="8" t="s">
        <v>13</v>
      </c>
      <c r="B13" s="9" t="s">
        <v>13</v>
      </c>
      <c r="C13" s="608" t="s">
        <v>13</v>
      </c>
      <c r="D13" s="1296"/>
      <c r="E13" s="89" t="s">
        <v>16</v>
      </c>
      <c r="F13" s="10"/>
      <c r="G13" s="87"/>
      <c r="H13" s="78"/>
      <c r="I13" s="164"/>
      <c r="J13" s="127"/>
      <c r="K13" s="128"/>
      <c r="L13" s="128"/>
      <c r="M13" s="389"/>
      <c r="N13" s="390"/>
      <c r="O13" s="390"/>
      <c r="P13" s="391"/>
      <c r="Q13" s="389"/>
      <c r="R13" s="392"/>
      <c r="S13" s="1321"/>
      <c r="T13" s="246"/>
      <c r="U13" s="268"/>
      <c r="V13" s="489"/>
      <c r="W13" s="343"/>
      <c r="X13" s="33"/>
    </row>
    <row r="14" spans="1:24" s="4" customFormat="1" ht="15.6" customHeight="1">
      <c r="A14" s="11"/>
      <c r="B14" s="12"/>
      <c r="C14" s="609"/>
      <c r="D14" s="1266" t="s">
        <v>13</v>
      </c>
      <c r="E14" s="1686" t="s">
        <v>17</v>
      </c>
      <c r="F14" s="1812"/>
      <c r="G14" s="1741" t="s">
        <v>133</v>
      </c>
      <c r="H14" s="1781" t="s">
        <v>18</v>
      </c>
      <c r="I14" s="1817" t="s">
        <v>19</v>
      </c>
      <c r="J14" s="27" t="s">
        <v>20</v>
      </c>
      <c r="K14" s="121">
        <v>5520.4</v>
      </c>
      <c r="L14" s="121">
        <v>5520.4</v>
      </c>
      <c r="M14" s="138">
        <f>+N14</f>
        <v>5668.4</v>
      </c>
      <c r="N14" s="231">
        <f>5668.5-0.1</f>
        <v>5668.4</v>
      </c>
      <c r="O14" s="231">
        <v>4335.8999999999996</v>
      </c>
      <c r="P14" s="212"/>
      <c r="Q14" s="138">
        <v>5670</v>
      </c>
      <c r="R14" s="121">
        <v>5670</v>
      </c>
      <c r="S14" s="1819" t="s">
        <v>154</v>
      </c>
      <c r="T14" s="269">
        <f>439.5+5+5</f>
        <v>449.5</v>
      </c>
      <c r="U14" s="247">
        <v>456.5</v>
      </c>
      <c r="V14" s="247">
        <v>456.5</v>
      </c>
      <c r="W14" s="311">
        <v>456.5</v>
      </c>
      <c r="X14" s="33"/>
    </row>
    <row r="15" spans="1:24" s="4" customFormat="1" ht="15.6" customHeight="1">
      <c r="A15" s="11"/>
      <c r="B15" s="12"/>
      <c r="C15" s="609"/>
      <c r="D15" s="1267"/>
      <c r="E15" s="1705"/>
      <c r="F15" s="1813"/>
      <c r="G15" s="1814"/>
      <c r="H15" s="1782"/>
      <c r="I15" s="1690"/>
      <c r="J15" s="20" t="s">
        <v>20</v>
      </c>
      <c r="K15" s="122"/>
      <c r="L15" s="122"/>
      <c r="M15" s="98">
        <f>26.5+96.8</f>
        <v>123.3</v>
      </c>
      <c r="N15" s="151">
        <f>26.5+96.8</f>
        <v>123.3</v>
      </c>
      <c r="O15" s="151">
        <f>20.3+73.9</f>
        <v>94.2</v>
      </c>
      <c r="P15" s="1324"/>
      <c r="Q15" s="1203">
        <v>123.3</v>
      </c>
      <c r="R15" s="582">
        <v>123.3</v>
      </c>
      <c r="S15" s="1683"/>
      <c r="T15" s="270"/>
      <c r="U15" s="248"/>
      <c r="V15" s="248"/>
      <c r="W15" s="344"/>
      <c r="X15" s="33"/>
    </row>
    <row r="16" spans="1:24" s="4" customFormat="1" ht="15.6" customHeight="1">
      <c r="A16" s="14"/>
      <c r="B16" s="15"/>
      <c r="C16" s="610"/>
      <c r="D16" s="1267"/>
      <c r="E16" s="1811"/>
      <c r="F16" s="1813"/>
      <c r="G16" s="1815"/>
      <c r="H16" s="1782"/>
      <c r="I16" s="1690"/>
      <c r="J16" s="20" t="s">
        <v>43</v>
      </c>
      <c r="K16" s="122"/>
      <c r="L16" s="122"/>
      <c r="M16" s="98">
        <v>6</v>
      </c>
      <c r="N16" s="151">
        <v>6</v>
      </c>
      <c r="O16" s="290">
        <v>4.5999999999999996</v>
      </c>
      <c r="P16" s="1223"/>
      <c r="Q16" s="98">
        <v>6</v>
      </c>
      <c r="R16" s="122">
        <v>6</v>
      </c>
      <c r="S16" s="1683"/>
      <c r="T16" s="270"/>
      <c r="U16" s="270"/>
      <c r="V16" s="248"/>
      <c r="W16" s="344"/>
      <c r="X16" s="33"/>
    </row>
    <row r="17" spans="1:30" s="4" customFormat="1" ht="15.6" customHeight="1">
      <c r="A17" s="14"/>
      <c r="B17" s="16"/>
      <c r="C17" s="611"/>
      <c r="D17" s="1267"/>
      <c r="E17" s="1264"/>
      <c r="F17" s="1265"/>
      <c r="G17" s="1815"/>
      <c r="H17" s="1267"/>
      <c r="I17" s="1690"/>
      <c r="J17" s="20" t="s">
        <v>20</v>
      </c>
      <c r="K17" s="122">
        <v>5.8</v>
      </c>
      <c r="L17" s="122">
        <v>5.8</v>
      </c>
      <c r="M17" s="98"/>
      <c r="N17" s="290"/>
      <c r="O17" s="290"/>
      <c r="P17" s="1223"/>
      <c r="Q17" s="98"/>
      <c r="R17" s="122"/>
      <c r="S17" s="1314"/>
      <c r="T17" s="270"/>
      <c r="U17" s="270"/>
      <c r="V17" s="248"/>
      <c r="W17" s="344"/>
      <c r="X17" s="33"/>
    </row>
    <row r="18" spans="1:30" s="4" customFormat="1" ht="15.6" customHeight="1">
      <c r="A18" s="14"/>
      <c r="B18" s="16"/>
      <c r="C18" s="611"/>
      <c r="D18" s="1267"/>
      <c r="E18" s="1238"/>
      <c r="F18" s="1265"/>
      <c r="G18" s="1816"/>
      <c r="H18" s="1267"/>
      <c r="I18" s="1818"/>
      <c r="J18" s="17" t="s">
        <v>21</v>
      </c>
      <c r="K18" s="129">
        <v>795.1</v>
      </c>
      <c r="L18" s="129">
        <v>848.3</v>
      </c>
      <c r="M18" s="206"/>
      <c r="N18" s="1220"/>
      <c r="O18" s="1220"/>
      <c r="P18" s="1221"/>
      <c r="Q18" s="206"/>
      <c r="R18" s="129"/>
      <c r="S18" s="112"/>
      <c r="T18" s="271"/>
      <c r="U18" s="271"/>
      <c r="V18" s="249"/>
      <c r="W18" s="345"/>
      <c r="X18" s="33"/>
    </row>
    <row r="19" spans="1:30" s="1" customFormat="1" ht="15.6" customHeight="1">
      <c r="A19" s="1613"/>
      <c r="B19" s="1733"/>
      <c r="C19" s="1792"/>
      <c r="D19" s="1266" t="s">
        <v>22</v>
      </c>
      <c r="E19" s="1686" t="s">
        <v>238</v>
      </c>
      <c r="F19" s="751"/>
      <c r="G19" s="1268" t="s">
        <v>133</v>
      </c>
      <c r="H19" s="1266" t="s">
        <v>18</v>
      </c>
      <c r="I19" s="1240" t="s">
        <v>23</v>
      </c>
      <c r="J19" s="18" t="s">
        <v>20</v>
      </c>
      <c r="K19" s="130">
        <v>711.7</v>
      </c>
      <c r="L19" s="130">
        <f>711.7-2.8</f>
        <v>708.90000000000009</v>
      </c>
      <c r="M19" s="138">
        <f>N19+P19</f>
        <v>782.69999999999993</v>
      </c>
      <c r="N19" s="806">
        <f>113.5+624.9</f>
        <v>738.4</v>
      </c>
      <c r="O19" s="806"/>
      <c r="P19" s="1222">
        <f>44.3</f>
        <v>44.3</v>
      </c>
      <c r="Q19" s="138">
        <v>593.20000000000005</v>
      </c>
      <c r="R19" s="121">
        <v>593.20000000000005</v>
      </c>
      <c r="S19" s="1318"/>
      <c r="T19" s="283"/>
      <c r="U19" s="283"/>
      <c r="V19" s="262"/>
      <c r="W19" s="318"/>
      <c r="X19" s="471"/>
    </row>
    <row r="20" spans="1:30" s="1" customFormat="1" ht="15.6" customHeight="1">
      <c r="A20" s="1613"/>
      <c r="B20" s="1733"/>
      <c r="C20" s="1792"/>
      <c r="D20" s="1267"/>
      <c r="E20" s="1727"/>
      <c r="F20" s="1110"/>
      <c r="G20" s="1269"/>
      <c r="H20" s="1267"/>
      <c r="I20" s="1237"/>
      <c r="J20" s="20" t="s">
        <v>24</v>
      </c>
      <c r="K20" s="122">
        <v>5.0999999999999996</v>
      </c>
      <c r="L20" s="122">
        <v>5.0999999999999996</v>
      </c>
      <c r="M20" s="98">
        <v>3.3</v>
      </c>
      <c r="N20" s="290">
        <v>3.3</v>
      </c>
      <c r="O20" s="290"/>
      <c r="P20" s="1223"/>
      <c r="Q20" s="122"/>
      <c r="R20" s="122"/>
      <c r="S20" s="1314"/>
      <c r="T20" s="1179"/>
      <c r="U20" s="1179"/>
      <c r="V20" s="1259"/>
      <c r="W20" s="1311"/>
      <c r="X20" s="471"/>
    </row>
    <row r="21" spans="1:30" s="1" customFormat="1" ht="15.6" customHeight="1">
      <c r="A21" s="1613"/>
      <c r="B21" s="1733"/>
      <c r="C21" s="1792"/>
      <c r="D21" s="1267"/>
      <c r="E21" s="1727"/>
      <c r="F21" s="1110"/>
      <c r="G21" s="1269"/>
      <c r="H21" s="1267"/>
      <c r="I21" s="1237"/>
      <c r="J21" s="20" t="s">
        <v>25</v>
      </c>
      <c r="K21" s="122">
        <v>0.1</v>
      </c>
      <c r="L21" s="122">
        <v>0.1</v>
      </c>
      <c r="M21" s="98"/>
      <c r="N21" s="290"/>
      <c r="O21" s="151"/>
      <c r="P21" s="213"/>
      <c r="Q21" s="122"/>
      <c r="R21" s="122"/>
      <c r="S21" s="1314"/>
      <c r="T21" s="1179"/>
      <c r="U21" s="1179"/>
      <c r="V21" s="1259"/>
      <c r="W21" s="1311"/>
      <c r="X21" s="471"/>
    </row>
    <row r="22" spans="1:30" s="1" customFormat="1" ht="15.6" customHeight="1">
      <c r="A22" s="1613"/>
      <c r="B22" s="1733"/>
      <c r="C22" s="1792"/>
      <c r="D22" s="1267"/>
      <c r="E22" s="1727"/>
      <c r="F22" s="1110"/>
      <c r="G22" s="1269"/>
      <c r="H22" s="1267"/>
      <c r="I22" s="1237"/>
      <c r="J22" s="20" t="s">
        <v>159</v>
      </c>
      <c r="K22" s="122">
        <v>5.4</v>
      </c>
      <c r="L22" s="122">
        <v>5.4</v>
      </c>
      <c r="M22" s="98">
        <f>P22+N22</f>
        <v>12.4</v>
      </c>
      <c r="N22" s="151"/>
      <c r="O22" s="151"/>
      <c r="P22" s="213">
        <v>12.4</v>
      </c>
      <c r="Q22" s="122"/>
      <c r="R22" s="122"/>
      <c r="S22" s="1230"/>
      <c r="T22" s="1179"/>
      <c r="U22" s="1179"/>
      <c r="V22" s="1259"/>
      <c r="W22" s="1311"/>
      <c r="X22" s="471"/>
    </row>
    <row r="23" spans="1:30" s="1" customFormat="1" ht="15.95" customHeight="1">
      <c r="A23" s="1613"/>
      <c r="B23" s="1733"/>
      <c r="C23" s="1792"/>
      <c r="D23" s="1296"/>
      <c r="E23" s="1727"/>
      <c r="F23" s="1110"/>
      <c r="G23" s="1269"/>
      <c r="H23" s="1267"/>
      <c r="I23" s="1237"/>
      <c r="J23" s="17"/>
      <c r="K23" s="1322"/>
      <c r="L23" s="1322"/>
      <c r="M23" s="98"/>
      <c r="N23" s="290"/>
      <c r="O23" s="290"/>
      <c r="P23" s="1223"/>
      <c r="Q23" s="98"/>
      <c r="R23" s="122"/>
      <c r="S23" s="1128" t="s">
        <v>347</v>
      </c>
      <c r="T23" s="1323"/>
      <c r="U23" s="277">
        <v>3</v>
      </c>
      <c r="V23" s="497">
        <v>2</v>
      </c>
      <c r="W23" s="482">
        <v>2</v>
      </c>
      <c r="X23" s="471"/>
    </row>
    <row r="24" spans="1:30" s="1" customFormat="1" ht="27" customHeight="1">
      <c r="A24" s="1613"/>
      <c r="B24" s="1733"/>
      <c r="C24" s="1792"/>
      <c r="D24" s="1267"/>
      <c r="E24" s="1238"/>
      <c r="F24" s="1110"/>
      <c r="G24" s="1270"/>
      <c r="H24" s="1267"/>
      <c r="I24" s="1237"/>
      <c r="J24" s="20"/>
      <c r="K24" s="122"/>
      <c r="L24" s="122"/>
      <c r="M24" s="98"/>
      <c r="N24" s="151"/>
      <c r="O24" s="151"/>
      <c r="P24" s="213"/>
      <c r="Q24" s="122"/>
      <c r="R24" s="213"/>
      <c r="S24" s="1128" t="s">
        <v>385</v>
      </c>
      <c r="T24" s="256">
        <v>320</v>
      </c>
      <c r="U24" s="277">
        <v>320</v>
      </c>
      <c r="V24" s="497">
        <v>320</v>
      </c>
      <c r="W24" s="482">
        <v>320</v>
      </c>
      <c r="X24" s="471"/>
      <c r="Y24" s="410"/>
      <c r="Z24" s="410"/>
      <c r="AA24" s="410"/>
      <c r="AB24" s="410"/>
      <c r="AC24" s="1397"/>
      <c r="AD24" s="1397"/>
    </row>
    <row r="25" spans="1:30" s="1" customFormat="1" ht="18" customHeight="1">
      <c r="A25" s="1613"/>
      <c r="B25" s="1733"/>
      <c r="C25" s="1792"/>
      <c r="D25" s="1296"/>
      <c r="E25" s="1238"/>
      <c r="F25" s="1110"/>
      <c r="G25" s="1269"/>
      <c r="H25" s="1267"/>
      <c r="I25" s="1237"/>
      <c r="J25" s="20"/>
      <c r="K25" s="122"/>
      <c r="L25" s="122"/>
      <c r="M25" s="98"/>
      <c r="N25" s="151"/>
      <c r="O25" s="151"/>
      <c r="P25" s="213"/>
      <c r="Q25" s="122"/>
      <c r="R25" s="122"/>
      <c r="S25" s="464" t="s">
        <v>118</v>
      </c>
      <c r="T25" s="273">
        <v>21</v>
      </c>
      <c r="U25" s="273">
        <v>21</v>
      </c>
      <c r="V25" s="490">
        <v>21</v>
      </c>
      <c r="W25" s="488">
        <v>21</v>
      </c>
      <c r="X25" s="471"/>
    </row>
    <row r="26" spans="1:30" s="1" customFormat="1" ht="16.5" customHeight="1">
      <c r="A26" s="1613"/>
      <c r="B26" s="1733"/>
      <c r="C26" s="1792"/>
      <c r="D26" s="1267"/>
      <c r="E26" s="1238"/>
      <c r="F26" s="1110"/>
      <c r="G26" s="1269"/>
      <c r="H26" s="1267"/>
      <c r="I26" s="1237"/>
      <c r="J26" s="20"/>
      <c r="K26" s="122"/>
      <c r="L26" s="122"/>
      <c r="M26" s="98"/>
      <c r="N26" s="151"/>
      <c r="O26" s="151"/>
      <c r="P26" s="213"/>
      <c r="Q26" s="122"/>
      <c r="R26" s="122"/>
      <c r="S26" s="770" t="s">
        <v>348</v>
      </c>
      <c r="T26" s="251"/>
      <c r="U26" s="273">
        <v>1</v>
      </c>
      <c r="V26" s="490"/>
      <c r="W26" s="488"/>
    </row>
    <row r="27" spans="1:30" s="1" customFormat="1" ht="27.75" customHeight="1">
      <c r="A27" s="1245"/>
      <c r="B27" s="1247"/>
      <c r="C27" s="1298"/>
      <c r="D27" s="1273"/>
      <c r="E27" s="1238"/>
      <c r="F27" s="791"/>
      <c r="G27" s="1270"/>
      <c r="H27" s="1267"/>
      <c r="I27" s="1237"/>
      <c r="J27" s="20"/>
      <c r="K27" s="129"/>
      <c r="L27" s="129"/>
      <c r="M27" s="206"/>
      <c r="N27" s="232"/>
      <c r="O27" s="232"/>
      <c r="P27" s="214"/>
      <c r="Q27" s="129"/>
      <c r="R27" s="129"/>
      <c r="S27" s="441" t="s">
        <v>252</v>
      </c>
      <c r="T27" s="273"/>
      <c r="U27" s="792">
        <v>100</v>
      </c>
      <c r="V27" s="793">
        <v>100</v>
      </c>
      <c r="W27" s="794">
        <v>100</v>
      </c>
      <c r="X27" s="471"/>
    </row>
    <row r="28" spans="1:30" s="1" customFormat="1" ht="19.5" customHeight="1">
      <c r="A28" s="24"/>
      <c r="B28" s="1250"/>
      <c r="C28" s="1298"/>
      <c r="D28" s="607" t="s">
        <v>26</v>
      </c>
      <c r="E28" s="1784" t="s">
        <v>251</v>
      </c>
      <c r="F28" s="699"/>
      <c r="G28" s="1786" t="s">
        <v>136</v>
      </c>
      <c r="H28" s="1266" t="s">
        <v>18</v>
      </c>
      <c r="I28" s="1606" t="s">
        <v>46</v>
      </c>
      <c r="J28" s="700" t="s">
        <v>20</v>
      </c>
      <c r="K28" s="701">
        <v>78.900000000000006</v>
      </c>
      <c r="L28" s="702">
        <v>78.900000000000006</v>
      </c>
      <c r="M28" s="564">
        <v>70.2</v>
      </c>
      <c r="N28" s="424">
        <v>70.2</v>
      </c>
      <c r="O28" s="424"/>
      <c r="P28" s="425"/>
      <c r="Q28" s="425">
        <v>67.7</v>
      </c>
      <c r="R28" s="425">
        <v>67.7</v>
      </c>
      <c r="S28" s="1789" t="s">
        <v>189</v>
      </c>
      <c r="T28" s="1791" t="s">
        <v>106</v>
      </c>
      <c r="U28" s="1772" t="s">
        <v>106</v>
      </c>
      <c r="V28" s="1772" t="s">
        <v>106</v>
      </c>
      <c r="W28" s="1774" t="s">
        <v>106</v>
      </c>
      <c r="X28" s="471"/>
    </row>
    <row r="29" spans="1:30" s="1" customFormat="1" ht="24" customHeight="1">
      <c r="A29" s="24"/>
      <c r="B29" s="1250"/>
      <c r="C29" s="1298"/>
      <c r="D29" s="1296"/>
      <c r="E29" s="1785"/>
      <c r="F29" s="703"/>
      <c r="G29" s="1787"/>
      <c r="H29" s="1267"/>
      <c r="I29" s="1788"/>
      <c r="J29" s="492" t="s">
        <v>159</v>
      </c>
      <c r="K29" s="582">
        <v>28.1</v>
      </c>
      <c r="L29" s="426">
        <v>28.1</v>
      </c>
      <c r="M29" s="493">
        <f>N29</f>
        <v>8.1</v>
      </c>
      <c r="N29" s="494">
        <v>8.1</v>
      </c>
      <c r="O29" s="494"/>
      <c r="P29" s="426"/>
      <c r="Q29" s="426"/>
      <c r="R29" s="426"/>
      <c r="S29" s="1790"/>
      <c r="T29" s="1773"/>
      <c r="U29" s="1773"/>
      <c r="V29" s="1773"/>
      <c r="W29" s="1775"/>
      <c r="X29" s="471"/>
    </row>
    <row r="30" spans="1:30" s="1" customFormat="1" ht="39.75" customHeight="1">
      <c r="A30" s="24"/>
      <c r="B30" s="1250"/>
      <c r="C30" s="1298"/>
      <c r="D30" s="605"/>
      <c r="E30" s="1558"/>
      <c r="F30" s="398"/>
      <c r="G30" s="982"/>
      <c r="H30" s="472"/>
      <c r="I30" s="628"/>
      <c r="J30" s="127" t="s">
        <v>20</v>
      </c>
      <c r="K30" s="131">
        <v>50</v>
      </c>
      <c r="L30" s="215">
        <v>50</v>
      </c>
      <c r="M30" s="192">
        <v>58.9</v>
      </c>
      <c r="N30" s="233">
        <v>58.9</v>
      </c>
      <c r="O30" s="233"/>
      <c r="P30" s="215"/>
      <c r="Q30" s="215">
        <v>58.9</v>
      </c>
      <c r="R30" s="215">
        <v>58.9</v>
      </c>
      <c r="S30" s="739" t="s">
        <v>250</v>
      </c>
      <c r="T30" s="740" t="s">
        <v>172</v>
      </c>
      <c r="U30" s="740" t="s">
        <v>173</v>
      </c>
      <c r="V30" s="741" t="s">
        <v>173</v>
      </c>
      <c r="W30" s="742" t="s">
        <v>173</v>
      </c>
      <c r="X30" s="471"/>
      <c r="Y30" s="410"/>
      <c r="Z30" s="410"/>
    </row>
    <row r="31" spans="1:30" s="1" customFormat="1" ht="38.25" customHeight="1">
      <c r="A31" s="1245"/>
      <c r="B31" s="1250"/>
      <c r="C31" s="1305"/>
      <c r="D31" s="1228" t="s">
        <v>28</v>
      </c>
      <c r="E31" s="1238" t="s">
        <v>27</v>
      </c>
      <c r="F31" s="697"/>
      <c r="G31" s="698" t="s">
        <v>134</v>
      </c>
      <c r="H31" s="1249" t="s">
        <v>18</v>
      </c>
      <c r="I31" s="1256" t="s">
        <v>23</v>
      </c>
      <c r="J31" s="40" t="s">
        <v>20</v>
      </c>
      <c r="K31" s="394">
        <v>42.9</v>
      </c>
      <c r="L31" s="394">
        <v>42.9</v>
      </c>
      <c r="M31" s="395">
        <v>15</v>
      </c>
      <c r="N31" s="396">
        <v>15</v>
      </c>
      <c r="O31" s="396"/>
      <c r="P31" s="397"/>
      <c r="Q31" s="131">
        <v>15</v>
      </c>
      <c r="R31" s="131">
        <v>15</v>
      </c>
      <c r="S31" s="1319" t="s">
        <v>266</v>
      </c>
      <c r="T31" s="250">
        <v>100</v>
      </c>
      <c r="U31" s="1179">
        <v>70</v>
      </c>
      <c r="V31" s="252">
        <v>70</v>
      </c>
      <c r="W31" s="319">
        <v>50</v>
      </c>
      <c r="X31" s="471"/>
    </row>
    <row r="32" spans="1:30" s="1" customFormat="1" ht="52.5" customHeight="1">
      <c r="A32" s="1245"/>
      <c r="B32" s="1250"/>
      <c r="C32" s="1305"/>
      <c r="D32" s="1228" t="s">
        <v>30</v>
      </c>
      <c r="E32" s="473" t="s">
        <v>248</v>
      </c>
      <c r="F32" s="95" t="s">
        <v>105</v>
      </c>
      <c r="G32" s="158" t="s">
        <v>135</v>
      </c>
      <c r="H32" s="185" t="s">
        <v>18</v>
      </c>
      <c r="I32" s="166" t="s">
        <v>29</v>
      </c>
      <c r="J32" s="19" t="s">
        <v>20</v>
      </c>
      <c r="K32" s="132">
        <v>45</v>
      </c>
      <c r="L32" s="132">
        <v>45</v>
      </c>
      <c r="M32" s="207">
        <v>45</v>
      </c>
      <c r="N32" s="234">
        <v>45</v>
      </c>
      <c r="O32" s="234"/>
      <c r="P32" s="216"/>
      <c r="Q32" s="132">
        <v>45</v>
      </c>
      <c r="R32" s="132">
        <v>45</v>
      </c>
      <c r="S32" s="179" t="s">
        <v>155</v>
      </c>
      <c r="T32" s="651" t="s">
        <v>243</v>
      </c>
      <c r="U32" s="652" t="s">
        <v>242</v>
      </c>
      <c r="V32" s="652" t="s">
        <v>242</v>
      </c>
      <c r="W32" s="886" t="s">
        <v>242</v>
      </c>
      <c r="X32" s="471"/>
    </row>
    <row r="33" spans="1:24" s="1" customFormat="1" ht="17.25" customHeight="1">
      <c r="A33" s="1613"/>
      <c r="B33" s="1733"/>
      <c r="C33" s="1776"/>
      <c r="D33" s="607" t="s">
        <v>33</v>
      </c>
      <c r="E33" s="1686" t="s">
        <v>197</v>
      </c>
      <c r="F33" s="1777"/>
      <c r="G33" s="1598" t="s">
        <v>137</v>
      </c>
      <c r="H33" s="1781" t="s">
        <v>18</v>
      </c>
      <c r="I33" s="1606" t="s">
        <v>31</v>
      </c>
      <c r="J33" s="27" t="s">
        <v>20</v>
      </c>
      <c r="K33" s="121">
        <v>150</v>
      </c>
      <c r="L33" s="121">
        <v>150</v>
      </c>
      <c r="M33" s="138">
        <v>148.69999999999999</v>
      </c>
      <c r="N33" s="231">
        <v>148.69999999999999</v>
      </c>
      <c r="O33" s="231"/>
      <c r="P33" s="212"/>
      <c r="Q33" s="121">
        <v>150</v>
      </c>
      <c r="R33" s="121">
        <v>150</v>
      </c>
      <c r="S33" s="114" t="s">
        <v>32</v>
      </c>
      <c r="T33" s="255">
        <v>2</v>
      </c>
      <c r="U33" s="276">
        <v>2</v>
      </c>
      <c r="V33" s="496">
        <v>2</v>
      </c>
      <c r="W33" s="481">
        <v>2</v>
      </c>
      <c r="X33" s="471"/>
    </row>
    <row r="34" spans="1:24" s="1" customFormat="1" ht="28.5" customHeight="1">
      <c r="A34" s="1613"/>
      <c r="B34" s="1733"/>
      <c r="C34" s="1776"/>
      <c r="D34" s="1296"/>
      <c r="E34" s="1713"/>
      <c r="F34" s="1778"/>
      <c r="G34" s="1780"/>
      <c r="H34" s="1782"/>
      <c r="I34" s="1607"/>
      <c r="J34" s="20" t="s">
        <v>159</v>
      </c>
      <c r="K34" s="122"/>
      <c r="L34" s="122"/>
      <c r="M34" s="98">
        <f>N34</f>
        <v>7.9</v>
      </c>
      <c r="N34" s="151">
        <v>7.9</v>
      </c>
      <c r="O34" s="151"/>
      <c r="P34" s="213"/>
      <c r="Q34" s="122"/>
      <c r="R34" s="122"/>
      <c r="S34" s="115" t="s">
        <v>228</v>
      </c>
      <c r="T34" s="256">
        <v>200</v>
      </c>
      <c r="U34" s="277">
        <v>200</v>
      </c>
      <c r="V34" s="497">
        <v>200</v>
      </c>
      <c r="W34" s="482">
        <v>200</v>
      </c>
      <c r="X34" s="471"/>
    </row>
    <row r="35" spans="1:24" s="1" customFormat="1" ht="15.75" customHeight="1">
      <c r="A35" s="1613"/>
      <c r="B35" s="1733"/>
      <c r="C35" s="1776"/>
      <c r="D35" s="1296"/>
      <c r="E35" s="1713"/>
      <c r="F35" s="1778"/>
      <c r="G35" s="1780"/>
      <c r="H35" s="1782"/>
      <c r="I35" s="1607"/>
      <c r="J35" s="20"/>
      <c r="K35" s="122"/>
      <c r="L35" s="122"/>
      <c r="M35" s="98"/>
      <c r="N35" s="151"/>
      <c r="O35" s="151"/>
      <c r="P35" s="213"/>
      <c r="Q35" s="122"/>
      <c r="R35" s="122"/>
      <c r="S35" s="116" t="s">
        <v>171</v>
      </c>
      <c r="T35" s="256">
        <v>3</v>
      </c>
      <c r="U35" s="277">
        <v>3</v>
      </c>
      <c r="V35" s="497">
        <v>3</v>
      </c>
      <c r="W35" s="482">
        <v>3</v>
      </c>
      <c r="X35" s="471"/>
    </row>
    <row r="36" spans="1:24" s="1" customFormat="1" ht="15" customHeight="1">
      <c r="A36" s="1613"/>
      <c r="B36" s="1733"/>
      <c r="C36" s="1776"/>
      <c r="D36" s="1296"/>
      <c r="E36" s="1713"/>
      <c r="F36" s="1778"/>
      <c r="G36" s="1780"/>
      <c r="H36" s="1782"/>
      <c r="I36" s="165"/>
      <c r="J36" s="20"/>
      <c r="K36" s="122"/>
      <c r="L36" s="122"/>
      <c r="M36" s="98"/>
      <c r="N36" s="151"/>
      <c r="O36" s="151"/>
      <c r="P36" s="213"/>
      <c r="Q36" s="122"/>
      <c r="R36" s="122"/>
      <c r="S36" s="117" t="s">
        <v>201</v>
      </c>
      <c r="T36" s="257">
        <v>10</v>
      </c>
      <c r="U36" s="278">
        <v>10</v>
      </c>
      <c r="V36" s="498">
        <v>10</v>
      </c>
      <c r="W36" s="483">
        <v>10</v>
      </c>
      <c r="X36" s="471"/>
    </row>
    <row r="37" spans="1:24" s="1" customFormat="1" ht="27" customHeight="1">
      <c r="A37" s="1613"/>
      <c r="B37" s="1733"/>
      <c r="C37" s="1776"/>
      <c r="D37" s="605"/>
      <c r="E37" s="97"/>
      <c r="F37" s="1779"/>
      <c r="G37" s="982"/>
      <c r="H37" s="1783"/>
      <c r="I37" s="167"/>
      <c r="J37" s="23"/>
      <c r="K37" s="131"/>
      <c r="L37" s="131"/>
      <c r="M37" s="140"/>
      <c r="N37" s="233"/>
      <c r="O37" s="233"/>
      <c r="P37" s="215"/>
      <c r="Q37" s="131"/>
      <c r="R37" s="131"/>
      <c r="S37" s="503" t="s">
        <v>120</v>
      </c>
      <c r="T37" s="554">
        <v>1</v>
      </c>
      <c r="U37" s="274"/>
      <c r="V37" s="26"/>
      <c r="W37" s="319"/>
      <c r="X37" s="471"/>
    </row>
    <row r="38" spans="1:24" s="1" customFormat="1" ht="15.75" customHeight="1">
      <c r="A38" s="1245"/>
      <c r="B38" s="1247"/>
      <c r="C38" s="1298"/>
      <c r="D38" s="1296" t="s">
        <v>36</v>
      </c>
      <c r="E38" s="1705" t="s">
        <v>301</v>
      </c>
      <c r="F38" s="73"/>
      <c r="G38" s="1598" t="s">
        <v>138</v>
      </c>
      <c r="H38" s="1267" t="s">
        <v>18</v>
      </c>
      <c r="I38" s="1359" t="s">
        <v>34</v>
      </c>
      <c r="J38" s="20" t="s">
        <v>20</v>
      </c>
      <c r="K38" s="122">
        <v>300.39999999999998</v>
      </c>
      <c r="L38" s="122">
        <v>38.6</v>
      </c>
      <c r="M38" s="98">
        <v>39</v>
      </c>
      <c r="N38" s="151">
        <v>39</v>
      </c>
      <c r="O38" s="151"/>
      <c r="P38" s="213"/>
      <c r="Q38" s="122">
        <v>39</v>
      </c>
      <c r="R38" s="122">
        <v>39</v>
      </c>
      <c r="S38" s="1372" t="s">
        <v>35</v>
      </c>
      <c r="T38" s="258">
        <v>130</v>
      </c>
      <c r="U38" s="279">
        <v>130</v>
      </c>
      <c r="V38" s="499">
        <v>130</v>
      </c>
      <c r="W38" s="484">
        <v>130</v>
      </c>
      <c r="X38" s="471"/>
    </row>
    <row r="39" spans="1:24" s="1" customFormat="1" ht="30" customHeight="1">
      <c r="A39" s="1245"/>
      <c r="B39" s="1247"/>
      <c r="C39" s="1298"/>
      <c r="D39" s="380"/>
      <c r="E39" s="1685"/>
      <c r="F39" s="21"/>
      <c r="G39" s="1759"/>
      <c r="H39" s="1267"/>
      <c r="I39" s="74"/>
      <c r="J39" s="20"/>
      <c r="K39" s="133"/>
      <c r="L39" s="133"/>
      <c r="M39" s="208"/>
      <c r="N39" s="235"/>
      <c r="O39" s="235"/>
      <c r="P39" s="217"/>
      <c r="Q39" s="133"/>
      <c r="R39" s="133"/>
      <c r="S39" s="504" t="s">
        <v>116</v>
      </c>
      <c r="T39" s="505">
        <v>4</v>
      </c>
      <c r="U39" s="281"/>
      <c r="V39" s="501"/>
      <c r="W39" s="486"/>
      <c r="X39" s="471"/>
    </row>
    <row r="40" spans="1:24" s="1" customFormat="1" ht="27.75" customHeight="1">
      <c r="A40" s="1245"/>
      <c r="B40" s="1250"/>
      <c r="C40" s="1305"/>
      <c r="D40" s="607" t="s">
        <v>37</v>
      </c>
      <c r="E40" s="1686" t="s">
        <v>38</v>
      </c>
      <c r="F40" s="77"/>
      <c r="G40" s="1598" t="s">
        <v>139</v>
      </c>
      <c r="H40" s="385" t="s">
        <v>18</v>
      </c>
      <c r="I40" s="1606" t="s">
        <v>39</v>
      </c>
      <c r="J40" s="80" t="s">
        <v>20</v>
      </c>
      <c r="K40" s="121">
        <v>16.7</v>
      </c>
      <c r="L40" s="121">
        <v>16.7</v>
      </c>
      <c r="M40" s="138">
        <v>20.3</v>
      </c>
      <c r="N40" s="231">
        <v>20.3</v>
      </c>
      <c r="O40" s="231"/>
      <c r="P40" s="212"/>
      <c r="Q40" s="121">
        <v>20.3</v>
      </c>
      <c r="R40" s="121">
        <v>20.3</v>
      </c>
      <c r="S40" s="695" t="s">
        <v>40</v>
      </c>
      <c r="T40" s="253">
        <v>15</v>
      </c>
      <c r="U40" s="275">
        <v>15</v>
      </c>
      <c r="V40" s="502">
        <v>15</v>
      </c>
      <c r="W40" s="487">
        <v>15</v>
      </c>
      <c r="X40" s="471"/>
    </row>
    <row r="41" spans="1:24" s="1" customFormat="1" ht="41.25" customHeight="1">
      <c r="A41" s="24"/>
      <c r="B41" s="1250"/>
      <c r="C41" s="1305"/>
      <c r="D41" s="605"/>
      <c r="E41" s="1762"/>
      <c r="F41" s="22"/>
      <c r="G41" s="1763"/>
      <c r="H41" s="1274"/>
      <c r="I41" s="1764"/>
      <c r="J41" s="23"/>
      <c r="K41" s="131"/>
      <c r="L41" s="131"/>
      <c r="M41" s="140"/>
      <c r="N41" s="233"/>
      <c r="O41" s="233"/>
      <c r="P41" s="215"/>
      <c r="Q41" s="131"/>
      <c r="R41" s="131"/>
      <c r="S41" s="1315" t="s">
        <v>249</v>
      </c>
      <c r="T41" s="252"/>
      <c r="U41" s="274">
        <v>1</v>
      </c>
      <c r="V41" s="26">
        <v>1</v>
      </c>
      <c r="W41" s="319">
        <v>1</v>
      </c>
      <c r="X41" s="471"/>
    </row>
    <row r="42" spans="1:24" s="1" customFormat="1" ht="25.5" customHeight="1">
      <c r="A42" s="24"/>
      <c r="B42" s="1250"/>
      <c r="C42" s="1305"/>
      <c r="D42" s="1273" t="s">
        <v>41</v>
      </c>
      <c r="E42" s="1705" t="s">
        <v>217</v>
      </c>
      <c r="F42" s="21"/>
      <c r="G42" s="1750" t="s">
        <v>140</v>
      </c>
      <c r="H42" s="1267" t="s">
        <v>18</v>
      </c>
      <c r="I42" s="1607" t="s">
        <v>42</v>
      </c>
      <c r="J42" s="184" t="s">
        <v>43</v>
      </c>
      <c r="K42" s="122">
        <v>30.5</v>
      </c>
      <c r="L42" s="122">
        <v>24.3</v>
      </c>
      <c r="M42" s="138">
        <v>12.1</v>
      </c>
      <c r="N42" s="231">
        <v>12.1</v>
      </c>
      <c r="O42" s="231"/>
      <c r="P42" s="212"/>
      <c r="Q42" s="121">
        <v>12.1</v>
      </c>
      <c r="R42" s="121">
        <v>12.1</v>
      </c>
      <c r="S42" s="1314"/>
      <c r="T42" s="692"/>
      <c r="U42" s="692"/>
      <c r="V42" s="693"/>
      <c r="W42" s="694"/>
      <c r="X42" s="471"/>
    </row>
    <row r="43" spans="1:24" s="1" customFormat="1" ht="50.25" customHeight="1">
      <c r="A43" s="24"/>
      <c r="B43" s="1247"/>
      <c r="C43" s="1305"/>
      <c r="D43" s="1228"/>
      <c r="E43" s="1685"/>
      <c r="F43" s="22"/>
      <c r="G43" s="1751"/>
      <c r="H43" s="1274"/>
      <c r="I43" s="1752"/>
      <c r="J43" s="26" t="s">
        <v>44</v>
      </c>
      <c r="K43" s="131"/>
      <c r="L43" s="131"/>
      <c r="M43" s="140"/>
      <c r="N43" s="233"/>
      <c r="O43" s="233"/>
      <c r="P43" s="215"/>
      <c r="Q43" s="131"/>
      <c r="R43" s="131"/>
      <c r="S43" s="1315"/>
      <c r="T43" s="260"/>
      <c r="U43" s="282"/>
      <c r="V43" s="506"/>
      <c r="W43" s="507"/>
      <c r="X43" s="471"/>
    </row>
    <row r="44" spans="1:24" s="1" customFormat="1" ht="17.25" customHeight="1">
      <c r="A44" s="24"/>
      <c r="B44" s="1247"/>
      <c r="C44" s="1298"/>
      <c r="D44" s="1227" t="s">
        <v>45</v>
      </c>
      <c r="E44" s="1239" t="s">
        <v>126</v>
      </c>
      <c r="F44" s="77"/>
      <c r="G44" s="1268" t="s">
        <v>141</v>
      </c>
      <c r="H44" s="1266" t="s">
        <v>18</v>
      </c>
      <c r="I44" s="1606" t="s">
        <v>119</v>
      </c>
      <c r="J44" s="853" t="s">
        <v>20</v>
      </c>
      <c r="K44" s="121">
        <v>9.8000000000000007</v>
      </c>
      <c r="L44" s="121">
        <v>9.8000000000000007</v>
      </c>
      <c r="M44" s="138">
        <v>40.700000000000003</v>
      </c>
      <c r="N44" s="231">
        <v>40.700000000000003</v>
      </c>
      <c r="O44" s="231"/>
      <c r="P44" s="212"/>
      <c r="Q44" s="121">
        <v>40.700000000000003</v>
      </c>
      <c r="R44" s="121">
        <v>40.700000000000003</v>
      </c>
      <c r="S44" s="1372" t="s">
        <v>127</v>
      </c>
      <c r="T44" s="262">
        <v>54</v>
      </c>
      <c r="U44" s="283">
        <v>55</v>
      </c>
      <c r="V44" s="377">
        <v>55</v>
      </c>
      <c r="W44" s="318">
        <v>55</v>
      </c>
      <c r="X44" s="471"/>
    </row>
    <row r="45" spans="1:24" s="1" customFormat="1" ht="19.5" customHeight="1">
      <c r="A45" s="24"/>
      <c r="B45" s="1247"/>
      <c r="C45" s="1298"/>
      <c r="D45" s="1228"/>
      <c r="E45" s="753"/>
      <c r="F45" s="22"/>
      <c r="G45" s="755"/>
      <c r="H45" s="1274"/>
      <c r="I45" s="1753"/>
      <c r="J45" s="147"/>
      <c r="K45" s="131"/>
      <c r="L45" s="131"/>
      <c r="M45" s="140"/>
      <c r="N45" s="233"/>
      <c r="O45" s="233"/>
      <c r="P45" s="215"/>
      <c r="Q45" s="131"/>
      <c r="R45" s="131"/>
      <c r="S45" s="113" t="s">
        <v>307</v>
      </c>
      <c r="T45" s="252"/>
      <c r="U45" s="274">
        <v>10</v>
      </c>
      <c r="V45" s="26">
        <v>10</v>
      </c>
      <c r="W45" s="319">
        <v>10</v>
      </c>
      <c r="X45" s="471"/>
    </row>
    <row r="46" spans="1:24" s="1" customFormat="1" ht="39" customHeight="1">
      <c r="A46" s="24"/>
      <c r="B46" s="1247"/>
      <c r="C46" s="1298"/>
      <c r="D46" s="606" t="s">
        <v>47</v>
      </c>
      <c r="E46" s="473" t="s">
        <v>333</v>
      </c>
      <c r="F46" s="586"/>
      <c r="G46" s="587"/>
      <c r="H46" s="185">
        <v>1</v>
      </c>
      <c r="I46" s="588" t="s">
        <v>335</v>
      </c>
      <c r="J46" s="147" t="s">
        <v>20</v>
      </c>
      <c r="K46" s="131"/>
      <c r="L46" s="131"/>
      <c r="M46" s="140">
        <v>5</v>
      </c>
      <c r="N46" s="233">
        <v>5</v>
      </c>
      <c r="O46" s="233"/>
      <c r="P46" s="215"/>
      <c r="Q46" s="132"/>
      <c r="R46" s="132"/>
      <c r="S46" s="1037" t="s">
        <v>331</v>
      </c>
      <c r="T46" s="1038"/>
      <c r="U46" s="1039">
        <v>1</v>
      </c>
      <c r="V46" s="1040"/>
      <c r="W46" s="1041"/>
      <c r="X46" s="471"/>
    </row>
    <row r="47" spans="1:24" s="1" customFormat="1" ht="41.25" customHeight="1">
      <c r="A47" s="24"/>
      <c r="B47" s="1247"/>
      <c r="C47" s="1298"/>
      <c r="D47" s="606" t="s">
        <v>227</v>
      </c>
      <c r="E47" s="473" t="s">
        <v>302</v>
      </c>
      <c r="F47" s="586"/>
      <c r="G47" s="587"/>
      <c r="H47" s="185">
        <v>1</v>
      </c>
      <c r="I47" s="588" t="s">
        <v>34</v>
      </c>
      <c r="J47" s="147" t="s">
        <v>20</v>
      </c>
      <c r="K47" s="131"/>
      <c r="L47" s="131"/>
      <c r="M47" s="140">
        <v>12</v>
      </c>
      <c r="N47" s="233">
        <v>12</v>
      </c>
      <c r="O47" s="233"/>
      <c r="P47" s="215"/>
      <c r="Q47" s="132">
        <v>12</v>
      </c>
      <c r="R47" s="132">
        <v>12</v>
      </c>
      <c r="S47" s="1037" t="s">
        <v>270</v>
      </c>
      <c r="T47" s="1038"/>
      <c r="U47" s="1039">
        <v>1</v>
      </c>
      <c r="V47" s="1040">
        <v>1</v>
      </c>
      <c r="W47" s="1041">
        <v>1</v>
      </c>
      <c r="X47" s="471"/>
    </row>
    <row r="48" spans="1:24" s="1" customFormat="1" ht="25.5" customHeight="1">
      <c r="A48" s="24"/>
      <c r="B48" s="1247"/>
      <c r="C48" s="1298"/>
      <c r="D48" s="1227" t="s">
        <v>310</v>
      </c>
      <c r="E48" s="1686" t="s">
        <v>312</v>
      </c>
      <c r="F48" s="77"/>
      <c r="G48" s="1268" t="s">
        <v>141</v>
      </c>
      <c r="H48" s="1266" t="s">
        <v>18</v>
      </c>
      <c r="I48" s="1240" t="s">
        <v>29</v>
      </c>
      <c r="J48" s="853" t="s">
        <v>20</v>
      </c>
      <c r="K48" s="121"/>
      <c r="L48" s="121"/>
      <c r="M48" s="138">
        <v>3</v>
      </c>
      <c r="N48" s="231">
        <v>3</v>
      </c>
      <c r="O48" s="231"/>
      <c r="P48" s="212"/>
      <c r="Q48" s="122"/>
      <c r="R48" s="448"/>
      <c r="S48" s="1286" t="s">
        <v>331</v>
      </c>
      <c r="T48" s="262"/>
      <c r="U48" s="283">
        <v>1</v>
      </c>
      <c r="V48" s="377"/>
      <c r="W48" s="318"/>
      <c r="X48" s="471"/>
    </row>
    <row r="49" spans="1:24" s="1" customFormat="1" ht="26.25" customHeight="1">
      <c r="A49" s="24"/>
      <c r="B49" s="1247"/>
      <c r="C49" s="1298"/>
      <c r="D49" s="1228"/>
      <c r="E49" s="1687"/>
      <c r="F49" s="22"/>
      <c r="G49" s="755"/>
      <c r="H49" s="1274"/>
      <c r="I49" s="1036"/>
      <c r="J49" s="147"/>
      <c r="K49" s="131"/>
      <c r="L49" s="131"/>
      <c r="M49" s="140"/>
      <c r="N49" s="233"/>
      <c r="O49" s="233"/>
      <c r="P49" s="215"/>
      <c r="Q49" s="131"/>
      <c r="R49" s="131"/>
      <c r="S49" s="459"/>
      <c r="T49" s="252"/>
      <c r="U49" s="897"/>
      <c r="V49" s="26"/>
      <c r="W49" s="319"/>
      <c r="X49" s="471"/>
    </row>
    <row r="50" spans="1:24" s="1" customFormat="1" ht="43.5" customHeight="1">
      <c r="A50" s="24"/>
      <c r="B50" s="1247"/>
      <c r="C50" s="1298"/>
      <c r="D50" s="1228"/>
      <c r="E50" s="1225" t="s">
        <v>345</v>
      </c>
      <c r="F50" s="22"/>
      <c r="G50" s="755"/>
      <c r="H50" s="1274">
        <v>1</v>
      </c>
      <c r="I50" s="1036" t="s">
        <v>170</v>
      </c>
      <c r="J50" s="147" t="s">
        <v>20</v>
      </c>
      <c r="K50" s="131">
        <v>15</v>
      </c>
      <c r="L50" s="131">
        <v>15</v>
      </c>
      <c r="M50" s="140"/>
      <c r="N50" s="233"/>
      <c r="O50" s="233"/>
      <c r="P50" s="215"/>
      <c r="Q50" s="131"/>
      <c r="R50" s="131"/>
      <c r="S50" s="1226" t="s">
        <v>346</v>
      </c>
      <c r="T50" s="746">
        <v>1</v>
      </c>
      <c r="U50" s="761"/>
      <c r="V50" s="1259"/>
      <c r="W50" s="1311"/>
      <c r="X50" s="471"/>
    </row>
    <row r="51" spans="1:24" s="1" customFormat="1" ht="42.75" customHeight="1">
      <c r="A51" s="24"/>
      <c r="B51" s="1247"/>
      <c r="C51" s="1298"/>
      <c r="D51" s="606"/>
      <c r="E51" s="1229" t="s">
        <v>225</v>
      </c>
      <c r="F51" s="679"/>
      <c r="G51" s="680" t="s">
        <v>236</v>
      </c>
      <c r="H51" s="681">
        <v>1</v>
      </c>
      <c r="I51" s="682" t="s">
        <v>34</v>
      </c>
      <c r="J51" s="683" t="s">
        <v>20</v>
      </c>
      <c r="K51" s="684"/>
      <c r="L51" s="684">
        <v>1</v>
      </c>
      <c r="M51" s="685"/>
      <c r="N51" s="686"/>
      <c r="O51" s="686"/>
      <c r="P51" s="687"/>
      <c r="Q51" s="684"/>
      <c r="R51" s="684"/>
      <c r="S51" s="688" t="s">
        <v>226</v>
      </c>
      <c r="T51" s="689">
        <v>20</v>
      </c>
      <c r="U51" s="690"/>
      <c r="V51" s="589"/>
      <c r="W51" s="590"/>
      <c r="X51" s="471"/>
    </row>
    <row r="52" spans="1:24" s="1" customFormat="1" ht="16.5" customHeight="1" thickBot="1">
      <c r="A52" s="29"/>
      <c r="B52" s="1251"/>
      <c r="C52" s="612"/>
      <c r="D52" s="594"/>
      <c r="E52" s="591"/>
      <c r="F52" s="592"/>
      <c r="G52" s="593"/>
      <c r="H52" s="594"/>
      <c r="I52" s="332"/>
      <c r="J52" s="46" t="s">
        <v>50</v>
      </c>
      <c r="K52" s="134">
        <f t="shared" ref="K52:R52" si="0">SUM(K14:K51)</f>
        <v>7810.9</v>
      </c>
      <c r="L52" s="134">
        <f t="shared" si="0"/>
        <v>7594.3</v>
      </c>
      <c r="M52" s="134">
        <f t="shared" si="0"/>
        <v>7081.9999999999991</v>
      </c>
      <c r="N52" s="134">
        <f t="shared" si="0"/>
        <v>7025.2999999999993</v>
      </c>
      <c r="O52" s="134">
        <f t="shared" si="0"/>
        <v>4434.7</v>
      </c>
      <c r="P52" s="134">
        <f t="shared" si="0"/>
        <v>56.699999999999996</v>
      </c>
      <c r="Q52" s="134">
        <f t="shared" si="0"/>
        <v>6853.2</v>
      </c>
      <c r="R52" s="134">
        <f t="shared" si="0"/>
        <v>6853.2</v>
      </c>
      <c r="S52" s="595"/>
      <c r="T52" s="596"/>
      <c r="U52" s="597"/>
      <c r="V52" s="598"/>
      <c r="W52" s="599"/>
      <c r="X52" s="471"/>
    </row>
    <row r="53" spans="1:24" s="1" customFormat="1" ht="18" customHeight="1">
      <c r="A53" s="1613" t="s">
        <v>13</v>
      </c>
      <c r="B53" s="1733" t="s">
        <v>13</v>
      </c>
      <c r="C53" s="1704" t="s">
        <v>22</v>
      </c>
      <c r="D53" s="88"/>
      <c r="E53" s="1705" t="s">
        <v>48</v>
      </c>
      <c r="F53" s="1735"/>
      <c r="G53" s="1736" t="s">
        <v>142</v>
      </c>
      <c r="H53" s="1738" t="s">
        <v>18</v>
      </c>
      <c r="I53" s="1641" t="s">
        <v>19</v>
      </c>
      <c r="J53" s="508" t="s">
        <v>20</v>
      </c>
      <c r="K53" s="122">
        <v>157.5</v>
      </c>
      <c r="L53" s="122">
        <v>157.5</v>
      </c>
      <c r="M53" s="193">
        <v>163.69999999999999</v>
      </c>
      <c r="N53" s="150">
        <v>162.69999999999999</v>
      </c>
      <c r="O53" s="150">
        <v>119.8</v>
      </c>
      <c r="P53" s="223">
        <v>1</v>
      </c>
      <c r="Q53" s="122">
        <v>163.69999999999999</v>
      </c>
      <c r="R53" s="122">
        <v>163.69999999999999</v>
      </c>
      <c r="S53" s="1765" t="s">
        <v>49</v>
      </c>
      <c r="T53" s="1178">
        <v>8</v>
      </c>
      <c r="U53" s="1178">
        <v>8</v>
      </c>
      <c r="V53" s="1744">
        <v>8</v>
      </c>
      <c r="W53" s="1747">
        <v>8</v>
      </c>
      <c r="X53" s="471"/>
    </row>
    <row r="54" spans="1:24" s="1" customFormat="1" ht="16.5" customHeight="1">
      <c r="A54" s="1613"/>
      <c r="B54" s="1733"/>
      <c r="C54" s="1704"/>
      <c r="D54" s="88"/>
      <c r="E54" s="1705"/>
      <c r="F54" s="1735"/>
      <c r="G54" s="1736"/>
      <c r="H54" s="1738"/>
      <c r="I54" s="1690"/>
      <c r="J54" s="40" t="s">
        <v>21</v>
      </c>
      <c r="K54" s="131">
        <v>2.5</v>
      </c>
      <c r="L54" s="131">
        <v>2.5</v>
      </c>
      <c r="M54" s="1211"/>
      <c r="N54" s="1212"/>
      <c r="O54" s="1212"/>
      <c r="P54" s="495"/>
      <c r="Q54" s="131"/>
      <c r="R54" s="131"/>
      <c r="S54" s="1683"/>
      <c r="T54" s="1179"/>
      <c r="U54" s="1179"/>
      <c r="V54" s="1745"/>
      <c r="W54" s="1748"/>
      <c r="X54" s="471"/>
    </row>
    <row r="55" spans="1:24" s="1" customFormat="1" ht="19.5" customHeight="1" thickBot="1">
      <c r="A55" s="1644"/>
      <c r="B55" s="1734"/>
      <c r="C55" s="1662"/>
      <c r="D55" s="81"/>
      <c r="E55" s="1695"/>
      <c r="F55" s="1668"/>
      <c r="G55" s="1638"/>
      <c r="H55" s="1739"/>
      <c r="I55" s="1642"/>
      <c r="J55" s="1289" t="s">
        <v>50</v>
      </c>
      <c r="K55" s="134">
        <f t="shared" ref="K55:L55" si="1">SUM(K53:K54)</f>
        <v>160</v>
      </c>
      <c r="L55" s="134">
        <f t="shared" si="1"/>
        <v>160</v>
      </c>
      <c r="M55" s="134">
        <f t="shared" ref="M55:R55" si="2">SUM(M53:M54)</f>
        <v>163.69999999999999</v>
      </c>
      <c r="N55" s="134">
        <f t="shared" si="2"/>
        <v>162.69999999999999</v>
      </c>
      <c r="O55" s="134">
        <f t="shared" si="2"/>
        <v>119.8</v>
      </c>
      <c r="P55" s="134">
        <f t="shared" si="2"/>
        <v>1</v>
      </c>
      <c r="Q55" s="134">
        <f t="shared" si="2"/>
        <v>163.69999999999999</v>
      </c>
      <c r="R55" s="134">
        <f t="shared" si="2"/>
        <v>163.69999999999999</v>
      </c>
      <c r="S55" s="1766"/>
      <c r="T55" s="1180"/>
      <c r="U55" s="1180"/>
      <c r="V55" s="1746"/>
      <c r="W55" s="1749"/>
      <c r="X55" s="471"/>
    </row>
    <row r="56" spans="1:24" s="1" customFormat="1" ht="24.75" customHeight="1">
      <c r="A56" s="1643" t="s">
        <v>13</v>
      </c>
      <c r="B56" s="1732" t="s">
        <v>13</v>
      </c>
      <c r="C56" s="1661" t="s">
        <v>26</v>
      </c>
      <c r="D56" s="379"/>
      <c r="E56" s="1233" t="s">
        <v>51</v>
      </c>
      <c r="F56" s="1667"/>
      <c r="G56" s="1637" t="s">
        <v>143</v>
      </c>
      <c r="H56" s="1737" t="s">
        <v>18</v>
      </c>
      <c r="I56" s="1641" t="s">
        <v>19</v>
      </c>
      <c r="J56" s="451" t="s">
        <v>20</v>
      </c>
      <c r="K56" s="180">
        <v>285.7</v>
      </c>
      <c r="L56" s="180">
        <v>285.7</v>
      </c>
      <c r="M56" s="193">
        <v>274.39999999999998</v>
      </c>
      <c r="N56" s="150">
        <v>274.39999999999998</v>
      </c>
      <c r="O56" s="150">
        <v>112</v>
      </c>
      <c r="P56" s="223"/>
      <c r="Q56" s="180">
        <v>275</v>
      </c>
      <c r="R56" s="180">
        <v>275</v>
      </c>
      <c r="S56" s="513" t="s">
        <v>52</v>
      </c>
      <c r="T56" s="1178">
        <v>31</v>
      </c>
      <c r="U56" s="1178">
        <v>31</v>
      </c>
      <c r="V56" s="1258">
        <v>31</v>
      </c>
      <c r="W56" s="1310">
        <v>31</v>
      </c>
      <c r="X56" s="471"/>
    </row>
    <row r="57" spans="1:24" s="1" customFormat="1" ht="15" customHeight="1">
      <c r="A57" s="1613"/>
      <c r="B57" s="1733"/>
      <c r="C57" s="1704"/>
      <c r="D57" s="88"/>
      <c r="E57" s="1238"/>
      <c r="F57" s="1735"/>
      <c r="G57" s="1736"/>
      <c r="H57" s="1738"/>
      <c r="I57" s="1753"/>
      <c r="J57" s="23"/>
      <c r="K57" s="131"/>
      <c r="L57" s="131"/>
      <c r="M57" s="140"/>
      <c r="N57" s="233"/>
      <c r="O57" s="233"/>
      <c r="P57" s="215"/>
      <c r="Q57" s="131"/>
      <c r="R57" s="131"/>
      <c r="S57" s="463"/>
      <c r="T57" s="1179"/>
      <c r="U57" s="1179"/>
      <c r="V57" s="1259"/>
      <c r="W57" s="1311"/>
      <c r="X57" s="471"/>
    </row>
    <row r="58" spans="1:24" s="1" customFormat="1" ht="24.75" customHeight="1">
      <c r="A58" s="1613"/>
      <c r="B58" s="1733"/>
      <c r="C58" s="1704"/>
      <c r="D58" s="88"/>
      <c r="E58" s="1238"/>
      <c r="F58" s="1735"/>
      <c r="G58" s="1736"/>
      <c r="H58" s="1738"/>
      <c r="I58" s="1237" t="s">
        <v>23</v>
      </c>
      <c r="J58" s="19" t="s">
        <v>20</v>
      </c>
      <c r="K58" s="132">
        <v>61.3</v>
      </c>
      <c r="L58" s="132">
        <v>61.3</v>
      </c>
      <c r="M58" s="207">
        <v>57.9</v>
      </c>
      <c r="N58" s="234">
        <v>57.9</v>
      </c>
      <c r="O58" s="234"/>
      <c r="P58" s="216"/>
      <c r="Q58" s="132">
        <v>57.9</v>
      </c>
      <c r="R58" s="132">
        <v>57.9</v>
      </c>
      <c r="S58" s="1319"/>
      <c r="T58" s="1179"/>
      <c r="U58" s="1179"/>
      <c r="V58" s="1259"/>
      <c r="W58" s="1311"/>
      <c r="X58" s="471"/>
    </row>
    <row r="59" spans="1:24" s="1" customFormat="1" ht="19.5" customHeight="1" thickBot="1">
      <c r="A59" s="1644"/>
      <c r="B59" s="1734"/>
      <c r="C59" s="1662"/>
      <c r="D59" s="81"/>
      <c r="E59" s="1241"/>
      <c r="F59" s="1668"/>
      <c r="G59" s="1638"/>
      <c r="H59" s="1739"/>
      <c r="I59" s="1257"/>
      <c r="J59" s="1289" t="s">
        <v>50</v>
      </c>
      <c r="K59" s="134">
        <f>SUM(K56:K58)</f>
        <v>347</v>
      </c>
      <c r="L59" s="134">
        <f t="shared" ref="L59" si="3">SUM(L56:L58)</f>
        <v>347</v>
      </c>
      <c r="M59" s="134">
        <f>SUM(M56:M58)</f>
        <v>332.29999999999995</v>
      </c>
      <c r="N59" s="134">
        <f>SUM(N56:N58)</f>
        <v>332.29999999999995</v>
      </c>
      <c r="O59" s="134">
        <f t="shared" ref="O59:R59" si="4">SUM(O56:O58)</f>
        <v>112</v>
      </c>
      <c r="P59" s="134">
        <f t="shared" si="4"/>
        <v>0</v>
      </c>
      <c r="Q59" s="134">
        <f t="shared" si="4"/>
        <v>332.9</v>
      </c>
      <c r="R59" s="134">
        <f t="shared" si="4"/>
        <v>332.9</v>
      </c>
      <c r="S59" s="118"/>
      <c r="T59" s="1108"/>
      <c r="U59" s="1108"/>
      <c r="V59" s="1255"/>
      <c r="W59" s="1309"/>
      <c r="X59" s="471"/>
    </row>
    <row r="60" spans="1:24" s="1" customFormat="1" ht="18" customHeight="1">
      <c r="A60" s="1643" t="s">
        <v>13</v>
      </c>
      <c r="B60" s="1645" t="s">
        <v>13</v>
      </c>
      <c r="C60" s="1661" t="s">
        <v>28</v>
      </c>
      <c r="D60" s="379"/>
      <c r="E60" s="1694" t="s">
        <v>121</v>
      </c>
      <c r="F60" s="1667"/>
      <c r="G60" s="1637" t="s">
        <v>144</v>
      </c>
      <c r="H60" s="1737" t="s">
        <v>18</v>
      </c>
      <c r="I60" s="1641" t="s">
        <v>119</v>
      </c>
      <c r="J60" s="467" t="s">
        <v>20</v>
      </c>
      <c r="K60" s="180">
        <v>153.9</v>
      </c>
      <c r="L60" s="180">
        <v>153.9</v>
      </c>
      <c r="M60" s="1462">
        <v>156.5</v>
      </c>
      <c r="N60" s="150">
        <v>156.5</v>
      </c>
      <c r="O60" s="1463">
        <v>117.5</v>
      </c>
      <c r="P60" s="1464"/>
      <c r="Q60" s="180">
        <v>156.5</v>
      </c>
      <c r="R60" s="180">
        <v>156.5</v>
      </c>
      <c r="S60" s="1720" t="s">
        <v>122</v>
      </c>
      <c r="T60" s="1178">
        <v>11</v>
      </c>
      <c r="U60" s="1178">
        <v>11</v>
      </c>
      <c r="V60" s="1723">
        <v>11</v>
      </c>
      <c r="W60" s="1754">
        <v>11</v>
      </c>
      <c r="X60" s="471"/>
    </row>
    <row r="61" spans="1:24" s="1" customFormat="1" ht="19.5" customHeight="1">
      <c r="A61" s="1613"/>
      <c r="B61" s="1614"/>
      <c r="C61" s="1704"/>
      <c r="D61" s="88"/>
      <c r="E61" s="1705"/>
      <c r="F61" s="1735"/>
      <c r="G61" s="1736"/>
      <c r="H61" s="1738"/>
      <c r="I61" s="1753"/>
      <c r="J61" s="628" t="s">
        <v>21</v>
      </c>
      <c r="K61" s="131"/>
      <c r="L61" s="131">
        <v>0.1</v>
      </c>
      <c r="M61" s="470"/>
      <c r="N61" s="465"/>
      <c r="O61" s="465"/>
      <c r="P61" s="495"/>
      <c r="Q61" s="131"/>
      <c r="R61" s="131"/>
      <c r="S61" s="1721"/>
      <c r="T61" s="1179"/>
      <c r="U61" s="1179"/>
      <c r="V61" s="1724"/>
      <c r="W61" s="1755"/>
      <c r="X61" s="471"/>
    </row>
    <row r="62" spans="1:24" s="1" customFormat="1" ht="18.75" customHeight="1">
      <c r="A62" s="1613"/>
      <c r="B62" s="1614"/>
      <c r="C62" s="1704"/>
      <c r="D62" s="88"/>
      <c r="E62" s="1705"/>
      <c r="F62" s="1735"/>
      <c r="G62" s="1736"/>
      <c r="H62" s="1738"/>
      <c r="I62" s="1237" t="s">
        <v>23</v>
      </c>
      <c r="J62" s="516" t="s">
        <v>20</v>
      </c>
      <c r="K62" s="132">
        <v>22.1</v>
      </c>
      <c r="L62" s="132">
        <v>22.1</v>
      </c>
      <c r="M62" s="517">
        <v>4.3</v>
      </c>
      <c r="N62" s="518">
        <v>4.3</v>
      </c>
      <c r="O62" s="518"/>
      <c r="P62" s="519"/>
      <c r="Q62" s="132">
        <v>4.3</v>
      </c>
      <c r="R62" s="132">
        <v>4.3</v>
      </c>
      <c r="S62" s="1721"/>
      <c r="T62" s="1179"/>
      <c r="U62" s="1179"/>
      <c r="V62" s="1724"/>
      <c r="W62" s="1755"/>
      <c r="X62" s="471"/>
    </row>
    <row r="63" spans="1:24" s="1" customFormat="1" ht="19.5" customHeight="1" thickBot="1">
      <c r="A63" s="1644"/>
      <c r="B63" s="1646"/>
      <c r="C63" s="1662"/>
      <c r="D63" s="81"/>
      <c r="E63" s="1695"/>
      <c r="F63" s="1668"/>
      <c r="G63" s="1638"/>
      <c r="H63" s="1739"/>
      <c r="I63" s="1257"/>
      <c r="J63" s="1289" t="s">
        <v>50</v>
      </c>
      <c r="K63" s="469">
        <f t="shared" ref="K63:R63" si="5">SUM(K60:K62)</f>
        <v>176</v>
      </c>
      <c r="L63" s="469">
        <f t="shared" si="5"/>
        <v>176.1</v>
      </c>
      <c r="M63" s="469">
        <f>SUM(M60:M62)</f>
        <v>160.80000000000001</v>
      </c>
      <c r="N63" s="469">
        <f t="shared" si="5"/>
        <v>160.80000000000001</v>
      </c>
      <c r="O63" s="469">
        <f t="shared" si="5"/>
        <v>117.5</v>
      </c>
      <c r="P63" s="469">
        <f t="shared" si="5"/>
        <v>0</v>
      </c>
      <c r="Q63" s="469">
        <f>SUM(Q60:Q62)</f>
        <v>160.80000000000001</v>
      </c>
      <c r="R63" s="469">
        <f t="shared" si="5"/>
        <v>160.80000000000001</v>
      </c>
      <c r="S63" s="1722"/>
      <c r="T63" s="1180"/>
      <c r="U63" s="1180"/>
      <c r="V63" s="1725"/>
      <c r="W63" s="1756"/>
      <c r="X63" s="471"/>
    </row>
    <row r="64" spans="1:24" s="1" customFormat="1" ht="19.5" customHeight="1">
      <c r="A64" s="1643" t="s">
        <v>13</v>
      </c>
      <c r="B64" s="1732" t="s">
        <v>13</v>
      </c>
      <c r="C64" s="1661" t="s">
        <v>30</v>
      </c>
      <c r="D64" s="379"/>
      <c r="E64" s="1694" t="s">
        <v>53</v>
      </c>
      <c r="F64" s="1667"/>
      <c r="G64" s="1583" t="s">
        <v>145</v>
      </c>
      <c r="H64" s="1737" t="s">
        <v>18</v>
      </c>
      <c r="I64" s="1232" t="s">
        <v>23</v>
      </c>
      <c r="J64" s="38" t="s">
        <v>20</v>
      </c>
      <c r="K64" s="135">
        <v>15.7</v>
      </c>
      <c r="L64" s="135">
        <v>15.7</v>
      </c>
      <c r="M64" s="210">
        <v>15.7</v>
      </c>
      <c r="N64" s="237">
        <v>15.7</v>
      </c>
      <c r="O64" s="237"/>
      <c r="P64" s="219"/>
      <c r="Q64" s="135">
        <v>15.7</v>
      </c>
      <c r="R64" s="135">
        <v>15.7</v>
      </c>
      <c r="S64" s="513"/>
      <c r="T64" s="1107"/>
      <c r="U64" s="1107"/>
      <c r="V64" s="1253"/>
      <c r="W64" s="1307"/>
      <c r="X64" s="471"/>
    </row>
    <row r="65" spans="1:24" s="1" customFormat="1" ht="15.75" customHeight="1" thickBot="1">
      <c r="A65" s="1644"/>
      <c r="B65" s="1734"/>
      <c r="C65" s="1662"/>
      <c r="D65" s="81"/>
      <c r="E65" s="1757"/>
      <c r="F65" s="1668"/>
      <c r="G65" s="1758"/>
      <c r="H65" s="1739"/>
      <c r="I65" s="169"/>
      <c r="J65" s="1289" t="s">
        <v>50</v>
      </c>
      <c r="K65" s="136">
        <f t="shared" ref="K65:R65" si="6">SUM(K64:K64)</f>
        <v>15.7</v>
      </c>
      <c r="L65" s="136">
        <f t="shared" si="6"/>
        <v>15.7</v>
      </c>
      <c r="M65" s="102">
        <f t="shared" si="6"/>
        <v>15.7</v>
      </c>
      <c r="N65" s="333">
        <f t="shared" si="6"/>
        <v>15.7</v>
      </c>
      <c r="O65" s="333">
        <f t="shared" si="6"/>
        <v>0</v>
      </c>
      <c r="P65" s="332">
        <f t="shared" si="6"/>
        <v>0</v>
      </c>
      <c r="Q65" s="136">
        <f t="shared" si="6"/>
        <v>15.7</v>
      </c>
      <c r="R65" s="136">
        <f t="shared" si="6"/>
        <v>15.7</v>
      </c>
      <c r="S65" s="119"/>
      <c r="T65" s="1180"/>
      <c r="U65" s="1180"/>
      <c r="V65" s="1260"/>
      <c r="W65" s="1312"/>
      <c r="X65" s="471"/>
    </row>
    <row r="66" spans="1:24" s="1" customFormat="1" ht="28.5" customHeight="1">
      <c r="A66" s="1362" t="s">
        <v>13</v>
      </c>
      <c r="B66" s="521" t="s">
        <v>13</v>
      </c>
      <c r="C66" s="613" t="s">
        <v>33</v>
      </c>
      <c r="D66" s="379"/>
      <c r="E66" s="522" t="s">
        <v>54</v>
      </c>
      <c r="F66" s="523"/>
      <c r="G66" s="524"/>
      <c r="H66" s="1367"/>
      <c r="I66" s="525"/>
      <c r="J66" s="38" t="s">
        <v>20</v>
      </c>
      <c r="K66" s="209"/>
      <c r="L66" s="120"/>
      <c r="M66" s="209"/>
      <c r="N66" s="236"/>
      <c r="O66" s="236"/>
      <c r="P66" s="218"/>
      <c r="Q66" s="120"/>
      <c r="R66" s="209"/>
      <c r="S66" s="418"/>
      <c r="T66" s="1365"/>
      <c r="U66" s="1365"/>
      <c r="V66" s="510"/>
      <c r="W66" s="324"/>
      <c r="X66" s="471"/>
    </row>
    <row r="67" spans="1:24" s="1" customFormat="1" ht="15.75" customHeight="1">
      <c r="A67" s="1360"/>
      <c r="B67" s="30"/>
      <c r="C67" s="614"/>
      <c r="D67" s="1364" t="s">
        <v>13</v>
      </c>
      <c r="E67" s="1686" t="s">
        <v>128</v>
      </c>
      <c r="F67" s="82"/>
      <c r="G67" s="1741" t="s">
        <v>146</v>
      </c>
      <c r="H67" s="385" t="s">
        <v>18</v>
      </c>
      <c r="I67" s="1606" t="s">
        <v>19</v>
      </c>
      <c r="J67" s="27" t="s">
        <v>20</v>
      </c>
      <c r="K67" s="138">
        <v>44</v>
      </c>
      <c r="L67" s="121">
        <v>49.4</v>
      </c>
      <c r="M67" s="138">
        <v>52.8</v>
      </c>
      <c r="N67" s="231">
        <v>52.8</v>
      </c>
      <c r="O67" s="231"/>
      <c r="P67" s="212"/>
      <c r="Q67" s="121">
        <v>52.8</v>
      </c>
      <c r="R67" s="138">
        <v>52.8</v>
      </c>
      <c r="S67" s="1712" t="s">
        <v>110</v>
      </c>
      <c r="T67" s="283">
        <v>3</v>
      </c>
      <c r="U67" s="283">
        <v>3</v>
      </c>
      <c r="V67" s="377">
        <v>3</v>
      </c>
      <c r="W67" s="318">
        <v>3</v>
      </c>
      <c r="X67" s="471"/>
    </row>
    <row r="68" spans="1:24" s="1" customFormat="1" ht="25.5" customHeight="1">
      <c r="A68" s="1360"/>
      <c r="B68" s="30"/>
      <c r="C68" s="614"/>
      <c r="D68" s="1368"/>
      <c r="E68" s="1740"/>
      <c r="F68" s="384"/>
      <c r="G68" s="1742"/>
      <c r="H68" s="386"/>
      <c r="I68" s="1743"/>
      <c r="J68" s="20"/>
      <c r="K68" s="98"/>
      <c r="L68" s="122"/>
      <c r="M68" s="445"/>
      <c r="N68" s="446"/>
      <c r="O68" s="446"/>
      <c r="P68" s="447"/>
      <c r="Q68" s="448"/>
      <c r="R68" s="445"/>
      <c r="S68" s="1560"/>
      <c r="T68" s="1179"/>
      <c r="U68" s="1179"/>
      <c r="V68" s="1370"/>
      <c r="W68" s="1371"/>
      <c r="X68" s="471"/>
    </row>
    <row r="69" spans="1:24" s="1" customFormat="1" ht="26.25" customHeight="1">
      <c r="A69" s="1360"/>
      <c r="B69" s="30"/>
      <c r="C69" s="614"/>
      <c r="D69" s="1368"/>
      <c r="E69" s="1740"/>
      <c r="F69" s="384"/>
      <c r="G69" s="1376"/>
      <c r="H69" s="1374">
        <v>5</v>
      </c>
      <c r="I69" s="1359" t="s">
        <v>170</v>
      </c>
      <c r="J69" s="1326" t="s">
        <v>20</v>
      </c>
      <c r="K69" s="138">
        <v>18.8</v>
      </c>
      <c r="L69" s="121">
        <v>18.8</v>
      </c>
      <c r="M69" s="138">
        <f>59.8+1.7</f>
        <v>61.5</v>
      </c>
      <c r="N69" s="231">
        <f>59.8+1.7</f>
        <v>61.5</v>
      </c>
      <c r="O69" s="806"/>
      <c r="P69" s="1222"/>
      <c r="Q69" s="138">
        <v>18.8</v>
      </c>
      <c r="R69" s="121">
        <v>18.8</v>
      </c>
      <c r="S69" s="733" t="s">
        <v>183</v>
      </c>
      <c r="T69" s="1331">
        <v>1</v>
      </c>
      <c r="U69" s="1331">
        <v>1</v>
      </c>
      <c r="V69" s="1332">
        <v>1</v>
      </c>
      <c r="W69" s="1333">
        <v>1</v>
      </c>
      <c r="X69" s="471"/>
    </row>
    <row r="70" spans="1:24" s="1" customFormat="1" ht="39.75" customHeight="1">
      <c r="A70" s="1360"/>
      <c r="B70" s="30"/>
      <c r="C70" s="614"/>
      <c r="D70" s="1374"/>
      <c r="E70" s="753"/>
      <c r="F70" s="808"/>
      <c r="G70" s="755"/>
      <c r="H70" s="1375"/>
      <c r="I70" s="628"/>
      <c r="J70" s="1327"/>
      <c r="K70" s="98"/>
      <c r="L70" s="122"/>
      <c r="M70" s="98"/>
      <c r="N70" s="151"/>
      <c r="O70" s="290"/>
      <c r="P70" s="1325"/>
      <c r="Q70" s="98"/>
      <c r="R70" s="98"/>
      <c r="S70" s="881" t="s">
        <v>299</v>
      </c>
      <c r="T70" s="1328"/>
      <c r="U70" s="1328">
        <v>1</v>
      </c>
      <c r="V70" s="1329"/>
      <c r="W70" s="1330"/>
      <c r="X70" s="471"/>
    </row>
    <row r="71" spans="1:24" s="1" customFormat="1" ht="30" customHeight="1">
      <c r="A71" s="1360"/>
      <c r="B71" s="30"/>
      <c r="C71" s="614"/>
      <c r="D71" s="1373" t="s">
        <v>22</v>
      </c>
      <c r="E71" s="1686" t="s">
        <v>339</v>
      </c>
      <c r="F71" s="31"/>
      <c r="G71" s="1715" t="s">
        <v>157</v>
      </c>
      <c r="H71" s="168" t="s">
        <v>55</v>
      </c>
      <c r="I71" s="1717" t="s">
        <v>56</v>
      </c>
      <c r="J71" s="18" t="s">
        <v>20</v>
      </c>
      <c r="K71" s="138">
        <v>65</v>
      </c>
      <c r="L71" s="121">
        <v>65</v>
      </c>
      <c r="M71" s="138">
        <v>65</v>
      </c>
      <c r="N71" s="231">
        <v>65</v>
      </c>
      <c r="O71" s="231"/>
      <c r="P71" s="212"/>
      <c r="Q71" s="121">
        <v>65</v>
      </c>
      <c r="R71" s="121">
        <v>65</v>
      </c>
      <c r="S71" s="181" t="s">
        <v>57</v>
      </c>
      <c r="T71" s="284">
        <v>9</v>
      </c>
      <c r="U71" s="284">
        <v>10</v>
      </c>
      <c r="V71" s="511">
        <v>10</v>
      </c>
      <c r="W71" s="316">
        <v>10</v>
      </c>
      <c r="X71" s="471"/>
    </row>
    <row r="72" spans="1:24" s="1" customFormat="1" ht="30" customHeight="1">
      <c r="A72" s="1360"/>
      <c r="B72" s="30"/>
      <c r="C72" s="600"/>
      <c r="D72" s="1368"/>
      <c r="E72" s="1713"/>
      <c r="F72" s="71"/>
      <c r="G72" s="1716"/>
      <c r="H72" s="1374"/>
      <c r="I72" s="1718"/>
      <c r="J72" s="107"/>
      <c r="K72" s="194"/>
      <c r="L72" s="124"/>
      <c r="M72" s="194"/>
      <c r="N72" s="238"/>
      <c r="O72" s="238"/>
      <c r="P72" s="220"/>
      <c r="Q72" s="124"/>
      <c r="R72" s="194"/>
      <c r="S72" s="182" t="s">
        <v>184</v>
      </c>
      <c r="T72" s="272">
        <v>1</v>
      </c>
      <c r="U72" s="272">
        <v>1</v>
      </c>
      <c r="V72" s="491">
        <v>1</v>
      </c>
      <c r="W72" s="346">
        <v>1</v>
      </c>
      <c r="X72" s="471"/>
    </row>
    <row r="73" spans="1:24" s="1" customFormat="1" ht="30" customHeight="1">
      <c r="A73" s="1360"/>
      <c r="B73" s="30"/>
      <c r="C73" s="600"/>
      <c r="D73" s="1368"/>
      <c r="E73" s="1713"/>
      <c r="F73" s="71"/>
      <c r="G73" s="1716"/>
      <c r="H73" s="1374"/>
      <c r="I73" s="1719"/>
      <c r="J73" s="107"/>
      <c r="K73" s="195"/>
      <c r="L73" s="125"/>
      <c r="M73" s="195"/>
      <c r="N73" s="239"/>
      <c r="O73" s="239"/>
      <c r="P73" s="221"/>
      <c r="Q73" s="125"/>
      <c r="R73" s="195"/>
      <c r="S73" s="183" t="s">
        <v>109</v>
      </c>
      <c r="T73" s="277">
        <v>10</v>
      </c>
      <c r="U73" s="277">
        <v>10</v>
      </c>
      <c r="V73" s="497">
        <v>10</v>
      </c>
      <c r="W73" s="482">
        <v>10</v>
      </c>
      <c r="X73" s="471"/>
    </row>
    <row r="74" spans="1:24" s="1" customFormat="1" ht="30" customHeight="1">
      <c r="A74" s="1360"/>
      <c r="B74" s="30"/>
      <c r="C74" s="600"/>
      <c r="D74" s="1368"/>
      <c r="E74" s="1713"/>
      <c r="F74" s="71"/>
      <c r="G74" s="71"/>
      <c r="H74" s="1374"/>
      <c r="I74" s="170"/>
      <c r="J74" s="107"/>
      <c r="K74" s="195"/>
      <c r="L74" s="195"/>
      <c r="M74" s="195"/>
      <c r="N74" s="239"/>
      <c r="O74" s="239"/>
      <c r="P74" s="221"/>
      <c r="Q74" s="125"/>
      <c r="R74" s="195"/>
      <c r="S74" s="183" t="s">
        <v>180</v>
      </c>
      <c r="T74" s="277">
        <v>3</v>
      </c>
      <c r="U74" s="277">
        <v>3</v>
      </c>
      <c r="V74" s="497">
        <v>3</v>
      </c>
      <c r="W74" s="482">
        <v>3</v>
      </c>
      <c r="X74" s="471"/>
    </row>
    <row r="75" spans="1:24" s="1" customFormat="1" ht="28.5" customHeight="1">
      <c r="A75" s="1360"/>
      <c r="B75" s="30"/>
      <c r="C75" s="600"/>
      <c r="D75" s="980"/>
      <c r="E75" s="1714"/>
      <c r="F75" s="72"/>
      <c r="G75" s="72"/>
      <c r="H75" s="386"/>
      <c r="I75" s="170"/>
      <c r="J75" s="108"/>
      <c r="K75" s="196"/>
      <c r="L75" s="126"/>
      <c r="M75" s="196"/>
      <c r="N75" s="240"/>
      <c r="O75" s="240"/>
      <c r="P75" s="222"/>
      <c r="Q75" s="126"/>
      <c r="R75" s="196"/>
      <c r="S75" s="28" t="s">
        <v>111</v>
      </c>
      <c r="T75" s="274">
        <v>1</v>
      </c>
      <c r="U75" s="274">
        <v>1</v>
      </c>
      <c r="V75" s="530">
        <v>1</v>
      </c>
      <c r="W75" s="319">
        <v>1</v>
      </c>
      <c r="X75" s="471"/>
    </row>
    <row r="76" spans="1:24" s="1" customFormat="1" ht="22.5" customHeight="1">
      <c r="A76" s="1360"/>
      <c r="B76" s="30"/>
      <c r="C76" s="600"/>
      <c r="D76" s="1366" t="s">
        <v>26</v>
      </c>
      <c r="E76" s="1726" t="s">
        <v>104</v>
      </c>
      <c r="F76" s="71"/>
      <c r="G76" s="1715" t="s">
        <v>158</v>
      </c>
      <c r="H76" s="1427">
        <v>5</v>
      </c>
      <c r="I76" s="170"/>
      <c r="J76" s="537" t="s">
        <v>20</v>
      </c>
      <c r="K76" s="538">
        <v>74</v>
      </c>
      <c r="L76" s="538">
        <v>74</v>
      </c>
      <c r="M76" s="540">
        <f>N76</f>
        <v>62.3</v>
      </c>
      <c r="N76" s="796">
        <f>19+45-1.7</f>
        <v>62.3</v>
      </c>
      <c r="O76" s="796"/>
      <c r="P76" s="797"/>
      <c r="Q76" s="795">
        <f>19+45</f>
        <v>64</v>
      </c>
      <c r="R76" s="538">
        <f>19+45</f>
        <v>64</v>
      </c>
      <c r="S76" s="1730" t="s">
        <v>181</v>
      </c>
      <c r="T76" s="1338">
        <v>5</v>
      </c>
      <c r="U76" s="1338">
        <v>5</v>
      </c>
      <c r="V76" s="1339">
        <v>5</v>
      </c>
      <c r="W76" s="1340">
        <v>5</v>
      </c>
      <c r="X76" s="471"/>
    </row>
    <row r="77" spans="1:24" s="1" customFormat="1" ht="17.25" customHeight="1">
      <c r="A77" s="1360"/>
      <c r="B77" s="30"/>
      <c r="C77" s="600"/>
      <c r="D77" s="1366"/>
      <c r="E77" s="1727"/>
      <c r="F77" s="71"/>
      <c r="G77" s="1728"/>
      <c r="H77" s="1427"/>
      <c r="I77" s="170"/>
      <c r="J77" s="107" t="s">
        <v>159</v>
      </c>
      <c r="K77" s="124">
        <v>4.5999999999999996</v>
      </c>
      <c r="L77" s="124">
        <v>4.5999999999999996</v>
      </c>
      <c r="M77" s="194"/>
      <c r="N77" s="238"/>
      <c r="O77" s="238"/>
      <c r="P77" s="539"/>
      <c r="Q77" s="124"/>
      <c r="R77" s="220"/>
      <c r="S77" s="1731"/>
      <c r="T77" s="1341"/>
      <c r="U77" s="1341"/>
      <c r="V77" s="1342"/>
      <c r="W77" s="1343"/>
      <c r="X77" s="471"/>
    </row>
    <row r="78" spans="1:24" s="1" customFormat="1" ht="30" customHeight="1">
      <c r="A78" s="1360"/>
      <c r="B78" s="30"/>
      <c r="C78" s="600"/>
      <c r="D78" s="1366"/>
      <c r="E78" s="1727"/>
      <c r="F78" s="71"/>
      <c r="G78" s="1728"/>
      <c r="H78" s="1427"/>
      <c r="I78" s="170"/>
      <c r="J78" s="1334"/>
      <c r="K78" s="125"/>
      <c r="L78" s="125"/>
      <c r="M78" s="1335"/>
      <c r="N78" s="1336"/>
      <c r="O78" s="1336"/>
      <c r="P78" s="1337"/>
      <c r="Q78" s="1020"/>
      <c r="R78" s="1337"/>
      <c r="S78" s="832" t="s">
        <v>298</v>
      </c>
      <c r="T78" s="536">
        <v>1</v>
      </c>
      <c r="U78" s="277">
        <v>1</v>
      </c>
      <c r="V78" s="497">
        <v>1</v>
      </c>
      <c r="W78" s="482">
        <v>1</v>
      </c>
      <c r="X78" s="471"/>
    </row>
    <row r="79" spans="1:24" s="1" customFormat="1" ht="31.5" customHeight="1">
      <c r="A79" s="1360"/>
      <c r="B79" s="30"/>
      <c r="C79" s="600"/>
      <c r="D79" s="1425"/>
      <c r="E79" s="1429"/>
      <c r="F79" s="72"/>
      <c r="G79" s="1908"/>
      <c r="H79" s="1428"/>
      <c r="I79" s="1432"/>
      <c r="J79" s="109"/>
      <c r="K79" s="126"/>
      <c r="L79" s="126"/>
      <c r="M79" s="196"/>
      <c r="N79" s="541"/>
      <c r="O79" s="240"/>
      <c r="P79" s="531"/>
      <c r="Q79" s="126"/>
      <c r="R79" s="531"/>
      <c r="S79" s="1430" t="s">
        <v>179</v>
      </c>
      <c r="T79" s="535">
        <v>1</v>
      </c>
      <c r="U79" s="272"/>
      <c r="V79" s="491"/>
      <c r="W79" s="346"/>
      <c r="X79" s="471"/>
    </row>
    <row r="80" spans="1:24" s="1" customFormat="1" ht="30" customHeight="1">
      <c r="A80" s="1424"/>
      <c r="B80" s="30"/>
      <c r="C80" s="614"/>
      <c r="D80" s="1426"/>
      <c r="E80" s="1431" t="s">
        <v>380</v>
      </c>
      <c r="F80" s="384"/>
      <c r="G80" s="1427">
        <v>1</v>
      </c>
      <c r="H80" s="1436">
        <v>1</v>
      </c>
      <c r="I80" s="1433"/>
      <c r="J80" s="48" t="s">
        <v>20</v>
      </c>
      <c r="K80" s="98"/>
      <c r="L80" s="121">
        <v>2.8</v>
      </c>
      <c r="M80" s="138"/>
      <c r="N80" s="231"/>
      <c r="O80" s="231"/>
      <c r="P80" s="212"/>
      <c r="Q80" s="121"/>
      <c r="R80" s="138"/>
      <c r="S80" s="1434" t="s">
        <v>381</v>
      </c>
      <c r="T80" s="1435">
        <v>1</v>
      </c>
      <c r="U80" s="283"/>
      <c r="V80" s="377"/>
      <c r="W80" s="318"/>
      <c r="X80" s="471"/>
    </row>
    <row r="81" spans="1:24" s="1" customFormat="1" ht="15.75" customHeight="1" thickBot="1">
      <c r="A81" s="1363"/>
      <c r="B81" s="526"/>
      <c r="C81" s="615"/>
      <c r="D81" s="594"/>
      <c r="E81" s="591"/>
      <c r="F81" s="592"/>
      <c r="G81" s="593"/>
      <c r="H81" s="594"/>
      <c r="I81" s="332"/>
      <c r="J81" s="1358" t="s">
        <v>50</v>
      </c>
      <c r="K81" s="102">
        <f>SUM(K67:K79)</f>
        <v>206.4</v>
      </c>
      <c r="L81" s="102">
        <f>SUM(L67:L80)</f>
        <v>214.6</v>
      </c>
      <c r="M81" s="102">
        <f>SUM(M67:M79)</f>
        <v>241.60000000000002</v>
      </c>
      <c r="N81" s="102">
        <f t="shared" ref="N81:R81" si="7">SUM(N67:N79)</f>
        <v>241.60000000000002</v>
      </c>
      <c r="O81" s="102">
        <f t="shared" si="7"/>
        <v>0</v>
      </c>
      <c r="P81" s="102">
        <f t="shared" si="7"/>
        <v>0</v>
      </c>
      <c r="Q81" s="102">
        <f t="shared" si="7"/>
        <v>200.6</v>
      </c>
      <c r="R81" s="102">
        <f t="shared" si="7"/>
        <v>200.6</v>
      </c>
      <c r="S81" s="595"/>
      <c r="T81" s="596"/>
      <c r="U81" s="597"/>
      <c r="V81" s="598"/>
      <c r="W81" s="599"/>
      <c r="X81" s="471"/>
    </row>
    <row r="82" spans="1:24" s="4" customFormat="1" ht="18.75" customHeight="1">
      <c r="A82" s="1613" t="s">
        <v>13</v>
      </c>
      <c r="B82" s="1614" t="s">
        <v>13</v>
      </c>
      <c r="C82" s="1704" t="s">
        <v>36</v>
      </c>
      <c r="D82" s="88"/>
      <c r="E82" s="1705" t="s">
        <v>58</v>
      </c>
      <c r="F82" s="1696"/>
      <c r="G82" s="1706" t="s">
        <v>148</v>
      </c>
      <c r="H82" s="1708" t="s">
        <v>18</v>
      </c>
      <c r="I82" s="1690" t="s">
        <v>219</v>
      </c>
      <c r="J82" s="520" t="s">
        <v>20</v>
      </c>
      <c r="K82" s="122">
        <v>2558.8000000000002</v>
      </c>
      <c r="L82" s="122">
        <v>59</v>
      </c>
      <c r="M82" s="98">
        <f>N82</f>
        <v>105</v>
      </c>
      <c r="N82" s="290">
        <v>105</v>
      </c>
      <c r="O82" s="151"/>
      <c r="P82" s="213"/>
      <c r="Q82" s="122">
        <v>3731.2</v>
      </c>
      <c r="R82" s="122">
        <v>4449.6000000000004</v>
      </c>
      <c r="S82" s="1691" t="s">
        <v>353</v>
      </c>
      <c r="T82" s="1179">
        <v>1</v>
      </c>
      <c r="U82" s="1179">
        <v>1</v>
      </c>
      <c r="V82" s="1259">
        <v>1</v>
      </c>
      <c r="W82" s="1311">
        <v>1</v>
      </c>
      <c r="X82" s="33"/>
    </row>
    <row r="83" spans="1:24" s="4" customFormat="1" ht="18" customHeight="1">
      <c r="A83" s="1613"/>
      <c r="B83" s="1614"/>
      <c r="C83" s="1704"/>
      <c r="D83" s="88"/>
      <c r="E83" s="1705"/>
      <c r="F83" s="1696"/>
      <c r="G83" s="1706"/>
      <c r="H83" s="1708"/>
      <c r="I83" s="1690"/>
      <c r="J83" s="64" t="s">
        <v>159</v>
      </c>
      <c r="K83" s="144">
        <v>2904.2</v>
      </c>
      <c r="L83" s="144">
        <v>2904.2</v>
      </c>
      <c r="M83" s="197">
        <f>P83</f>
        <v>2904.2</v>
      </c>
      <c r="N83" s="543"/>
      <c r="O83" s="241"/>
      <c r="P83" s="224">
        <v>2904.2</v>
      </c>
      <c r="Q83" s="144"/>
      <c r="R83" s="144"/>
      <c r="S83" s="1691"/>
      <c r="T83" s="1179"/>
      <c r="U83" s="1179"/>
      <c r="V83" s="1259"/>
      <c r="W83" s="1311"/>
      <c r="X83" s="33"/>
    </row>
    <row r="84" spans="1:24" s="4" customFormat="1" ht="13.5" thickBot="1">
      <c r="A84" s="1644"/>
      <c r="B84" s="1646"/>
      <c r="C84" s="1662"/>
      <c r="D84" s="81"/>
      <c r="E84" s="1695"/>
      <c r="F84" s="1697"/>
      <c r="G84" s="1707"/>
      <c r="H84" s="1701"/>
      <c r="I84" s="1642"/>
      <c r="J84" s="110" t="s">
        <v>50</v>
      </c>
      <c r="K84" s="136">
        <f>SUM(K82:K83)</f>
        <v>5463</v>
      </c>
      <c r="L84" s="136">
        <f>SUM(L82:L83)</f>
        <v>2963.2</v>
      </c>
      <c r="M84" s="102">
        <f t="shared" ref="M84:R84" si="8">M82+M83</f>
        <v>3009.2</v>
      </c>
      <c r="N84" s="542">
        <f t="shared" si="8"/>
        <v>105</v>
      </c>
      <c r="O84" s="333">
        <f t="shared" si="8"/>
        <v>0</v>
      </c>
      <c r="P84" s="332">
        <f t="shared" si="8"/>
        <v>2904.2</v>
      </c>
      <c r="Q84" s="136">
        <f t="shared" si="8"/>
        <v>3731.2</v>
      </c>
      <c r="R84" s="136">
        <f t="shared" si="8"/>
        <v>4449.6000000000004</v>
      </c>
      <c r="S84" s="1692"/>
      <c r="T84" s="1180"/>
      <c r="U84" s="1180"/>
      <c r="V84" s="1260"/>
      <c r="W84" s="1312"/>
      <c r="X84" s="33"/>
    </row>
    <row r="85" spans="1:24" s="4" customFormat="1" ht="21" customHeight="1">
      <c r="A85" s="1643" t="s">
        <v>13</v>
      </c>
      <c r="B85" s="1645" t="s">
        <v>13</v>
      </c>
      <c r="C85" s="1673" t="s">
        <v>37</v>
      </c>
      <c r="D85" s="88"/>
      <c r="E85" s="1694" t="s">
        <v>59</v>
      </c>
      <c r="F85" s="1696"/>
      <c r="G85" s="1698" t="s">
        <v>147</v>
      </c>
      <c r="H85" s="1700" t="s">
        <v>18</v>
      </c>
      <c r="I85" s="1702" t="s">
        <v>19</v>
      </c>
      <c r="J85" s="111" t="s">
        <v>20</v>
      </c>
      <c r="K85" s="144">
        <v>29</v>
      </c>
      <c r="L85" s="144">
        <v>29</v>
      </c>
      <c r="M85" s="197">
        <v>29</v>
      </c>
      <c r="N85" s="543">
        <v>29</v>
      </c>
      <c r="O85" s="241"/>
      <c r="P85" s="224"/>
      <c r="Q85" s="144">
        <v>29</v>
      </c>
      <c r="R85" s="144">
        <v>29</v>
      </c>
      <c r="S85" s="34"/>
      <c r="T85" s="1178"/>
      <c r="U85" s="1178"/>
      <c r="V85" s="1258"/>
      <c r="W85" s="1310"/>
      <c r="X85" s="33"/>
    </row>
    <row r="86" spans="1:24" s="4" customFormat="1" ht="18.75" customHeight="1" thickBot="1">
      <c r="A86" s="1644"/>
      <c r="B86" s="1646"/>
      <c r="C86" s="1693"/>
      <c r="D86" s="81"/>
      <c r="E86" s="1695"/>
      <c r="F86" s="1697"/>
      <c r="G86" s="1699"/>
      <c r="H86" s="1701"/>
      <c r="I86" s="1703"/>
      <c r="J86" s="105" t="s">
        <v>50</v>
      </c>
      <c r="K86" s="136">
        <f t="shared" ref="K86:R86" si="9">K85</f>
        <v>29</v>
      </c>
      <c r="L86" s="136">
        <f t="shared" si="9"/>
        <v>29</v>
      </c>
      <c r="M86" s="102">
        <f t="shared" si="9"/>
        <v>29</v>
      </c>
      <c r="N86" s="542">
        <f t="shared" si="9"/>
        <v>29</v>
      </c>
      <c r="O86" s="333">
        <f t="shared" si="9"/>
        <v>0</v>
      </c>
      <c r="P86" s="332">
        <f t="shared" si="9"/>
        <v>0</v>
      </c>
      <c r="Q86" s="136">
        <f t="shared" si="9"/>
        <v>29</v>
      </c>
      <c r="R86" s="136">
        <f t="shared" si="9"/>
        <v>29</v>
      </c>
      <c r="S86" s="145"/>
      <c r="T86" s="1180"/>
      <c r="U86" s="1180"/>
      <c r="V86" s="1260"/>
      <c r="W86" s="1312"/>
      <c r="X86" s="33"/>
    </row>
    <row r="87" spans="1:24" s="1" customFormat="1" ht="56.25" customHeight="1">
      <c r="A87" s="35" t="s">
        <v>13</v>
      </c>
      <c r="B87" s="36" t="s">
        <v>13</v>
      </c>
      <c r="C87" s="621" t="s">
        <v>41</v>
      </c>
      <c r="D87" s="616"/>
      <c r="E87" s="1316" t="s">
        <v>60</v>
      </c>
      <c r="F87" s="667"/>
      <c r="G87" s="667"/>
      <c r="H87" s="668"/>
      <c r="I87" s="666"/>
      <c r="J87" s="94"/>
      <c r="K87" s="137"/>
      <c r="L87" s="137"/>
      <c r="M87" s="137"/>
      <c r="N87" s="544"/>
      <c r="O87" s="242"/>
      <c r="P87" s="225"/>
      <c r="Q87" s="137"/>
      <c r="R87" s="137"/>
      <c r="S87" s="93"/>
      <c r="T87" s="285"/>
      <c r="U87" s="285"/>
      <c r="V87" s="545"/>
      <c r="W87" s="548"/>
      <c r="X87" s="471"/>
    </row>
    <row r="88" spans="1:24" s="1" customFormat="1" ht="30.75" customHeight="1">
      <c r="A88" s="14"/>
      <c r="B88" s="15"/>
      <c r="C88" s="610"/>
      <c r="D88" s="981" t="s">
        <v>13</v>
      </c>
      <c r="E88" s="473" t="s">
        <v>62</v>
      </c>
      <c r="F88" s="39"/>
      <c r="G88" s="1676" t="s">
        <v>149</v>
      </c>
      <c r="H88" s="43">
        <v>1</v>
      </c>
      <c r="I88" s="173" t="s">
        <v>61</v>
      </c>
      <c r="J88" s="550" t="s">
        <v>20</v>
      </c>
      <c r="K88" s="551">
        <v>30</v>
      </c>
      <c r="L88" s="551">
        <v>30</v>
      </c>
      <c r="M88" s="551">
        <v>30</v>
      </c>
      <c r="N88" s="552">
        <v>30</v>
      </c>
      <c r="O88" s="552"/>
      <c r="P88" s="553"/>
      <c r="Q88" s="551">
        <v>21.8</v>
      </c>
      <c r="R88" s="551">
        <v>21.8</v>
      </c>
      <c r="S88" s="1290" t="s">
        <v>123</v>
      </c>
      <c r="T88" s="442">
        <v>50</v>
      </c>
      <c r="U88" s="266">
        <v>50</v>
      </c>
      <c r="V88" s="664">
        <v>50</v>
      </c>
      <c r="W88" s="316">
        <v>50</v>
      </c>
      <c r="X88" s="471"/>
    </row>
    <row r="89" spans="1:24" s="1" customFormat="1" ht="14.25" customHeight="1">
      <c r="A89" s="14"/>
      <c r="B89" s="15"/>
      <c r="C89" s="610"/>
      <c r="D89" s="88" t="s">
        <v>22</v>
      </c>
      <c r="E89" s="1710" t="s">
        <v>63</v>
      </c>
      <c r="F89" s="39"/>
      <c r="G89" s="1709"/>
      <c r="H89" s="43"/>
      <c r="I89" s="173"/>
      <c r="J89" s="549" t="s">
        <v>24</v>
      </c>
      <c r="K89" s="98">
        <v>44.6</v>
      </c>
      <c r="L89" s="98">
        <v>44.6</v>
      </c>
      <c r="M89" s="98">
        <v>25</v>
      </c>
      <c r="N89" s="151">
        <v>25</v>
      </c>
      <c r="O89" s="151"/>
      <c r="P89" s="190"/>
      <c r="Q89" s="98">
        <v>22</v>
      </c>
      <c r="R89" s="98">
        <v>20</v>
      </c>
      <c r="S89" s="1683" t="s">
        <v>191</v>
      </c>
      <c r="T89" s="882">
        <v>19</v>
      </c>
      <c r="U89" s="263">
        <v>18</v>
      </c>
      <c r="V89" s="263">
        <v>17</v>
      </c>
      <c r="W89" s="314">
        <v>17</v>
      </c>
      <c r="X89" s="471"/>
    </row>
    <row r="90" spans="1:24" s="1" customFormat="1" ht="16.5" customHeight="1">
      <c r="A90" s="14"/>
      <c r="B90" s="15"/>
      <c r="C90" s="610"/>
      <c r="D90" s="88"/>
      <c r="E90" s="1711"/>
      <c r="F90" s="39"/>
      <c r="G90" s="1709"/>
      <c r="H90" s="43"/>
      <c r="I90" s="173"/>
      <c r="J90" s="54" t="s">
        <v>25</v>
      </c>
      <c r="K90" s="139">
        <v>4.5</v>
      </c>
      <c r="L90" s="139">
        <v>4.5</v>
      </c>
      <c r="M90" s="139"/>
      <c r="N90" s="243"/>
      <c r="O90" s="243"/>
      <c r="P90" s="226"/>
      <c r="Q90" s="139"/>
      <c r="R90" s="139"/>
      <c r="S90" s="1684"/>
      <c r="T90" s="663"/>
      <c r="U90" s="261"/>
      <c r="V90" s="261"/>
      <c r="W90" s="312"/>
      <c r="X90" s="471"/>
    </row>
    <row r="91" spans="1:24" s="1" customFormat="1" ht="28.5" customHeight="1">
      <c r="A91" s="14"/>
      <c r="B91" s="15"/>
      <c r="C91" s="610"/>
      <c r="D91" s="1266" t="s">
        <v>26</v>
      </c>
      <c r="E91" s="1593" t="s">
        <v>64</v>
      </c>
      <c r="F91" s="39"/>
      <c r="G91" s="39"/>
      <c r="H91" s="43"/>
      <c r="I91" s="174"/>
      <c r="J91" s="74" t="s">
        <v>24</v>
      </c>
      <c r="K91" s="98">
        <v>0.6</v>
      </c>
      <c r="L91" s="98">
        <v>0.6</v>
      </c>
      <c r="M91" s="98">
        <v>1.8</v>
      </c>
      <c r="N91" s="151"/>
      <c r="O91" s="151"/>
      <c r="P91" s="190">
        <v>1.8</v>
      </c>
      <c r="Q91" s="98">
        <v>0.9</v>
      </c>
      <c r="R91" s="98">
        <v>0.9</v>
      </c>
      <c r="S91" s="1285" t="s">
        <v>192</v>
      </c>
      <c r="T91" s="286">
        <v>3</v>
      </c>
      <c r="U91" s="264">
        <v>4</v>
      </c>
      <c r="V91" s="264">
        <v>2</v>
      </c>
      <c r="W91" s="313">
        <v>2</v>
      </c>
      <c r="X91" s="471"/>
    </row>
    <row r="92" spans="1:24" s="1" customFormat="1" ht="24.75" customHeight="1">
      <c r="A92" s="14"/>
      <c r="B92" s="15"/>
      <c r="C92" s="610"/>
      <c r="D92" s="1274"/>
      <c r="E92" s="1685"/>
      <c r="F92" s="76"/>
      <c r="G92" s="76"/>
      <c r="H92" s="161"/>
      <c r="I92" s="175"/>
      <c r="J92" s="54" t="s">
        <v>20</v>
      </c>
      <c r="K92" s="140"/>
      <c r="L92" s="140">
        <v>12.2</v>
      </c>
      <c r="M92" s="140"/>
      <c r="N92" s="233"/>
      <c r="O92" s="233"/>
      <c r="P92" s="192"/>
      <c r="Q92" s="140"/>
      <c r="R92" s="140"/>
      <c r="S92" s="1306"/>
      <c r="T92" s="287"/>
      <c r="U92" s="265"/>
      <c r="V92" s="265"/>
      <c r="W92" s="317"/>
      <c r="X92" s="471"/>
    </row>
    <row r="93" spans="1:24" s="1" customFormat="1" ht="24" customHeight="1">
      <c r="A93" s="14"/>
      <c r="B93" s="42"/>
      <c r="C93" s="622"/>
      <c r="D93" s="1227" t="s">
        <v>28</v>
      </c>
      <c r="E93" s="1686" t="s">
        <v>190</v>
      </c>
      <c r="F93" s="77"/>
      <c r="G93" s="1688" t="s">
        <v>150</v>
      </c>
      <c r="H93" s="172">
        <v>1</v>
      </c>
      <c r="I93" s="1240" t="s">
        <v>65</v>
      </c>
      <c r="J93" s="80" t="s">
        <v>24</v>
      </c>
      <c r="K93" s="138">
        <v>4.5</v>
      </c>
      <c r="L93" s="138">
        <v>4.5</v>
      </c>
      <c r="M93" s="138">
        <v>4.5</v>
      </c>
      <c r="N93" s="231">
        <v>4.5</v>
      </c>
      <c r="O93" s="231"/>
      <c r="P93" s="191"/>
      <c r="Q93" s="138">
        <v>4.5</v>
      </c>
      <c r="R93" s="138">
        <v>4.5</v>
      </c>
      <c r="S93" s="1286" t="s">
        <v>103</v>
      </c>
      <c r="T93" s="283">
        <v>2</v>
      </c>
      <c r="U93" s="254">
        <v>2</v>
      </c>
      <c r="V93" s="262">
        <v>2</v>
      </c>
      <c r="W93" s="318">
        <v>2</v>
      </c>
      <c r="X93" s="471"/>
    </row>
    <row r="94" spans="1:24" s="1" customFormat="1" ht="31.5" customHeight="1">
      <c r="A94" s="14"/>
      <c r="B94" s="42"/>
      <c r="C94" s="622"/>
      <c r="D94" s="1228"/>
      <c r="E94" s="1687"/>
      <c r="F94" s="22"/>
      <c r="G94" s="1689"/>
      <c r="H94" s="161"/>
      <c r="I94" s="628"/>
      <c r="J94" s="54" t="s">
        <v>20</v>
      </c>
      <c r="K94" s="101"/>
      <c r="L94" s="101"/>
      <c r="M94" s="140"/>
      <c r="N94" s="233"/>
      <c r="O94" s="233"/>
      <c r="P94" s="227"/>
      <c r="Q94" s="101"/>
      <c r="R94" s="101"/>
      <c r="S94" s="440"/>
      <c r="T94" s="274"/>
      <c r="U94" s="261"/>
      <c r="V94" s="252"/>
      <c r="W94" s="319"/>
      <c r="X94" s="471"/>
    </row>
    <row r="95" spans="1:24" s="1" customFormat="1" ht="45" customHeight="1">
      <c r="A95" s="14"/>
      <c r="B95" s="15"/>
      <c r="C95" s="610"/>
      <c r="D95" s="617" t="s">
        <v>30</v>
      </c>
      <c r="E95" s="1301" t="s">
        <v>66</v>
      </c>
      <c r="F95" s="186"/>
      <c r="G95" s="186"/>
      <c r="H95" s="187">
        <v>1</v>
      </c>
      <c r="I95" s="188" t="s">
        <v>61</v>
      </c>
      <c r="J95" s="48" t="s">
        <v>20</v>
      </c>
      <c r="K95" s="141">
        <v>4.4000000000000004</v>
      </c>
      <c r="L95" s="141">
        <v>4.4000000000000004</v>
      </c>
      <c r="M95" s="207">
        <v>2.2000000000000002</v>
      </c>
      <c r="N95" s="234">
        <v>2.2000000000000002</v>
      </c>
      <c r="O95" s="234"/>
      <c r="P95" s="228"/>
      <c r="Q95" s="141">
        <v>2.2000000000000002</v>
      </c>
      <c r="R95" s="141">
        <v>2.2000000000000002</v>
      </c>
      <c r="S95" s="393" t="s">
        <v>193</v>
      </c>
      <c r="T95" s="663">
        <v>20</v>
      </c>
      <c r="U95" s="261">
        <v>10</v>
      </c>
      <c r="V95" s="266">
        <v>10</v>
      </c>
      <c r="W95" s="315">
        <v>10</v>
      </c>
      <c r="X95" s="471"/>
    </row>
    <row r="96" spans="1:24" s="1" customFormat="1" ht="54" customHeight="1">
      <c r="A96" s="14"/>
      <c r="B96" s="42"/>
      <c r="C96" s="622"/>
      <c r="D96" s="618" t="s">
        <v>33</v>
      </c>
      <c r="E96" s="1098" t="s">
        <v>199</v>
      </c>
      <c r="F96" s="1101"/>
      <c r="G96" s="1101"/>
      <c r="H96" s="43"/>
      <c r="I96" s="173"/>
      <c r="J96" s="54" t="s">
        <v>20</v>
      </c>
      <c r="K96" s="101">
        <v>7.6</v>
      </c>
      <c r="L96" s="101">
        <v>7.6</v>
      </c>
      <c r="M96" s="140">
        <v>7.6</v>
      </c>
      <c r="N96" s="233">
        <v>7.6</v>
      </c>
      <c r="O96" s="233"/>
      <c r="P96" s="227"/>
      <c r="Q96" s="101">
        <v>7.6</v>
      </c>
      <c r="R96" s="101">
        <v>7.6</v>
      </c>
      <c r="S96" s="459" t="s">
        <v>196</v>
      </c>
      <c r="T96" s="664">
        <v>116</v>
      </c>
      <c r="U96" s="266">
        <v>116</v>
      </c>
      <c r="V96" s="261">
        <v>116</v>
      </c>
      <c r="W96" s="312">
        <v>116</v>
      </c>
      <c r="X96" s="471"/>
    </row>
    <row r="97" spans="1:24" s="1" customFormat="1" ht="25.5" customHeight="1">
      <c r="A97" s="14"/>
      <c r="B97" s="15"/>
      <c r="C97" s="622"/>
      <c r="D97" s="1673" t="s">
        <v>36</v>
      </c>
      <c r="E97" s="1674" t="s">
        <v>67</v>
      </c>
      <c r="F97" s="1101"/>
      <c r="G97" s="1676" t="s">
        <v>149</v>
      </c>
      <c r="H97" s="43"/>
      <c r="I97" s="173"/>
      <c r="J97" s="80" t="s">
        <v>20</v>
      </c>
      <c r="K97" s="558">
        <v>4</v>
      </c>
      <c r="L97" s="558">
        <v>4</v>
      </c>
      <c r="M97" s="370"/>
      <c r="N97" s="361"/>
      <c r="O97" s="361"/>
      <c r="P97" s="371"/>
      <c r="Q97" s="558"/>
      <c r="R97" s="359"/>
      <c r="S97" s="441" t="s">
        <v>102</v>
      </c>
      <c r="T97" s="320">
        <v>1</v>
      </c>
      <c r="U97" s="322"/>
      <c r="V97" s="322"/>
      <c r="W97" s="321"/>
      <c r="X97" s="471"/>
    </row>
    <row r="98" spans="1:24" s="1" customFormat="1" ht="19.5" customHeight="1">
      <c r="A98" s="14"/>
      <c r="B98" s="15"/>
      <c r="C98" s="622"/>
      <c r="D98" s="1656"/>
      <c r="E98" s="1675"/>
      <c r="F98" s="1101"/>
      <c r="G98" s="1677"/>
      <c r="H98" s="43"/>
      <c r="I98" s="173"/>
      <c r="J98" s="54" t="s">
        <v>20</v>
      </c>
      <c r="K98" s="466">
        <v>2.1</v>
      </c>
      <c r="L98" s="466">
        <v>2.1</v>
      </c>
      <c r="M98" s="304">
        <v>1.5</v>
      </c>
      <c r="N98" s="368">
        <v>1.5</v>
      </c>
      <c r="O98" s="368"/>
      <c r="P98" s="369"/>
      <c r="Q98" s="466">
        <v>2</v>
      </c>
      <c r="R98" s="466">
        <v>0.8</v>
      </c>
      <c r="S98" s="1306" t="s">
        <v>68</v>
      </c>
      <c r="T98" s="287">
        <v>20</v>
      </c>
      <c r="U98" s="265">
        <v>19</v>
      </c>
      <c r="V98" s="265">
        <v>25</v>
      </c>
      <c r="W98" s="317">
        <v>10</v>
      </c>
      <c r="X98" s="471"/>
    </row>
    <row r="99" spans="1:24" s="1" customFormat="1" ht="42" customHeight="1">
      <c r="A99" s="14"/>
      <c r="B99" s="42"/>
      <c r="C99" s="622"/>
      <c r="D99" s="619" t="s">
        <v>37</v>
      </c>
      <c r="E99" s="1098" t="s">
        <v>69</v>
      </c>
      <c r="F99" s="1101"/>
      <c r="G99" s="1677"/>
      <c r="H99" s="43"/>
      <c r="I99" s="173"/>
      <c r="J99" s="54" t="s">
        <v>20</v>
      </c>
      <c r="K99" s="101">
        <v>8.3000000000000007</v>
      </c>
      <c r="L99" s="101">
        <v>8.3000000000000007</v>
      </c>
      <c r="M99" s="140">
        <v>7.8</v>
      </c>
      <c r="N99" s="233">
        <v>7.8</v>
      </c>
      <c r="O99" s="233"/>
      <c r="P99" s="227"/>
      <c r="Q99" s="101">
        <v>7.8</v>
      </c>
      <c r="R99" s="101">
        <v>7.8</v>
      </c>
      <c r="S99" s="459" t="s">
        <v>70</v>
      </c>
      <c r="T99" s="663">
        <v>110</v>
      </c>
      <c r="U99" s="261">
        <v>100</v>
      </c>
      <c r="V99" s="261">
        <v>100</v>
      </c>
      <c r="W99" s="312">
        <v>100</v>
      </c>
      <c r="X99" s="471"/>
    </row>
    <row r="100" spans="1:24" s="1" customFormat="1" ht="30" customHeight="1">
      <c r="A100" s="14"/>
      <c r="B100" s="42"/>
      <c r="C100" s="622"/>
      <c r="D100" s="840" t="s">
        <v>41</v>
      </c>
      <c r="E100" s="1282" t="s">
        <v>71</v>
      </c>
      <c r="F100" s="1101"/>
      <c r="G100" s="1677"/>
      <c r="H100" s="43"/>
      <c r="I100" s="174"/>
      <c r="J100" s="80" t="s">
        <v>20</v>
      </c>
      <c r="K100" s="375">
        <v>18</v>
      </c>
      <c r="L100" s="375">
        <v>18</v>
      </c>
      <c r="M100" s="138">
        <v>40</v>
      </c>
      <c r="N100" s="231">
        <v>40</v>
      </c>
      <c r="O100" s="231"/>
      <c r="P100" s="376"/>
      <c r="Q100" s="375"/>
      <c r="R100" s="375"/>
      <c r="S100" s="841" t="s">
        <v>306</v>
      </c>
      <c r="T100" s="284"/>
      <c r="U100" s="842">
        <v>1</v>
      </c>
      <c r="V100" s="842"/>
      <c r="W100" s="316"/>
      <c r="X100" s="471"/>
    </row>
    <row r="101" spans="1:24" s="1" customFormat="1" ht="43.5" customHeight="1">
      <c r="A101" s="14"/>
      <c r="B101" s="42"/>
      <c r="C101" s="623"/>
      <c r="D101" s="620"/>
      <c r="E101" s="1283"/>
      <c r="F101" s="1101"/>
      <c r="G101" s="843"/>
      <c r="H101" s="43"/>
      <c r="I101" s="174"/>
      <c r="J101" s="1182"/>
      <c r="K101" s="98"/>
      <c r="L101" s="98"/>
      <c r="M101" s="98"/>
      <c r="N101" s="151"/>
      <c r="O101" s="151"/>
      <c r="P101" s="198"/>
      <c r="Q101" s="412"/>
      <c r="R101" s="412"/>
      <c r="S101" s="1280" t="s">
        <v>337</v>
      </c>
      <c r="T101" s="263"/>
      <c r="U101" s="263">
        <v>1</v>
      </c>
      <c r="V101" s="263"/>
      <c r="W101" s="1308"/>
      <c r="X101" s="471"/>
    </row>
    <row r="102" spans="1:24" s="1" customFormat="1" ht="29.25" customHeight="1">
      <c r="A102" s="14"/>
      <c r="B102" s="42"/>
      <c r="C102" s="623"/>
      <c r="D102" s="620"/>
      <c r="E102" s="1283"/>
      <c r="F102" s="1101"/>
      <c r="G102" s="843"/>
      <c r="H102" s="43"/>
      <c r="I102" s="174"/>
      <c r="J102" s="54"/>
      <c r="K102" s="140"/>
      <c r="L102" s="140"/>
      <c r="M102" s="140"/>
      <c r="N102" s="233"/>
      <c r="O102" s="233"/>
      <c r="P102" s="227"/>
      <c r="Q102" s="101"/>
      <c r="R102" s="101"/>
      <c r="S102" s="844" t="s">
        <v>101</v>
      </c>
      <c r="T102" s="845">
        <v>1</v>
      </c>
      <c r="U102" s="261"/>
      <c r="V102" s="261"/>
      <c r="W102" s="312"/>
      <c r="X102" s="471"/>
    </row>
    <row r="103" spans="1:24" s="1" customFormat="1" ht="15" customHeight="1">
      <c r="A103" s="14"/>
      <c r="B103" s="42"/>
      <c r="C103" s="623"/>
      <c r="D103" s="1227" t="s">
        <v>45</v>
      </c>
      <c r="E103" s="1556" t="s">
        <v>72</v>
      </c>
      <c r="F103" s="1101"/>
      <c r="G103" s="1101"/>
      <c r="H103" s="43"/>
      <c r="I103" s="1678" t="s">
        <v>61</v>
      </c>
      <c r="J103" s="846" t="s">
        <v>20</v>
      </c>
      <c r="K103" s="138">
        <v>70.2</v>
      </c>
      <c r="L103" s="138">
        <f>70.2+19.8</f>
        <v>90</v>
      </c>
      <c r="M103" s="138">
        <f>30.5+1.1</f>
        <v>31.6</v>
      </c>
      <c r="N103" s="231"/>
      <c r="O103" s="231"/>
      <c r="P103" s="376">
        <f>30.5+1.1</f>
        <v>31.6</v>
      </c>
      <c r="Q103" s="375">
        <v>28</v>
      </c>
      <c r="R103" s="375">
        <v>28</v>
      </c>
      <c r="S103" s="1904" t="s">
        <v>356</v>
      </c>
      <c r="T103" s="1344"/>
      <c r="U103" s="1345">
        <v>100</v>
      </c>
      <c r="V103" s="546"/>
      <c r="W103" s="378"/>
      <c r="X103" s="471"/>
    </row>
    <row r="104" spans="1:24" s="1" customFormat="1" ht="14.25" customHeight="1">
      <c r="A104" s="14"/>
      <c r="B104" s="42"/>
      <c r="C104" s="623"/>
      <c r="D104" s="1273"/>
      <c r="E104" s="1594"/>
      <c r="F104" s="1101"/>
      <c r="G104" s="1101"/>
      <c r="H104" s="43"/>
      <c r="I104" s="1669"/>
      <c r="J104" s="57" t="s">
        <v>24</v>
      </c>
      <c r="K104" s="122">
        <v>59</v>
      </c>
      <c r="L104" s="122">
        <v>59</v>
      </c>
      <c r="M104" s="98">
        <f>60+35.4</f>
        <v>95.4</v>
      </c>
      <c r="N104" s="151"/>
      <c r="O104" s="151"/>
      <c r="P104" s="198">
        <f>60+35.4</f>
        <v>95.4</v>
      </c>
      <c r="Q104" s="412"/>
      <c r="R104" s="412"/>
      <c r="S104" s="1682"/>
      <c r="T104" s="746"/>
      <c r="U104" s="1179"/>
      <c r="V104" s="296"/>
      <c r="W104" s="852"/>
      <c r="X104" s="471"/>
    </row>
    <row r="105" spans="1:24" s="1" customFormat="1" ht="15.75" customHeight="1">
      <c r="A105" s="14"/>
      <c r="B105" s="42"/>
      <c r="C105" s="623"/>
      <c r="D105" s="1273"/>
      <c r="E105" s="1594"/>
      <c r="F105" s="1101"/>
      <c r="G105" s="1101"/>
      <c r="H105" s="43"/>
      <c r="I105" s="1669"/>
      <c r="J105" s="57" t="s">
        <v>25</v>
      </c>
      <c r="K105" s="122"/>
      <c r="L105" s="122"/>
      <c r="M105" s="98"/>
      <c r="N105" s="151"/>
      <c r="O105" s="151"/>
      <c r="P105" s="198"/>
      <c r="Q105" s="412"/>
      <c r="R105" s="122"/>
      <c r="S105" s="1893" t="s">
        <v>354</v>
      </c>
      <c r="T105" s="876"/>
      <c r="U105" s="272">
        <v>100</v>
      </c>
      <c r="V105" s="877"/>
      <c r="W105" s="878"/>
      <c r="X105" s="471"/>
    </row>
    <row r="106" spans="1:24" s="1" customFormat="1" ht="12.75" customHeight="1">
      <c r="A106" s="14"/>
      <c r="B106" s="42"/>
      <c r="C106" s="623"/>
      <c r="D106" s="1273"/>
      <c r="E106" s="1594"/>
      <c r="F106" s="1101"/>
      <c r="G106" s="1101"/>
      <c r="H106" s="43"/>
      <c r="I106" s="1669"/>
      <c r="J106" s="57" t="s">
        <v>159</v>
      </c>
      <c r="K106" s="122"/>
      <c r="L106" s="122"/>
      <c r="M106" s="98">
        <f>P106</f>
        <v>48</v>
      </c>
      <c r="N106" s="151"/>
      <c r="O106" s="151"/>
      <c r="P106" s="198">
        <f>12+36</f>
        <v>48</v>
      </c>
      <c r="Q106" s="412"/>
      <c r="R106" s="122"/>
      <c r="S106" s="1894"/>
      <c r="T106" s="850"/>
      <c r="U106" s="273"/>
      <c r="V106" s="629"/>
      <c r="W106" s="879"/>
      <c r="X106" s="471"/>
    </row>
    <row r="107" spans="1:24" s="1" customFormat="1" ht="27" customHeight="1">
      <c r="A107" s="14"/>
      <c r="B107" s="42"/>
      <c r="C107" s="623"/>
      <c r="D107" s="1273"/>
      <c r="E107" s="1594"/>
      <c r="F107" s="1101"/>
      <c r="G107" s="1101"/>
      <c r="H107" s="43"/>
      <c r="I107" s="1669"/>
      <c r="J107" s="57"/>
      <c r="K107" s="122"/>
      <c r="L107" s="122"/>
      <c r="M107" s="98"/>
      <c r="N107" s="151"/>
      <c r="O107" s="151"/>
      <c r="P107" s="198"/>
      <c r="Q107" s="412"/>
      <c r="R107" s="412"/>
      <c r="S107" s="353" t="s">
        <v>355</v>
      </c>
      <c r="T107" s="862"/>
      <c r="U107" s="863">
        <v>100</v>
      </c>
      <c r="V107" s="864"/>
      <c r="W107" s="856"/>
      <c r="X107" s="471"/>
    </row>
    <row r="108" spans="1:24" s="1" customFormat="1" ht="27" customHeight="1">
      <c r="A108" s="14"/>
      <c r="B108" s="42"/>
      <c r="C108" s="623"/>
      <c r="D108" s="1405"/>
      <c r="E108" s="1594"/>
      <c r="F108" s="1101"/>
      <c r="G108" s="1101"/>
      <c r="H108" s="43"/>
      <c r="I108" s="1669"/>
      <c r="J108" s="671"/>
      <c r="K108" s="131"/>
      <c r="L108" s="131"/>
      <c r="M108" s="140"/>
      <c r="N108" s="233"/>
      <c r="O108" s="233"/>
      <c r="P108" s="227"/>
      <c r="Q108" s="101"/>
      <c r="R108" s="101"/>
      <c r="S108" s="872" t="s">
        <v>374</v>
      </c>
      <c r="T108" s="873">
        <v>100</v>
      </c>
      <c r="U108" s="874">
        <v>100</v>
      </c>
      <c r="V108" s="875"/>
      <c r="W108" s="857"/>
      <c r="X108" s="471"/>
    </row>
    <row r="109" spans="1:24" s="1" customFormat="1" ht="80.25" customHeight="1">
      <c r="A109" s="14"/>
      <c r="B109" s="42"/>
      <c r="C109" s="623"/>
      <c r="D109" s="1273"/>
      <c r="E109" s="1594"/>
      <c r="F109" s="1101"/>
      <c r="G109" s="1101"/>
      <c r="H109" s="43"/>
      <c r="I109" s="1679"/>
      <c r="J109" s="671" t="s">
        <v>25</v>
      </c>
      <c r="K109" s="131">
        <v>23.1</v>
      </c>
      <c r="L109" s="131">
        <v>23.1</v>
      </c>
      <c r="M109" s="140"/>
      <c r="N109" s="233"/>
      <c r="O109" s="233"/>
      <c r="P109" s="227"/>
      <c r="Q109" s="101"/>
      <c r="R109" s="101"/>
      <c r="S109" s="672" t="s">
        <v>375</v>
      </c>
      <c r="T109" s="252">
        <v>4</v>
      </c>
      <c r="U109" s="274"/>
      <c r="V109" s="547"/>
      <c r="W109" s="323"/>
      <c r="X109" s="471"/>
    </row>
    <row r="110" spans="1:24" s="1" customFormat="1" ht="22.5" customHeight="1">
      <c r="A110" s="14"/>
      <c r="B110" s="42"/>
      <c r="C110" s="623"/>
      <c r="D110" s="1248"/>
      <c r="E110" s="1291"/>
      <c r="F110" s="1101"/>
      <c r="G110" s="1101"/>
      <c r="H110" s="1102"/>
      <c r="I110" s="1669" t="s">
        <v>23</v>
      </c>
      <c r="J110" s="437" t="s">
        <v>24</v>
      </c>
      <c r="K110" s="122">
        <v>20</v>
      </c>
      <c r="L110" s="122">
        <v>20</v>
      </c>
      <c r="M110" s="190"/>
      <c r="N110" s="151"/>
      <c r="O110" s="151"/>
      <c r="P110" s="190"/>
      <c r="Q110" s="122"/>
      <c r="R110" s="122"/>
      <c r="S110" s="1671" t="s">
        <v>351</v>
      </c>
      <c r="T110" s="262">
        <v>50</v>
      </c>
      <c r="U110" s="283">
        <v>100</v>
      </c>
      <c r="V110" s="546"/>
      <c r="W110" s="378"/>
      <c r="X110" s="471"/>
    </row>
    <row r="111" spans="1:24" s="1" customFormat="1" ht="19.5" customHeight="1">
      <c r="A111" s="14"/>
      <c r="B111" s="42"/>
      <c r="C111" s="623"/>
      <c r="D111" s="1248"/>
      <c r="E111" s="1291"/>
      <c r="F111" s="1101"/>
      <c r="G111" s="1101"/>
      <c r="H111" s="1102"/>
      <c r="I111" s="1669"/>
      <c r="J111" s="437" t="s">
        <v>20</v>
      </c>
      <c r="K111" s="122"/>
      <c r="L111" s="122">
        <v>25</v>
      </c>
      <c r="M111" s="887">
        <f>N111+P111</f>
        <v>187.10000000000002</v>
      </c>
      <c r="N111" s="735">
        <v>96.2</v>
      </c>
      <c r="O111" s="736"/>
      <c r="P111" s="887">
        <f>48.6+42.3</f>
        <v>90.9</v>
      </c>
      <c r="Q111" s="122"/>
      <c r="R111" s="122"/>
      <c r="S111" s="1905"/>
      <c r="T111" s="251"/>
      <c r="U111" s="273"/>
      <c r="V111" s="629"/>
      <c r="W111" s="670"/>
      <c r="X111" s="471"/>
    </row>
    <row r="112" spans="1:24" s="1" customFormat="1" ht="29.25" customHeight="1">
      <c r="A112" s="14"/>
      <c r="B112" s="42"/>
      <c r="C112" s="623"/>
      <c r="D112" s="980"/>
      <c r="E112" s="1293"/>
      <c r="F112" s="39"/>
      <c r="G112" s="39"/>
      <c r="H112" s="839"/>
      <c r="I112" s="1670"/>
      <c r="J112" s="438" t="s">
        <v>25</v>
      </c>
      <c r="K112" s="131">
        <v>20</v>
      </c>
      <c r="L112" s="131">
        <v>20</v>
      </c>
      <c r="M112" s="227">
        <v>40</v>
      </c>
      <c r="N112" s="233"/>
      <c r="O112" s="233"/>
      <c r="P112" s="721">
        <v>40</v>
      </c>
      <c r="Q112" s="131"/>
      <c r="R112" s="131"/>
      <c r="S112" s="28" t="s">
        <v>258</v>
      </c>
      <c r="T112" s="252"/>
      <c r="U112" s="274">
        <v>100</v>
      </c>
      <c r="V112" s="547"/>
      <c r="W112" s="323"/>
      <c r="X112" s="471"/>
    </row>
    <row r="113" spans="1:28" s="1" customFormat="1" ht="15.75" customHeight="1">
      <c r="A113" s="14"/>
      <c r="B113" s="15"/>
      <c r="C113" s="622"/>
      <c r="D113" s="1655" t="s">
        <v>47</v>
      </c>
      <c r="E113" s="1901" t="s">
        <v>269</v>
      </c>
      <c r="F113" s="1101"/>
      <c r="G113" s="1688" t="s">
        <v>231</v>
      </c>
      <c r="H113" s="43"/>
      <c r="I113" s="1902" t="s">
        <v>61</v>
      </c>
      <c r="J113" s="80" t="s">
        <v>20</v>
      </c>
      <c r="K113" s="558"/>
      <c r="L113" s="558">
        <v>87.2</v>
      </c>
      <c r="M113" s="370"/>
      <c r="N113" s="361"/>
      <c r="O113" s="361"/>
      <c r="P113" s="371"/>
      <c r="Q113" s="558"/>
      <c r="R113" s="359"/>
      <c r="S113" s="1408" t="s">
        <v>210</v>
      </c>
      <c r="T113" s="562">
        <v>1</v>
      </c>
      <c r="U113" s="559">
        <v>1</v>
      </c>
      <c r="V113" s="559"/>
      <c r="W113" s="560"/>
      <c r="X113" s="471"/>
    </row>
    <row r="114" spans="1:28" s="1" customFormat="1" ht="26.25" customHeight="1">
      <c r="A114" s="14"/>
      <c r="B114" s="15"/>
      <c r="C114" s="622"/>
      <c r="D114" s="1656"/>
      <c r="E114" s="1901"/>
      <c r="F114" s="1101"/>
      <c r="G114" s="1689"/>
      <c r="H114" s="43"/>
      <c r="I114" s="1903"/>
      <c r="J114" s="54" t="s">
        <v>159</v>
      </c>
      <c r="K114" s="466"/>
      <c r="L114" s="466"/>
      <c r="M114" s="304">
        <f>P114</f>
        <v>87.2</v>
      </c>
      <c r="N114" s="368"/>
      <c r="O114" s="368"/>
      <c r="P114" s="369">
        <v>87.2</v>
      </c>
      <c r="Q114" s="466"/>
      <c r="R114" s="466"/>
      <c r="S114" s="1406"/>
      <c r="T114" s="555"/>
      <c r="U114" s="556"/>
      <c r="V114" s="556"/>
      <c r="W114" s="557"/>
      <c r="X114" s="471"/>
    </row>
    <row r="115" spans="1:28" s="1" customFormat="1" ht="15.75" customHeight="1">
      <c r="A115" s="14"/>
      <c r="B115" s="15"/>
      <c r="C115" s="622"/>
      <c r="D115" s="1655"/>
      <c r="E115" s="1657" t="s">
        <v>308</v>
      </c>
      <c r="F115" s="673"/>
      <c r="G115" s="1624" t="s">
        <v>231</v>
      </c>
      <c r="H115" s="674"/>
      <c r="I115" s="1659" t="s">
        <v>61</v>
      </c>
      <c r="J115" s="675" t="s">
        <v>20</v>
      </c>
      <c r="K115" s="676"/>
      <c r="L115" s="676">
        <v>155</v>
      </c>
      <c r="M115" s="370"/>
      <c r="N115" s="361"/>
      <c r="O115" s="361"/>
      <c r="P115" s="371"/>
      <c r="Q115" s="558"/>
      <c r="R115" s="359"/>
      <c r="S115" s="561" t="s">
        <v>210</v>
      </c>
      <c r="T115" s="562">
        <v>1</v>
      </c>
      <c r="U115" s="559"/>
      <c r="V115" s="559"/>
      <c r="W115" s="560"/>
      <c r="X115" s="471"/>
    </row>
    <row r="116" spans="1:28" s="1" customFormat="1" ht="26.25" customHeight="1">
      <c r="A116" s="14"/>
      <c r="B116" s="15"/>
      <c r="C116" s="622"/>
      <c r="D116" s="1656"/>
      <c r="E116" s="1657"/>
      <c r="F116" s="673"/>
      <c r="G116" s="1658"/>
      <c r="H116" s="674"/>
      <c r="I116" s="1660"/>
      <c r="J116" s="677"/>
      <c r="K116" s="678"/>
      <c r="L116" s="678"/>
      <c r="M116" s="304"/>
      <c r="N116" s="368"/>
      <c r="O116" s="368"/>
      <c r="P116" s="369"/>
      <c r="Q116" s="466"/>
      <c r="R116" s="466"/>
      <c r="S116" s="1230"/>
      <c r="T116" s="555"/>
      <c r="U116" s="556"/>
      <c r="V116" s="556"/>
      <c r="W116" s="557"/>
      <c r="X116" s="471"/>
    </row>
    <row r="117" spans="1:28" s="1" customFormat="1" ht="15.75" customHeight="1" thickBot="1">
      <c r="A117" s="1246"/>
      <c r="B117" s="526"/>
      <c r="C117" s="615"/>
      <c r="D117" s="594"/>
      <c r="E117" s="591"/>
      <c r="F117" s="592"/>
      <c r="G117" s="593"/>
      <c r="H117" s="594"/>
      <c r="I117" s="332"/>
      <c r="J117" s="1289" t="s">
        <v>50</v>
      </c>
      <c r="K117" s="102">
        <f>SUM(K88:K112)</f>
        <v>320.89999999999998</v>
      </c>
      <c r="L117" s="102">
        <f t="shared" ref="L117:R117" si="10">SUM(L88:L116)</f>
        <v>620.09999999999991</v>
      </c>
      <c r="M117" s="102">
        <f t="shared" si="10"/>
        <v>609.70000000000005</v>
      </c>
      <c r="N117" s="102">
        <f t="shared" si="10"/>
        <v>214.8</v>
      </c>
      <c r="O117" s="102">
        <f t="shared" si="10"/>
        <v>0</v>
      </c>
      <c r="P117" s="102">
        <f t="shared" si="10"/>
        <v>394.90000000000003</v>
      </c>
      <c r="Q117" s="102">
        <f t="shared" si="10"/>
        <v>96.8</v>
      </c>
      <c r="R117" s="102">
        <f t="shared" si="10"/>
        <v>93.6</v>
      </c>
      <c r="S117" s="595"/>
      <c r="T117" s="596"/>
      <c r="U117" s="597"/>
      <c r="V117" s="598"/>
      <c r="W117" s="599"/>
      <c r="X117" s="471"/>
      <c r="AB117" s="1" t="s">
        <v>373</v>
      </c>
    </row>
    <row r="118" spans="1:28" s="1" customFormat="1" ht="44.25" customHeight="1">
      <c r="A118" s="1643" t="s">
        <v>13</v>
      </c>
      <c r="B118" s="1645" t="s">
        <v>13</v>
      </c>
      <c r="C118" s="1661" t="s">
        <v>45</v>
      </c>
      <c r="D118" s="1663"/>
      <c r="E118" s="1665" t="s">
        <v>73</v>
      </c>
      <c r="F118" s="1667"/>
      <c r="G118" s="1637" t="s">
        <v>151</v>
      </c>
      <c r="H118" s="1639">
        <v>1</v>
      </c>
      <c r="I118" s="1641" t="s">
        <v>117</v>
      </c>
      <c r="J118" s="44" t="s">
        <v>20</v>
      </c>
      <c r="K118" s="148">
        <v>9</v>
      </c>
      <c r="L118" s="148">
        <v>9</v>
      </c>
      <c r="M118" s="211">
        <v>9</v>
      </c>
      <c r="N118" s="245">
        <v>9</v>
      </c>
      <c r="O118" s="245"/>
      <c r="P118" s="230"/>
      <c r="Q118" s="148">
        <v>9</v>
      </c>
      <c r="R118" s="148">
        <v>9</v>
      </c>
      <c r="S118" s="53" t="s">
        <v>74</v>
      </c>
      <c r="T118" s="1178">
        <v>5</v>
      </c>
      <c r="U118" s="1302">
        <v>4</v>
      </c>
      <c r="V118" s="1302">
        <v>4</v>
      </c>
      <c r="W118" s="1310">
        <v>4</v>
      </c>
      <c r="X118" s="471"/>
    </row>
    <row r="119" spans="1:28" s="1" customFormat="1" ht="19.5" customHeight="1" thickBot="1">
      <c r="A119" s="1644"/>
      <c r="B119" s="1646"/>
      <c r="C119" s="1662"/>
      <c r="D119" s="1664"/>
      <c r="E119" s="1666"/>
      <c r="F119" s="1668"/>
      <c r="G119" s="1638"/>
      <c r="H119" s="1640"/>
      <c r="I119" s="1642"/>
      <c r="J119" s="46" t="s">
        <v>50</v>
      </c>
      <c r="K119" s="136">
        <f t="shared" ref="K119:R119" si="11">SUM(K118)</f>
        <v>9</v>
      </c>
      <c r="L119" s="136">
        <f t="shared" si="11"/>
        <v>9</v>
      </c>
      <c r="M119" s="102">
        <f t="shared" si="11"/>
        <v>9</v>
      </c>
      <c r="N119" s="333">
        <f t="shared" si="11"/>
        <v>9</v>
      </c>
      <c r="O119" s="333">
        <f t="shared" si="11"/>
        <v>0</v>
      </c>
      <c r="P119" s="332">
        <f t="shared" si="11"/>
        <v>0</v>
      </c>
      <c r="Q119" s="136">
        <f t="shared" si="11"/>
        <v>9</v>
      </c>
      <c r="R119" s="136">
        <f t="shared" si="11"/>
        <v>9</v>
      </c>
      <c r="S119" s="145"/>
      <c r="T119" s="1180"/>
      <c r="U119" s="1303"/>
      <c r="V119" s="1303"/>
      <c r="W119" s="1312"/>
      <c r="X119" s="471"/>
    </row>
    <row r="120" spans="1:28" s="47" customFormat="1" ht="25.5" customHeight="1">
      <c r="A120" s="1643" t="s">
        <v>13</v>
      </c>
      <c r="B120" s="1645" t="s">
        <v>13</v>
      </c>
      <c r="C120" s="1647" t="s">
        <v>47</v>
      </c>
      <c r="D120" s="1650"/>
      <c r="E120" s="1320" t="s">
        <v>267</v>
      </c>
      <c r="F120" s="885"/>
      <c r="G120" s="388"/>
      <c r="H120" s="1266">
        <v>5</v>
      </c>
      <c r="I120" s="1240" t="s">
        <v>170</v>
      </c>
      <c r="J120" s="48" t="s">
        <v>21</v>
      </c>
      <c r="K120" s="132">
        <v>4.8</v>
      </c>
      <c r="L120" s="132">
        <v>4.8</v>
      </c>
      <c r="M120" s="207">
        <v>4.8</v>
      </c>
      <c r="N120" s="234">
        <v>4.8</v>
      </c>
      <c r="O120" s="234"/>
      <c r="P120" s="216"/>
      <c r="Q120" s="132">
        <v>4.8</v>
      </c>
      <c r="R120" s="132">
        <v>4.8</v>
      </c>
      <c r="S120" s="1230" t="s">
        <v>112</v>
      </c>
      <c r="T120" s="1179">
        <v>1</v>
      </c>
      <c r="U120" s="250">
        <v>1</v>
      </c>
      <c r="V120" s="250">
        <v>1</v>
      </c>
      <c r="W120" s="1311">
        <v>1</v>
      </c>
      <c r="X120" s="1191"/>
    </row>
    <row r="121" spans="1:28" s="47" customFormat="1" ht="16.5" customHeight="1">
      <c r="A121" s="1613"/>
      <c r="B121" s="1614"/>
      <c r="C121" s="1648"/>
      <c r="D121" s="1651"/>
      <c r="E121" s="747" t="s">
        <v>75</v>
      </c>
      <c r="F121" s="748"/>
      <c r="G121" s="1653"/>
      <c r="H121" s="705">
        <v>3</v>
      </c>
      <c r="I121" s="706" t="s">
        <v>220</v>
      </c>
      <c r="J121" s="707" t="s">
        <v>21</v>
      </c>
      <c r="K121" s="669">
        <v>245.1</v>
      </c>
      <c r="L121" s="151">
        <f>245.1-166.1</f>
        <v>79</v>
      </c>
      <c r="M121" s="708"/>
      <c r="N121" s="709"/>
      <c r="O121" s="709"/>
      <c r="P121" s="710"/>
      <c r="Q121" s="669"/>
      <c r="R121" s="669"/>
      <c r="S121" s="1230"/>
      <c r="T121" s="745"/>
      <c r="U121" s="746"/>
      <c r="V121" s="743"/>
      <c r="W121" s="744"/>
      <c r="X121" s="1191"/>
    </row>
    <row r="122" spans="1:28" s="47" customFormat="1" ht="18.75" customHeight="1" thickBot="1">
      <c r="A122" s="1644"/>
      <c r="B122" s="1646"/>
      <c r="C122" s="1649"/>
      <c r="D122" s="1652"/>
      <c r="E122" s="387"/>
      <c r="F122" s="1234"/>
      <c r="G122" s="1654"/>
      <c r="H122" s="435"/>
      <c r="I122" s="1243"/>
      <c r="J122" s="46" t="s">
        <v>50</v>
      </c>
      <c r="K122" s="136">
        <f>SUM(K120:K121)</f>
        <v>249.9</v>
      </c>
      <c r="L122" s="136">
        <f t="shared" ref="L122:R122" si="12">SUM(L120:L121)</f>
        <v>83.8</v>
      </c>
      <c r="M122" s="136">
        <f>SUM(M120:M121)</f>
        <v>4.8</v>
      </c>
      <c r="N122" s="136">
        <f t="shared" si="12"/>
        <v>4.8</v>
      </c>
      <c r="O122" s="136">
        <f t="shared" si="12"/>
        <v>0</v>
      </c>
      <c r="P122" s="136">
        <f t="shared" si="12"/>
        <v>0</v>
      </c>
      <c r="Q122" s="136">
        <f t="shared" si="12"/>
        <v>4.8</v>
      </c>
      <c r="R122" s="136">
        <f t="shared" si="12"/>
        <v>4.8</v>
      </c>
      <c r="S122" s="1231"/>
      <c r="T122" s="1180"/>
      <c r="U122" s="1180"/>
      <c r="V122" s="1260"/>
      <c r="W122" s="1312"/>
      <c r="X122" s="1191"/>
    </row>
    <row r="123" spans="1:28" s="1" customFormat="1" ht="15" customHeight="1" thickBot="1">
      <c r="A123" s="1246" t="s">
        <v>13</v>
      </c>
      <c r="B123" s="1251" t="s">
        <v>13</v>
      </c>
      <c r="C123" s="1611" t="s">
        <v>76</v>
      </c>
      <c r="D123" s="1612"/>
      <c r="E123" s="1612"/>
      <c r="F123" s="1612"/>
      <c r="G123" s="1612"/>
      <c r="H123" s="1612"/>
      <c r="I123" s="1612"/>
      <c r="J123" s="1628"/>
      <c r="K123" s="143">
        <f t="shared" ref="K123:R123" si="13">K122+K119+K117+K86+K84+K81+K65+K63+K59+K55+K52</f>
        <v>14787.8</v>
      </c>
      <c r="L123" s="143">
        <f t="shared" si="13"/>
        <v>12212.8</v>
      </c>
      <c r="M123" s="143">
        <f t="shared" si="13"/>
        <v>11657.8</v>
      </c>
      <c r="N123" s="143">
        <f t="shared" si="13"/>
        <v>8301</v>
      </c>
      <c r="O123" s="143">
        <f t="shared" si="13"/>
        <v>4784</v>
      </c>
      <c r="P123" s="143">
        <f t="shared" si="13"/>
        <v>3356.7999999999997</v>
      </c>
      <c r="Q123" s="143">
        <f t="shared" si="13"/>
        <v>11597.699999999999</v>
      </c>
      <c r="R123" s="143">
        <f t="shared" si="13"/>
        <v>12312.9</v>
      </c>
      <c r="S123" s="49"/>
      <c r="T123" s="267"/>
      <c r="U123" s="444"/>
      <c r="V123" s="444"/>
      <c r="W123" s="50"/>
      <c r="X123" s="471"/>
    </row>
    <row r="124" spans="1:28" s="1" customFormat="1" ht="17.25" customHeight="1" thickBot="1">
      <c r="A124" s="51" t="s">
        <v>13</v>
      </c>
      <c r="B124" s="52" t="s">
        <v>22</v>
      </c>
      <c r="C124" s="1589" t="s">
        <v>77</v>
      </c>
      <c r="D124" s="1590"/>
      <c r="E124" s="1590"/>
      <c r="F124" s="1590"/>
      <c r="G124" s="1590"/>
      <c r="H124" s="1590"/>
      <c r="I124" s="1590"/>
      <c r="J124" s="1590"/>
      <c r="K124" s="1590"/>
      <c r="L124" s="1590"/>
      <c r="M124" s="1590"/>
      <c r="N124" s="1590"/>
      <c r="O124" s="1590"/>
      <c r="P124" s="1590"/>
      <c r="Q124" s="1590"/>
      <c r="R124" s="1590"/>
      <c r="S124" s="1590"/>
      <c r="T124" s="1590"/>
      <c r="U124" s="1590"/>
      <c r="V124" s="1590"/>
      <c r="W124" s="1592"/>
      <c r="X124" s="471"/>
    </row>
    <row r="125" spans="1:28" s="1" customFormat="1" ht="27" customHeight="1">
      <c r="A125" s="1245" t="s">
        <v>13</v>
      </c>
      <c r="B125" s="1250" t="s">
        <v>22</v>
      </c>
      <c r="C125" s="1298" t="s">
        <v>13</v>
      </c>
      <c r="D125" s="1267"/>
      <c r="E125" s="1317" t="s">
        <v>359</v>
      </c>
      <c r="F125" s="159"/>
      <c r="G125" s="160"/>
      <c r="H125" s="430" t="s">
        <v>18</v>
      </c>
      <c r="I125" s="431"/>
      <c r="J125" s="431"/>
      <c r="K125" s="162"/>
      <c r="L125" s="162"/>
      <c r="M125" s="288"/>
      <c r="N125" s="293"/>
      <c r="O125" s="293"/>
      <c r="P125" s="291"/>
      <c r="Q125" s="162"/>
      <c r="R125" s="162"/>
      <c r="S125" s="163"/>
      <c r="T125" s="294"/>
      <c r="U125" s="301"/>
      <c r="V125" s="301"/>
      <c r="W125" s="297"/>
      <c r="X125" s="471"/>
    </row>
    <row r="126" spans="1:28" s="1" customFormat="1" ht="20.25" customHeight="1">
      <c r="A126" s="1245"/>
      <c r="B126" s="1250"/>
      <c r="C126" s="1298"/>
      <c r="D126" s="1277" t="s">
        <v>13</v>
      </c>
      <c r="E126" s="1593" t="s">
        <v>124</v>
      </c>
      <c r="F126" s="1630" t="s">
        <v>152</v>
      </c>
      <c r="G126" s="1633" t="s">
        <v>156</v>
      </c>
      <c r="H126" s="1266"/>
      <c r="I126" s="1606" t="s">
        <v>79</v>
      </c>
      <c r="J126" s="563" t="s">
        <v>20</v>
      </c>
      <c r="K126" s="121">
        <v>645.1</v>
      </c>
      <c r="L126" s="121">
        <v>510.1</v>
      </c>
      <c r="M126" s="191">
        <v>473.7</v>
      </c>
      <c r="N126" s="806">
        <v>358.9</v>
      </c>
      <c r="O126" s="231"/>
      <c r="P126" s="212">
        <v>114.8</v>
      </c>
      <c r="Q126" s="738">
        <v>465</v>
      </c>
      <c r="R126" s="738">
        <v>465</v>
      </c>
      <c r="S126" s="357" t="s">
        <v>114</v>
      </c>
      <c r="T126" s="565">
        <v>439</v>
      </c>
      <c r="U126" s="374">
        <v>439</v>
      </c>
      <c r="V126" s="374">
        <v>439</v>
      </c>
      <c r="W126" s="348">
        <v>439</v>
      </c>
      <c r="X126" s="471"/>
    </row>
    <row r="127" spans="1:28" s="1" customFormat="1" ht="26.25" customHeight="1">
      <c r="A127" s="1245"/>
      <c r="B127" s="1250"/>
      <c r="C127" s="1298"/>
      <c r="D127" s="1267"/>
      <c r="E127" s="1629"/>
      <c r="F127" s="1631"/>
      <c r="G127" s="1634"/>
      <c r="H127" s="1267"/>
      <c r="I127" s="1636"/>
      <c r="J127" s="146" t="s">
        <v>159</v>
      </c>
      <c r="K127" s="122"/>
      <c r="L127" s="122"/>
      <c r="M127" s="98">
        <f>N127</f>
        <v>9</v>
      </c>
      <c r="N127" s="151">
        <v>9</v>
      </c>
      <c r="O127" s="151"/>
      <c r="P127" s="213"/>
      <c r="Q127" s="122"/>
      <c r="R127" s="122"/>
      <c r="S127" s="1313" t="s">
        <v>253</v>
      </c>
      <c r="T127" s="350">
        <v>439</v>
      </c>
      <c r="U127" s="351">
        <v>439</v>
      </c>
      <c r="V127" s="351">
        <v>439</v>
      </c>
      <c r="W127" s="352">
        <v>439</v>
      </c>
      <c r="X127" s="471"/>
    </row>
    <row r="128" spans="1:28" s="1" customFormat="1" ht="18.75" customHeight="1">
      <c r="A128" s="1245"/>
      <c r="B128" s="1250"/>
      <c r="C128" s="1298"/>
      <c r="D128" s="1267"/>
      <c r="E128" s="1283"/>
      <c r="F128" s="1631"/>
      <c r="G128" s="1634"/>
      <c r="H128" s="1267"/>
      <c r="I128" s="1636"/>
      <c r="J128" s="146"/>
      <c r="K128" s="122"/>
      <c r="L128" s="122"/>
      <c r="M128" s="98"/>
      <c r="N128" s="151"/>
      <c r="O128" s="151"/>
      <c r="P128" s="213"/>
      <c r="Q128" s="122"/>
      <c r="R128" s="122"/>
      <c r="S128" s="183" t="s">
        <v>115</v>
      </c>
      <c r="T128" s="326">
        <f>87+6+1</f>
        <v>94</v>
      </c>
      <c r="U128" s="327">
        <v>5</v>
      </c>
      <c r="V128" s="327">
        <v>10</v>
      </c>
      <c r="W128" s="325">
        <v>70</v>
      </c>
      <c r="X128" s="471"/>
    </row>
    <row r="129" spans="1:24" s="1" customFormat="1" ht="18.75" customHeight="1">
      <c r="A129" s="1245"/>
      <c r="B129" s="1250"/>
      <c r="C129" s="1298"/>
      <c r="D129" s="1267"/>
      <c r="E129" s="1283"/>
      <c r="F129" s="1631"/>
      <c r="G129" s="1634"/>
      <c r="H129" s="1267"/>
      <c r="I129" s="1636"/>
      <c r="J129" s="146"/>
      <c r="K129" s="122"/>
      <c r="L129" s="122"/>
      <c r="M129" s="98"/>
      <c r="N129" s="151"/>
      <c r="O129" s="151"/>
      <c r="P129" s="213"/>
      <c r="Q129" s="122"/>
      <c r="R129" s="122"/>
      <c r="S129" s="183" t="s">
        <v>113</v>
      </c>
      <c r="T129" s="326">
        <v>31</v>
      </c>
      <c r="U129" s="327">
        <v>0</v>
      </c>
      <c r="V129" s="327">
        <v>15</v>
      </c>
      <c r="W129" s="325">
        <v>0</v>
      </c>
      <c r="X129" s="471"/>
    </row>
    <row r="130" spans="1:24" s="1" customFormat="1" ht="18.75" customHeight="1">
      <c r="A130" s="1245"/>
      <c r="B130" s="1250"/>
      <c r="C130" s="1298"/>
      <c r="D130" s="1267"/>
      <c r="E130" s="1291"/>
      <c r="F130" s="1631"/>
      <c r="G130" s="1634"/>
      <c r="H130" s="1267"/>
      <c r="I130" s="176"/>
      <c r="J130" s="146"/>
      <c r="K130" s="122"/>
      <c r="L130" s="122"/>
      <c r="M130" s="98"/>
      <c r="N130" s="151"/>
      <c r="O130" s="151"/>
      <c r="P130" s="213"/>
      <c r="Q130" s="122"/>
      <c r="R130" s="122"/>
      <c r="S130" s="354" t="s">
        <v>194</v>
      </c>
      <c r="T130" s="355">
        <v>18</v>
      </c>
      <c r="U130" s="356">
        <v>3</v>
      </c>
      <c r="V130" s="356">
        <v>3</v>
      </c>
      <c r="W130" s="325">
        <v>4</v>
      </c>
      <c r="X130" s="471"/>
    </row>
    <row r="131" spans="1:24" s="1" customFormat="1" ht="18.75" customHeight="1">
      <c r="A131" s="1401"/>
      <c r="B131" s="1402"/>
      <c r="C131" s="1412"/>
      <c r="D131" s="1411"/>
      <c r="E131" s="1398"/>
      <c r="F131" s="1631"/>
      <c r="G131" s="1634"/>
      <c r="H131" s="1411"/>
      <c r="I131" s="176"/>
      <c r="J131" s="146"/>
      <c r="K131" s="122"/>
      <c r="L131" s="122"/>
      <c r="M131" s="98"/>
      <c r="N131" s="151"/>
      <c r="O131" s="151"/>
      <c r="P131" s="213"/>
      <c r="Q131" s="122"/>
      <c r="R131" s="122"/>
      <c r="S131" s="183" t="s">
        <v>195</v>
      </c>
      <c r="T131" s="326">
        <v>13</v>
      </c>
      <c r="U131" s="327">
        <v>14</v>
      </c>
      <c r="V131" s="327">
        <v>14</v>
      </c>
      <c r="W131" s="325">
        <v>14</v>
      </c>
      <c r="X131" s="471"/>
    </row>
    <row r="132" spans="1:24" s="1" customFormat="1" ht="18.75" customHeight="1">
      <c r="A132" s="1245"/>
      <c r="B132" s="1250"/>
      <c r="C132" s="1298"/>
      <c r="D132" s="1274"/>
      <c r="E132" s="1293"/>
      <c r="F132" s="1632"/>
      <c r="G132" s="1635"/>
      <c r="H132" s="1274"/>
      <c r="I132" s="566"/>
      <c r="J132" s="147" t="s">
        <v>20</v>
      </c>
      <c r="K132" s="131"/>
      <c r="L132" s="131"/>
      <c r="M132" s="140">
        <f>N132+P132</f>
        <v>13.3</v>
      </c>
      <c r="N132" s="233">
        <v>3.3</v>
      </c>
      <c r="O132" s="233"/>
      <c r="P132" s="215">
        <v>10</v>
      </c>
      <c r="Q132" s="131"/>
      <c r="R132" s="131"/>
      <c r="S132" s="28" t="s">
        <v>376</v>
      </c>
      <c r="T132" s="1417"/>
      <c r="U132" s="570">
        <v>1</v>
      </c>
      <c r="V132" s="570"/>
      <c r="W132" s="478"/>
      <c r="X132" s="471"/>
    </row>
    <row r="133" spans="1:24" s="1" customFormat="1" ht="36" customHeight="1">
      <c r="A133" s="1245"/>
      <c r="B133" s="1250"/>
      <c r="C133" s="1298"/>
      <c r="D133" s="1273"/>
      <c r="E133" s="1620" t="s">
        <v>221</v>
      </c>
      <c r="F133" s="1622" t="s">
        <v>78</v>
      </c>
      <c r="G133" s="1624" t="s">
        <v>232</v>
      </c>
      <c r="H133" s="823"/>
      <c r="I133" s="1626" t="s">
        <v>170</v>
      </c>
      <c r="J133" s="824" t="s">
        <v>20</v>
      </c>
      <c r="K133" s="722">
        <v>10</v>
      </c>
      <c r="L133" s="722">
        <v>10</v>
      </c>
      <c r="M133" s="825"/>
      <c r="N133" s="826"/>
      <c r="O133" s="826"/>
      <c r="P133" s="827"/>
      <c r="Q133" s="828"/>
      <c r="R133" s="828"/>
      <c r="S133" s="821" t="s">
        <v>188</v>
      </c>
      <c r="T133" s="829" t="s">
        <v>169</v>
      </c>
      <c r="U133" s="727"/>
      <c r="V133" s="726"/>
      <c r="W133" s="347"/>
      <c r="X133" s="471"/>
    </row>
    <row r="134" spans="1:24" s="4" customFormat="1" ht="32.25" customHeight="1">
      <c r="A134" s="1245"/>
      <c r="B134" s="1250"/>
      <c r="C134" s="1298"/>
      <c r="D134" s="620"/>
      <c r="E134" s="1621"/>
      <c r="F134" s="1623"/>
      <c r="G134" s="1625"/>
      <c r="H134" s="830"/>
      <c r="I134" s="1627"/>
      <c r="J134" s="824"/>
      <c r="K134" s="722"/>
      <c r="L134" s="722"/>
      <c r="M134" s="831"/>
      <c r="N134" s="723"/>
      <c r="O134" s="723"/>
      <c r="P134" s="724"/>
      <c r="Q134" s="722"/>
      <c r="R134" s="722"/>
      <c r="S134" s="725"/>
      <c r="T134" s="726"/>
      <c r="U134" s="726"/>
      <c r="V134" s="726"/>
      <c r="W134" s="347"/>
      <c r="X134" s="33"/>
    </row>
    <row r="135" spans="1:24" s="47" customFormat="1" ht="12.75" customHeight="1" thickBot="1">
      <c r="A135" s="1246"/>
      <c r="B135" s="1251"/>
      <c r="C135" s="624"/>
      <c r="D135" s="594"/>
      <c r="E135" s="591"/>
      <c r="F135" s="592"/>
      <c r="G135" s="593"/>
      <c r="H135" s="594"/>
      <c r="I135" s="332"/>
      <c r="J135" s="46" t="s">
        <v>50</v>
      </c>
      <c r="K135" s="136">
        <f t="shared" ref="K135:R135" si="14">SUM(K126:K134)</f>
        <v>655.1</v>
      </c>
      <c r="L135" s="136">
        <f t="shared" si="14"/>
        <v>520.1</v>
      </c>
      <c r="M135" s="136">
        <f>SUM(M126:M134)</f>
        <v>496</v>
      </c>
      <c r="N135" s="136">
        <f t="shared" si="14"/>
        <v>371.2</v>
      </c>
      <c r="O135" s="136">
        <f t="shared" si="14"/>
        <v>0</v>
      </c>
      <c r="P135" s="136">
        <f t="shared" si="14"/>
        <v>124.8</v>
      </c>
      <c r="Q135" s="136">
        <f>SUM(Q126:Q134)</f>
        <v>465</v>
      </c>
      <c r="R135" s="136">
        <f t="shared" si="14"/>
        <v>465</v>
      </c>
      <c r="S135" s="595"/>
      <c r="T135" s="596"/>
      <c r="U135" s="597"/>
      <c r="V135" s="598"/>
      <c r="W135" s="599"/>
      <c r="X135" s="1191"/>
    </row>
    <row r="136" spans="1:24" s="1" customFormat="1" ht="13.5" thickBot="1">
      <c r="A136" s="51" t="s">
        <v>13</v>
      </c>
      <c r="B136" s="55" t="s">
        <v>22</v>
      </c>
      <c r="C136" s="1544" t="s">
        <v>76</v>
      </c>
      <c r="D136" s="1545"/>
      <c r="E136" s="1545"/>
      <c r="F136" s="1545"/>
      <c r="G136" s="1545"/>
      <c r="H136" s="1545"/>
      <c r="I136" s="1612"/>
      <c r="J136" s="1612"/>
      <c r="K136" s="149">
        <f>K135</f>
        <v>655.1</v>
      </c>
      <c r="L136" s="149">
        <f>L135</f>
        <v>520.1</v>
      </c>
      <c r="M136" s="149">
        <f t="shared" ref="M136:R136" si="15">M135</f>
        <v>496</v>
      </c>
      <c r="N136" s="149">
        <f t="shared" si="15"/>
        <v>371.2</v>
      </c>
      <c r="O136" s="149">
        <f t="shared" si="15"/>
        <v>0</v>
      </c>
      <c r="P136" s="149">
        <f t="shared" si="15"/>
        <v>124.8</v>
      </c>
      <c r="Q136" s="149">
        <f t="shared" si="15"/>
        <v>465</v>
      </c>
      <c r="R136" s="149">
        <f t="shared" si="15"/>
        <v>465</v>
      </c>
      <c r="S136" s="571"/>
      <c r="T136" s="572"/>
      <c r="U136" s="572"/>
      <c r="V136" s="572"/>
      <c r="W136" s="298"/>
      <c r="X136" s="471"/>
    </row>
    <row r="137" spans="1:24" s="1" customFormat="1" ht="17.25" customHeight="1" thickBot="1">
      <c r="A137" s="51" t="s">
        <v>13</v>
      </c>
      <c r="B137" s="52" t="s">
        <v>26</v>
      </c>
      <c r="C137" s="1589" t="s">
        <v>229</v>
      </c>
      <c r="D137" s="1590"/>
      <c r="E137" s="1590"/>
      <c r="F137" s="1590"/>
      <c r="G137" s="1590"/>
      <c r="H137" s="1590"/>
      <c r="I137" s="1590"/>
      <c r="J137" s="1590"/>
      <c r="K137" s="1590"/>
      <c r="L137" s="1590"/>
      <c r="M137" s="1590"/>
      <c r="N137" s="1590"/>
      <c r="O137" s="1590"/>
      <c r="P137" s="1590"/>
      <c r="Q137" s="1590"/>
      <c r="R137" s="1590"/>
      <c r="S137" s="1590"/>
      <c r="T137" s="1590"/>
      <c r="U137" s="1590"/>
      <c r="V137" s="1590"/>
      <c r="W137" s="1592"/>
      <c r="X137" s="471"/>
    </row>
    <row r="138" spans="1:24" s="1" customFormat="1" ht="27" customHeight="1">
      <c r="A138" s="1275" t="s">
        <v>13</v>
      </c>
      <c r="B138" s="1262" t="s">
        <v>26</v>
      </c>
      <c r="C138" s="1279" t="s">
        <v>13</v>
      </c>
      <c r="D138" s="430"/>
      <c r="E138" s="59" t="s">
        <v>358</v>
      </c>
      <c r="F138" s="640"/>
      <c r="G138" s="160"/>
      <c r="H138" s="430"/>
      <c r="I138" s="431"/>
      <c r="J138" s="431"/>
      <c r="K138" s="162"/>
      <c r="L138" s="162"/>
      <c r="M138" s="288"/>
      <c r="N138" s="293"/>
      <c r="O138" s="293"/>
      <c r="P138" s="291"/>
      <c r="Q138" s="162"/>
      <c r="R138" s="288"/>
      <c r="S138" s="655"/>
      <c r="T138" s="294"/>
      <c r="U138" s="301"/>
      <c r="V138" s="301"/>
      <c r="W138" s="297"/>
      <c r="X138" s="471"/>
    </row>
    <row r="139" spans="1:24" s="1" customFormat="1" ht="21.75" customHeight="1">
      <c r="A139" s="1613"/>
      <c r="B139" s="1614"/>
      <c r="C139" s="1615"/>
      <c r="D139" s="1273" t="s">
        <v>13</v>
      </c>
      <c r="E139" s="1616" t="s">
        <v>297</v>
      </c>
      <c r="F139" s="1617"/>
      <c r="G139" s="1271"/>
      <c r="H139" s="1618" t="s">
        <v>18</v>
      </c>
      <c r="I139" s="1606" t="s">
        <v>29</v>
      </c>
      <c r="J139" s="74" t="s">
        <v>20</v>
      </c>
      <c r="K139" s="190"/>
      <c r="L139" s="122"/>
      <c r="M139" s="98">
        <v>90</v>
      </c>
      <c r="N139" s="151">
        <v>90</v>
      </c>
      <c r="O139" s="151"/>
      <c r="P139" s="645"/>
      <c r="Q139" s="448"/>
      <c r="R139" s="98"/>
      <c r="S139" s="1712" t="s">
        <v>296</v>
      </c>
      <c r="T139" s="283"/>
      <c r="U139" s="283">
        <v>1</v>
      </c>
      <c r="V139" s="650"/>
      <c r="W139" s="318"/>
      <c r="X139" s="471"/>
    </row>
    <row r="140" spans="1:24" s="1" customFormat="1" ht="11.25" customHeight="1">
      <c r="A140" s="1613"/>
      <c r="B140" s="1614"/>
      <c r="C140" s="1615"/>
      <c r="D140" s="1228"/>
      <c r="E140" s="1616"/>
      <c r="F140" s="1617"/>
      <c r="G140" s="1292"/>
      <c r="H140" s="1619"/>
      <c r="I140" s="1607"/>
      <c r="J140" s="54"/>
      <c r="K140" s="192"/>
      <c r="L140" s="131"/>
      <c r="M140" s="646"/>
      <c r="N140" s="647"/>
      <c r="O140" s="647"/>
      <c r="P140" s="648"/>
      <c r="Q140" s="649"/>
      <c r="R140" s="140"/>
      <c r="S140" s="1560"/>
      <c r="T140" s="274"/>
      <c r="U140" s="274"/>
      <c r="V140" s="252"/>
      <c r="W140" s="319"/>
      <c r="X140" s="471"/>
    </row>
    <row r="141" spans="1:24" s="4" customFormat="1" ht="39.75" customHeight="1">
      <c r="A141" s="1569"/>
      <c r="B141" s="1572"/>
      <c r="C141" s="1608"/>
      <c r="D141" s="1296" t="s">
        <v>22</v>
      </c>
      <c r="E141" s="1111" t="s">
        <v>230</v>
      </c>
      <c r="F141" s="641" t="s">
        <v>256</v>
      </c>
      <c r="G141" s="1271"/>
      <c r="H141" s="749"/>
      <c r="I141" s="1235"/>
      <c r="J141" s="57" t="s">
        <v>20</v>
      </c>
      <c r="K141" s="634"/>
      <c r="L141" s="122"/>
      <c r="M141" s="151">
        <v>12.3</v>
      </c>
      <c r="N141" s="151">
        <v>12.3</v>
      </c>
      <c r="O141" s="151">
        <v>9.4</v>
      </c>
      <c r="P141" s="633"/>
      <c r="Q141" s="122">
        <v>29</v>
      </c>
      <c r="R141" s="98">
        <v>29.9</v>
      </c>
      <c r="S141" s="881" t="s">
        <v>254</v>
      </c>
      <c r="T141" s="303">
        <v>1</v>
      </c>
      <c r="U141" s="1179"/>
      <c r="V141" s="1259"/>
      <c r="W141" s="1311">
        <v>1</v>
      </c>
      <c r="X141" s="33"/>
    </row>
    <row r="142" spans="1:24" s="4" customFormat="1" ht="15" customHeight="1">
      <c r="A142" s="1569"/>
      <c r="B142" s="1572"/>
      <c r="C142" s="1608"/>
      <c r="D142" s="1296"/>
      <c r="E142" s="1111"/>
      <c r="F142" s="1271"/>
      <c r="G142" s="1271"/>
      <c r="H142" s="1272"/>
      <c r="I142" s="643"/>
      <c r="J142" s="57" t="s">
        <v>239</v>
      </c>
      <c r="K142" s="630"/>
      <c r="L142" s="122"/>
      <c r="M142" s="151">
        <v>70</v>
      </c>
      <c r="N142" s="151">
        <v>70</v>
      </c>
      <c r="O142" s="631"/>
      <c r="P142" s="633"/>
      <c r="Q142" s="122">
        <v>165</v>
      </c>
      <c r="R142" s="98">
        <v>168.4</v>
      </c>
      <c r="S142" s="653" t="s">
        <v>244</v>
      </c>
      <c r="T142" s="654"/>
      <c r="U142" s="272"/>
      <c r="V142" s="491"/>
      <c r="W142" s="346">
        <v>1</v>
      </c>
      <c r="X142" s="33"/>
    </row>
    <row r="143" spans="1:24" s="4" customFormat="1" ht="16.5" customHeight="1">
      <c r="A143" s="1569"/>
      <c r="B143" s="1572"/>
      <c r="C143" s="1608"/>
      <c r="D143" s="1296"/>
      <c r="E143" s="1111"/>
      <c r="F143" s="1595" t="s">
        <v>255</v>
      </c>
      <c r="G143" s="1271"/>
      <c r="H143" s="1272"/>
      <c r="I143" s="643"/>
      <c r="J143" s="57"/>
      <c r="K143" s="630"/>
      <c r="L143" s="122"/>
      <c r="M143" s="151"/>
      <c r="N143" s="151"/>
      <c r="O143" s="631"/>
      <c r="P143" s="633"/>
      <c r="Q143" s="122"/>
      <c r="R143" s="98"/>
      <c r="S143" s="659" t="s">
        <v>245</v>
      </c>
      <c r="T143" s="660"/>
      <c r="U143" s="661"/>
      <c r="V143" s="661">
        <v>100</v>
      </c>
      <c r="W143" s="662">
        <v>166</v>
      </c>
      <c r="X143" s="33"/>
    </row>
    <row r="144" spans="1:24" s="4" customFormat="1" ht="27" customHeight="1">
      <c r="A144" s="1569"/>
      <c r="B144" s="1572"/>
      <c r="C144" s="1608"/>
      <c r="D144" s="1296"/>
      <c r="E144" s="1111"/>
      <c r="F144" s="1610"/>
      <c r="G144" s="1271"/>
      <c r="H144" s="1272"/>
      <c r="I144" s="643"/>
      <c r="J144" s="57"/>
      <c r="K144" s="630"/>
      <c r="L144" s="122"/>
      <c r="M144" s="190"/>
      <c r="N144" s="151"/>
      <c r="O144" s="632"/>
      <c r="P144" s="630"/>
      <c r="Q144" s="122"/>
      <c r="R144" s="98"/>
      <c r="S144" s="659" t="s">
        <v>246</v>
      </c>
      <c r="T144" s="660"/>
      <c r="U144" s="661"/>
      <c r="V144" s="661"/>
      <c r="W144" s="662">
        <v>20</v>
      </c>
      <c r="X144" s="33"/>
    </row>
    <row r="145" spans="1:24" s="4" customFormat="1" ht="16.5" customHeight="1">
      <c r="A145" s="1569"/>
      <c r="B145" s="1572"/>
      <c r="C145" s="1608"/>
      <c r="D145" s="605"/>
      <c r="E145" s="1284"/>
      <c r="F145" s="1292"/>
      <c r="G145" s="1292"/>
      <c r="H145" s="1272"/>
      <c r="I145" s="644"/>
      <c r="J145" s="671"/>
      <c r="K145" s="711"/>
      <c r="L145" s="131"/>
      <c r="M145" s="192"/>
      <c r="N145" s="233"/>
      <c r="O145" s="712"/>
      <c r="P145" s="711"/>
      <c r="Q145" s="131"/>
      <c r="R145" s="140"/>
      <c r="S145" s="656" t="s">
        <v>240</v>
      </c>
      <c r="T145" s="657"/>
      <c r="U145" s="657"/>
      <c r="V145" s="657"/>
      <c r="W145" s="658">
        <v>1</v>
      </c>
      <c r="X145" s="33"/>
    </row>
    <row r="146" spans="1:24" s="4" customFormat="1" ht="28.5" customHeight="1">
      <c r="A146" s="1569"/>
      <c r="B146" s="1572"/>
      <c r="C146" s="1608"/>
      <c r="D146" s="1296" t="s">
        <v>26</v>
      </c>
      <c r="E146" s="1111" t="s">
        <v>384</v>
      </c>
      <c r="F146" s="641"/>
      <c r="G146" s="1271"/>
      <c r="H146" s="642"/>
      <c r="I146" s="1235" t="s">
        <v>257</v>
      </c>
      <c r="J146" s="57" t="s">
        <v>20</v>
      </c>
      <c r="K146" s="634"/>
      <c r="L146" s="122"/>
      <c r="M146" s="151">
        <v>5</v>
      </c>
      <c r="N146" s="151">
        <v>5</v>
      </c>
      <c r="O146" s="151"/>
      <c r="P146" s="633"/>
      <c r="Q146" s="122">
        <v>30</v>
      </c>
      <c r="R146" s="98">
        <v>20</v>
      </c>
      <c r="S146" s="733" t="s">
        <v>360</v>
      </c>
      <c r="T146" s="734"/>
      <c r="U146" s="275">
        <v>1</v>
      </c>
      <c r="V146" s="502"/>
      <c r="W146" s="487"/>
      <c r="X146" s="33"/>
    </row>
    <row r="147" spans="1:24" s="4" customFormat="1" ht="16.5" customHeight="1">
      <c r="A147" s="1569"/>
      <c r="B147" s="1572"/>
      <c r="C147" s="1608"/>
      <c r="D147" s="605"/>
      <c r="E147" s="1284"/>
      <c r="F147" s="1292"/>
      <c r="G147" s="1292"/>
      <c r="H147" s="605"/>
      <c r="I147" s="644"/>
      <c r="J147" s="57"/>
      <c r="K147" s="630"/>
      <c r="L147" s="122"/>
      <c r="M147" s="190"/>
      <c r="N147" s="151"/>
      <c r="O147" s="632"/>
      <c r="P147" s="630"/>
      <c r="Q147" s="122"/>
      <c r="R147" s="98"/>
      <c r="S147" s="656" t="s">
        <v>264</v>
      </c>
      <c r="T147" s="657"/>
      <c r="U147" s="657"/>
      <c r="V147" s="657"/>
      <c r="W147" s="658">
        <v>1</v>
      </c>
      <c r="X147" s="33"/>
    </row>
    <row r="148" spans="1:24" s="47" customFormat="1" ht="17.25" customHeight="1" thickBot="1">
      <c r="A148" s="1570"/>
      <c r="B148" s="1573"/>
      <c r="C148" s="1609"/>
      <c r="D148" s="462"/>
      <c r="E148" s="636"/>
      <c r="F148" s="637"/>
      <c r="G148" s="593"/>
      <c r="H148" s="638"/>
      <c r="I148" s="639"/>
      <c r="J148" s="46" t="s">
        <v>50</v>
      </c>
      <c r="K148" s="136"/>
      <c r="L148" s="136"/>
      <c r="M148" s="136">
        <f t="shared" ref="M148:Q148" si="16">SUM(M139:M147)</f>
        <v>177.3</v>
      </c>
      <c r="N148" s="136">
        <f t="shared" si="16"/>
        <v>177.3</v>
      </c>
      <c r="O148" s="136">
        <f t="shared" si="16"/>
        <v>9.4</v>
      </c>
      <c r="P148" s="136">
        <f t="shared" si="16"/>
        <v>0</v>
      </c>
      <c r="Q148" s="136">
        <f t="shared" si="16"/>
        <v>224</v>
      </c>
      <c r="R148" s="136">
        <f>SUM(R139:R147)</f>
        <v>218.3</v>
      </c>
      <c r="S148" s="595"/>
      <c r="T148" s="596"/>
      <c r="U148" s="597"/>
      <c r="V148" s="598"/>
      <c r="W148" s="599"/>
      <c r="X148" s="1191"/>
    </row>
    <row r="149" spans="1:24" s="1" customFormat="1" ht="13.5" thickBot="1">
      <c r="A149" s="1246" t="s">
        <v>13</v>
      </c>
      <c r="B149" s="1263" t="s">
        <v>26</v>
      </c>
      <c r="C149" s="1611" t="s">
        <v>76</v>
      </c>
      <c r="D149" s="1612"/>
      <c r="E149" s="1612"/>
      <c r="F149" s="1612"/>
      <c r="G149" s="1612"/>
      <c r="H149" s="1612"/>
      <c r="I149" s="1612"/>
      <c r="J149" s="1612"/>
      <c r="K149" s="635">
        <f>K148</f>
        <v>0</v>
      </c>
      <c r="L149" s="635">
        <f t="shared" ref="L149:R149" si="17">L148</f>
        <v>0</v>
      </c>
      <c r="M149" s="635">
        <f t="shared" si="17"/>
        <v>177.3</v>
      </c>
      <c r="N149" s="635">
        <f t="shared" si="17"/>
        <v>177.3</v>
      </c>
      <c r="O149" s="635">
        <f t="shared" si="17"/>
        <v>9.4</v>
      </c>
      <c r="P149" s="635">
        <f t="shared" si="17"/>
        <v>0</v>
      </c>
      <c r="Q149" s="635">
        <f t="shared" si="17"/>
        <v>224</v>
      </c>
      <c r="R149" s="635">
        <f t="shared" si="17"/>
        <v>218.3</v>
      </c>
      <c r="S149" s="49"/>
      <c r="T149" s="267"/>
      <c r="U149" s="267"/>
      <c r="V149" s="267"/>
      <c r="W149" s="50"/>
      <c r="X149" s="471"/>
    </row>
    <row r="150" spans="1:24" s="1" customFormat="1" ht="16.5" customHeight="1" thickBot="1">
      <c r="A150" s="51" t="s">
        <v>13</v>
      </c>
      <c r="B150" s="416" t="s">
        <v>28</v>
      </c>
      <c r="C150" s="1589" t="s">
        <v>80</v>
      </c>
      <c r="D150" s="1590"/>
      <c r="E150" s="1590"/>
      <c r="F150" s="1590"/>
      <c r="G150" s="1590"/>
      <c r="H150" s="1590"/>
      <c r="I150" s="1590"/>
      <c r="J150" s="1590"/>
      <c r="K150" s="1591"/>
      <c r="L150" s="1591"/>
      <c r="M150" s="1591"/>
      <c r="N150" s="1591"/>
      <c r="O150" s="1591"/>
      <c r="P150" s="1591"/>
      <c r="Q150" s="1591"/>
      <c r="R150" s="1591"/>
      <c r="S150" s="1590"/>
      <c r="T150" s="1590"/>
      <c r="U150" s="1590"/>
      <c r="V150" s="1590"/>
      <c r="W150" s="1592"/>
      <c r="X150" s="471"/>
    </row>
    <row r="151" spans="1:24" s="1" customFormat="1" ht="39.75" customHeight="1">
      <c r="A151" s="1244" t="s">
        <v>13</v>
      </c>
      <c r="B151" s="1261" t="s">
        <v>28</v>
      </c>
      <c r="C151" s="625" t="s">
        <v>13</v>
      </c>
      <c r="D151" s="1276"/>
      <c r="E151" s="59" t="s">
        <v>81</v>
      </c>
      <c r="F151" s="1099"/>
      <c r="G151" s="627"/>
      <c r="H151" s="177" t="s">
        <v>18</v>
      </c>
      <c r="I151" s="1242" t="s">
        <v>82</v>
      </c>
      <c r="J151" s="38"/>
      <c r="K151" s="99"/>
      <c r="L151" s="328"/>
      <c r="M151" s="306"/>
      <c r="N151" s="308"/>
      <c r="O151" s="308"/>
      <c r="P151" s="306"/>
      <c r="Q151" s="328"/>
      <c r="R151" s="306"/>
      <c r="S151" s="60"/>
      <c r="T151" s="294"/>
      <c r="U151" s="301"/>
      <c r="V151" s="301"/>
      <c r="W151" s="297"/>
      <c r="X151" s="471"/>
    </row>
    <row r="152" spans="1:24" s="1" customFormat="1" ht="17.25" customHeight="1">
      <c r="A152" s="1245"/>
      <c r="B152" s="1250"/>
      <c r="C152" s="1305"/>
      <c r="D152" s="1273" t="s">
        <v>13</v>
      </c>
      <c r="E152" s="1593" t="s">
        <v>377</v>
      </c>
      <c r="F152" s="83"/>
      <c r="G152" s="432"/>
      <c r="H152" s="1177"/>
      <c r="I152" s="1237"/>
      <c r="J152" s="18" t="s">
        <v>20</v>
      </c>
      <c r="K152" s="100">
        <v>205.5</v>
      </c>
      <c r="L152" s="359">
        <v>205.5</v>
      </c>
      <c r="M152" s="360">
        <v>37.1</v>
      </c>
      <c r="N152" s="361">
        <v>37.1</v>
      </c>
      <c r="O152" s="361"/>
      <c r="P152" s="573"/>
      <c r="Q152" s="359"/>
      <c r="R152" s="360"/>
      <c r="S152" s="833" t="s">
        <v>203</v>
      </c>
      <c r="T152" s="374">
        <v>900</v>
      </c>
      <c r="U152" s="834">
        <v>1000</v>
      </c>
      <c r="V152" s="834"/>
      <c r="W152" s="477"/>
      <c r="X152" s="471"/>
    </row>
    <row r="153" spans="1:24" s="1" customFormat="1" ht="16.5" customHeight="1">
      <c r="A153" s="1401"/>
      <c r="B153" s="1402"/>
      <c r="C153" s="1410"/>
      <c r="D153" s="1405"/>
      <c r="E153" s="1629"/>
      <c r="F153" s="83"/>
      <c r="G153" s="432"/>
      <c r="H153" s="1177"/>
      <c r="I153" s="1400"/>
      <c r="J153" s="20" t="s">
        <v>159</v>
      </c>
      <c r="K153" s="199">
        <v>31</v>
      </c>
      <c r="L153" s="362">
        <v>31</v>
      </c>
      <c r="M153" s="363">
        <f>N153+P153</f>
        <v>40.799999999999997</v>
      </c>
      <c r="N153" s="364">
        <v>17</v>
      </c>
      <c r="O153" s="364"/>
      <c r="P153" s="363">
        <v>23.8</v>
      </c>
      <c r="Q153" s="362"/>
      <c r="R153" s="365"/>
      <c r="S153" s="1418" t="s">
        <v>202</v>
      </c>
      <c r="T153" s="1419" t="s">
        <v>174</v>
      </c>
      <c r="U153" s="1420" t="s">
        <v>378</v>
      </c>
      <c r="V153" s="454"/>
      <c r="W153" s="455"/>
      <c r="X153" s="471"/>
    </row>
    <row r="154" spans="1:24" s="1" customFormat="1" ht="14.25" customHeight="1">
      <c r="A154" s="1245"/>
      <c r="B154" s="1250"/>
      <c r="C154" s="1305"/>
      <c r="D154" s="1273"/>
      <c r="E154" s="1594"/>
      <c r="F154" s="83"/>
      <c r="G154" s="1595"/>
      <c r="H154" s="1177"/>
      <c r="I154" s="1237"/>
      <c r="J154" s="20"/>
      <c r="K154" s="199"/>
      <c r="L154" s="362"/>
      <c r="M154" s="363"/>
      <c r="N154" s="364"/>
      <c r="O154" s="364"/>
      <c r="P154" s="574"/>
      <c r="Q154" s="362"/>
      <c r="R154" s="365"/>
      <c r="S154" s="1202" t="s">
        <v>125</v>
      </c>
      <c r="T154" s="453" t="s">
        <v>83</v>
      </c>
      <c r="U154" s="454"/>
      <c r="V154" s="454"/>
      <c r="W154" s="455"/>
      <c r="X154" s="471"/>
    </row>
    <row r="155" spans="1:24" s="1" customFormat="1" ht="31.5" customHeight="1">
      <c r="A155" s="1245"/>
      <c r="B155" s="1250"/>
      <c r="C155" s="1305"/>
      <c r="D155" s="1273"/>
      <c r="E155" s="1361" t="s">
        <v>362</v>
      </c>
      <c r="F155" s="83"/>
      <c r="G155" s="1596"/>
      <c r="H155" s="1177"/>
      <c r="I155" s="1237"/>
      <c r="J155" s="23" t="s">
        <v>20</v>
      </c>
      <c r="K155" s="304"/>
      <c r="L155" s="366"/>
      <c r="M155" s="367"/>
      <c r="N155" s="368"/>
      <c r="O155" s="368"/>
      <c r="P155" s="835"/>
      <c r="Q155" s="366"/>
      <c r="R155" s="369"/>
      <c r="S155" s="836" t="s">
        <v>204</v>
      </c>
      <c r="T155" s="837" t="s">
        <v>108</v>
      </c>
      <c r="U155" s="838"/>
      <c r="V155" s="838"/>
      <c r="W155" s="455"/>
      <c r="X155" s="471"/>
    </row>
    <row r="156" spans="1:24" s="1" customFormat="1" ht="32.25" customHeight="1">
      <c r="A156" s="1245"/>
      <c r="B156" s="1250"/>
      <c r="C156" s="1305"/>
      <c r="D156" s="1227" t="s">
        <v>22</v>
      </c>
      <c r="E156" s="1380" t="s">
        <v>176</v>
      </c>
      <c r="F156" s="83"/>
      <c r="G156" s="1379" t="s">
        <v>233</v>
      </c>
      <c r="H156" s="1177"/>
      <c r="I156" s="1237"/>
      <c r="J156" s="20" t="s">
        <v>20</v>
      </c>
      <c r="K156" s="199">
        <v>17</v>
      </c>
      <c r="L156" s="362">
        <v>0</v>
      </c>
      <c r="M156" s="363">
        <v>20</v>
      </c>
      <c r="N156" s="364">
        <v>20</v>
      </c>
      <c r="O156" s="364"/>
      <c r="P156" s="363"/>
      <c r="Q156" s="362">
        <v>30</v>
      </c>
      <c r="R156" s="365"/>
      <c r="S156" s="1388" t="s">
        <v>363</v>
      </c>
      <c r="T156" s="1389"/>
      <c r="U156" s="1389">
        <v>40</v>
      </c>
      <c r="V156" s="1390">
        <v>100</v>
      </c>
      <c r="W156" s="1391"/>
      <c r="X156" s="471"/>
    </row>
    <row r="157" spans="1:24" s="1" customFormat="1" ht="41.25" customHeight="1">
      <c r="A157" s="1245"/>
      <c r="B157" s="1250"/>
      <c r="C157" s="1305"/>
      <c r="D157" s="1227" t="s">
        <v>26</v>
      </c>
      <c r="E157" s="1600" t="s">
        <v>208</v>
      </c>
      <c r="F157" s="83"/>
      <c r="G157" s="1271" t="s">
        <v>235</v>
      </c>
      <c r="H157" s="1177"/>
      <c r="I157" s="1237"/>
      <c r="J157" s="27" t="s">
        <v>20</v>
      </c>
      <c r="K157" s="370"/>
      <c r="L157" s="359"/>
      <c r="M157" s="370">
        <f>110-65</f>
        <v>45</v>
      </c>
      <c r="N157" s="361"/>
      <c r="O157" s="361"/>
      <c r="P157" s="360">
        <v>45</v>
      </c>
      <c r="Q157" s="359">
        <v>50</v>
      </c>
      <c r="R157" s="728"/>
      <c r="S157" s="729" t="s">
        <v>365</v>
      </c>
      <c r="T157" s="716"/>
      <c r="U157" s="460">
        <v>50</v>
      </c>
      <c r="V157" s="437">
        <v>100</v>
      </c>
      <c r="W157" s="461"/>
      <c r="X157" s="471"/>
    </row>
    <row r="158" spans="1:24" s="1" customFormat="1" ht="18.75" customHeight="1">
      <c r="A158" s="1245"/>
      <c r="B158" s="1250"/>
      <c r="C158" s="1305"/>
      <c r="D158" s="1228"/>
      <c r="E158" s="1558"/>
      <c r="F158" s="83"/>
      <c r="G158" s="1271"/>
      <c r="H158" s="1177"/>
      <c r="I158" s="1237"/>
      <c r="J158" s="23" t="s">
        <v>159</v>
      </c>
      <c r="K158" s="304">
        <v>8.5</v>
      </c>
      <c r="L158" s="366">
        <v>8.5</v>
      </c>
      <c r="M158" s="367"/>
      <c r="N158" s="368"/>
      <c r="O158" s="368"/>
      <c r="P158" s="367"/>
      <c r="Q158" s="366"/>
      <c r="R158" s="719"/>
      <c r="S158" s="730" t="s">
        <v>207</v>
      </c>
      <c r="T158" s="731">
        <v>350</v>
      </c>
      <c r="U158" s="732"/>
      <c r="V158" s="437"/>
      <c r="W158" s="461"/>
      <c r="X158" s="471"/>
    </row>
    <row r="159" spans="1:24" s="1" customFormat="1" ht="26.25" customHeight="1">
      <c r="A159" s="1245"/>
      <c r="B159" s="1250"/>
      <c r="C159" s="1305"/>
      <c r="D159" s="1227" t="s">
        <v>28</v>
      </c>
      <c r="E159" s="1556" t="s">
        <v>261</v>
      </c>
      <c r="F159" s="83"/>
      <c r="G159" s="1271"/>
      <c r="H159" s="1177"/>
      <c r="I159" s="1237"/>
      <c r="J159" s="27" t="s">
        <v>20</v>
      </c>
      <c r="K159" s="370">
        <v>15</v>
      </c>
      <c r="L159" s="359">
        <v>0</v>
      </c>
      <c r="M159" s="360">
        <f>81.3+15-13.3+8.7</f>
        <v>91.7</v>
      </c>
      <c r="N159" s="361"/>
      <c r="O159" s="361"/>
      <c r="P159" s="360">
        <f>92.7-11.4+15-13.3+8.7</f>
        <v>91.7</v>
      </c>
      <c r="Q159" s="359"/>
      <c r="R159" s="371"/>
      <c r="S159" s="342" t="s">
        <v>366</v>
      </c>
      <c r="T159" s="427"/>
      <c r="U159" s="427">
        <v>100</v>
      </c>
      <c r="V159" s="476"/>
      <c r="W159" s="480"/>
      <c r="X159" s="471"/>
    </row>
    <row r="160" spans="1:24" s="1" customFormat="1" ht="16.5" customHeight="1">
      <c r="A160" s="1245"/>
      <c r="B160" s="1250"/>
      <c r="C160" s="1305"/>
      <c r="D160" s="1394"/>
      <c r="E160" s="1557"/>
      <c r="F160" s="83"/>
      <c r="G160" s="1271"/>
      <c r="H160" s="1177"/>
      <c r="I160" s="1237"/>
      <c r="J160" s="20" t="s">
        <v>159</v>
      </c>
      <c r="K160" s="199"/>
      <c r="L160" s="362"/>
      <c r="M160" s="363">
        <v>114.6</v>
      </c>
      <c r="N160" s="364"/>
      <c r="O160" s="364"/>
      <c r="P160" s="363">
        <f>98.6+11.4+13.3-8.7</f>
        <v>114.6</v>
      </c>
      <c r="Q160" s="362"/>
      <c r="R160" s="365"/>
      <c r="S160" s="339" t="s">
        <v>367</v>
      </c>
      <c r="T160" s="732"/>
      <c r="U160" s="460">
        <v>33</v>
      </c>
      <c r="V160" s="437"/>
      <c r="W160" s="461"/>
      <c r="X160" s="471"/>
    </row>
    <row r="161" spans="1:26" s="1" customFormat="1" ht="12.75" customHeight="1">
      <c r="A161" s="1245"/>
      <c r="B161" s="1250"/>
      <c r="C161" s="1305"/>
      <c r="D161" s="1273" t="s">
        <v>30</v>
      </c>
      <c r="E161" s="1556" t="s">
        <v>187</v>
      </c>
      <c r="F161" s="83"/>
      <c r="G161" s="1271"/>
      <c r="H161" s="1177"/>
      <c r="I161" s="1237"/>
      <c r="J161" s="27" t="s">
        <v>20</v>
      </c>
      <c r="K161" s="370">
        <v>99</v>
      </c>
      <c r="L161" s="359">
        <f>99+44.4</f>
        <v>143.4</v>
      </c>
      <c r="M161" s="360"/>
      <c r="N161" s="361"/>
      <c r="O161" s="361"/>
      <c r="P161" s="360"/>
      <c r="Q161" s="359"/>
      <c r="R161" s="728"/>
      <c r="S161" s="1559" t="s">
        <v>372</v>
      </c>
      <c r="T161" s="427">
        <v>50</v>
      </c>
      <c r="U161" s="427">
        <v>100</v>
      </c>
      <c r="V161" s="476"/>
      <c r="W161" s="480"/>
      <c r="X161" s="471"/>
    </row>
    <row r="162" spans="1:26" s="1" customFormat="1" ht="15.75" customHeight="1">
      <c r="A162" s="1245"/>
      <c r="B162" s="1250"/>
      <c r="C162" s="1305"/>
      <c r="D162" s="1228"/>
      <c r="E162" s="1558"/>
      <c r="F162" s="83"/>
      <c r="G162" s="1271"/>
      <c r="H162" s="1177"/>
      <c r="I162" s="1237"/>
      <c r="J162" s="23" t="s">
        <v>159</v>
      </c>
      <c r="K162" s="304"/>
      <c r="L162" s="366"/>
      <c r="M162" s="367">
        <v>59.6</v>
      </c>
      <c r="N162" s="368"/>
      <c r="O162" s="368"/>
      <c r="P162" s="367">
        <v>59.6</v>
      </c>
      <c r="Q162" s="366"/>
      <c r="R162" s="719"/>
      <c r="S162" s="1907"/>
      <c r="T162" s="341"/>
      <c r="U162" s="341"/>
      <c r="V162" s="438"/>
      <c r="W162" s="478"/>
      <c r="X162" s="471"/>
    </row>
    <row r="163" spans="1:26" s="1" customFormat="1" ht="29.25" customHeight="1">
      <c r="A163" s="1245"/>
      <c r="B163" s="1250"/>
      <c r="C163" s="1305"/>
      <c r="D163" s="1273" t="s">
        <v>33</v>
      </c>
      <c r="E163" s="1281" t="s">
        <v>328</v>
      </c>
      <c r="F163" s="83"/>
      <c r="G163" s="1271"/>
      <c r="H163" s="1177"/>
      <c r="I163" s="1237"/>
      <c r="J163" s="106" t="s">
        <v>20</v>
      </c>
      <c r="K163" s="372"/>
      <c r="L163" s="373"/>
      <c r="M163" s="1346"/>
      <c r="N163" s="1347"/>
      <c r="O163" s="1347"/>
      <c r="P163" s="1346"/>
      <c r="Q163" s="373"/>
      <c r="R163" s="720"/>
      <c r="S163" s="1348" t="s">
        <v>371</v>
      </c>
      <c r="T163" s="575"/>
      <c r="U163" s="358"/>
      <c r="V163" s="475"/>
      <c r="W163" s="348"/>
      <c r="X163" s="471"/>
      <c r="Y163" s="410"/>
    </row>
    <row r="164" spans="1:26" s="1" customFormat="1" ht="18.75" customHeight="1">
      <c r="A164" s="1245"/>
      <c r="B164" s="1250"/>
      <c r="C164" s="1305"/>
      <c r="D164" s="1273"/>
      <c r="E164" s="580" t="s">
        <v>177</v>
      </c>
      <c r="F164" s="83"/>
      <c r="G164" s="1304"/>
      <c r="H164" s="1177"/>
      <c r="I164" s="1237"/>
      <c r="J164" s="576" t="s">
        <v>20</v>
      </c>
      <c r="K164" s="577">
        <v>22.6</v>
      </c>
      <c r="L164" s="329">
        <v>22.6</v>
      </c>
      <c r="M164" s="305"/>
      <c r="N164" s="309"/>
      <c r="O164" s="309"/>
      <c r="P164" s="305"/>
      <c r="Q164" s="329"/>
      <c r="R164" s="718"/>
      <c r="S164" s="717" t="s">
        <v>370</v>
      </c>
      <c r="T164" s="428">
        <v>76</v>
      </c>
      <c r="U164" s="429"/>
      <c r="V164" s="578"/>
      <c r="W164" s="479"/>
      <c r="X164" s="471"/>
    </row>
    <row r="165" spans="1:26" s="1" customFormat="1" ht="32.25" customHeight="1">
      <c r="A165" s="1245"/>
      <c r="B165" s="1250"/>
      <c r="C165" s="1305"/>
      <c r="D165" s="1273"/>
      <c r="E165" s="579" t="s">
        <v>224</v>
      </c>
      <c r="F165" s="83"/>
      <c r="G165" s="1304"/>
      <c r="H165" s="1177"/>
      <c r="I165" s="1237"/>
      <c r="J165" s="23" t="s">
        <v>20</v>
      </c>
      <c r="K165" s="304">
        <v>25</v>
      </c>
      <c r="L165" s="366">
        <v>0</v>
      </c>
      <c r="M165" s="367"/>
      <c r="N165" s="368"/>
      <c r="O165" s="368"/>
      <c r="P165" s="367"/>
      <c r="Q165" s="366"/>
      <c r="R165" s="369"/>
      <c r="S165" s="583"/>
      <c r="T165" s="428"/>
      <c r="U165" s="429"/>
      <c r="V165" s="584"/>
      <c r="W165" s="585"/>
      <c r="X165" s="471"/>
      <c r="Y165" s="410"/>
      <c r="Z165" s="410"/>
    </row>
    <row r="166" spans="1:26" s="47" customFormat="1" ht="15" customHeight="1" thickBot="1">
      <c r="A166" s="1246"/>
      <c r="B166" s="1251"/>
      <c r="C166" s="624"/>
      <c r="D166" s="594"/>
      <c r="E166" s="591"/>
      <c r="F166" s="592"/>
      <c r="G166" s="593"/>
      <c r="H166" s="594"/>
      <c r="I166" s="332"/>
      <c r="J166" s="46" t="s">
        <v>50</v>
      </c>
      <c r="K166" s="136">
        <f t="shared" ref="K166:R166" si="18">SUM(K152:K165)</f>
        <v>423.6</v>
      </c>
      <c r="L166" s="136">
        <f t="shared" si="18"/>
        <v>411</v>
      </c>
      <c r="M166" s="136">
        <f t="shared" si="18"/>
        <v>408.80000000000007</v>
      </c>
      <c r="N166" s="136">
        <f t="shared" si="18"/>
        <v>74.099999999999994</v>
      </c>
      <c r="O166" s="136">
        <f t="shared" si="18"/>
        <v>0</v>
      </c>
      <c r="P166" s="136">
        <f t="shared" si="18"/>
        <v>334.70000000000005</v>
      </c>
      <c r="Q166" s="136">
        <f t="shared" si="18"/>
        <v>80</v>
      </c>
      <c r="R166" s="136">
        <f t="shared" si="18"/>
        <v>0</v>
      </c>
      <c r="S166" s="595"/>
      <c r="T166" s="596"/>
      <c r="U166" s="597"/>
      <c r="V166" s="598"/>
      <c r="W166" s="599"/>
      <c r="X166" s="1191"/>
    </row>
    <row r="167" spans="1:26" s="4" customFormat="1" ht="15" customHeight="1">
      <c r="A167" s="1568" t="s">
        <v>13</v>
      </c>
      <c r="B167" s="1571" t="s">
        <v>28</v>
      </c>
      <c r="C167" s="1574" t="s">
        <v>22</v>
      </c>
      <c r="D167" s="1295"/>
      <c r="E167" s="1577" t="s">
        <v>182</v>
      </c>
      <c r="F167" s="1580"/>
      <c r="G167" s="1583" t="s">
        <v>234</v>
      </c>
      <c r="H167" s="1586" t="s">
        <v>55</v>
      </c>
      <c r="I167" s="1601" t="s">
        <v>170</v>
      </c>
      <c r="J167" s="57" t="s">
        <v>20</v>
      </c>
      <c r="K167" s="289"/>
      <c r="L167" s="180"/>
      <c r="M167" s="334"/>
      <c r="N167" s="150"/>
      <c r="O167" s="150"/>
      <c r="P167" s="334"/>
      <c r="Q167" s="180"/>
      <c r="R167" s="292"/>
      <c r="S167" s="330"/>
      <c r="T167" s="295"/>
      <c r="U167" s="302"/>
      <c r="V167" s="302"/>
      <c r="W167" s="299"/>
      <c r="X167" s="33"/>
    </row>
    <row r="168" spans="1:26" s="4" customFormat="1" ht="10.5" customHeight="1">
      <c r="A168" s="1569"/>
      <c r="B168" s="1572"/>
      <c r="C168" s="1575"/>
      <c r="D168" s="1296"/>
      <c r="E168" s="1578"/>
      <c r="F168" s="1581"/>
      <c r="G168" s="1584"/>
      <c r="H168" s="1587"/>
      <c r="I168" s="1602"/>
      <c r="J168" s="57"/>
      <c r="K168" s="290"/>
      <c r="L168" s="122"/>
      <c r="M168" s="190"/>
      <c r="N168" s="151"/>
      <c r="O168" s="151"/>
      <c r="P168" s="190"/>
      <c r="Q168" s="122"/>
      <c r="R168" s="198"/>
      <c r="S168" s="1604"/>
      <c r="T168" s="296"/>
      <c r="U168" s="303"/>
      <c r="V168" s="303"/>
      <c r="W168" s="300"/>
      <c r="X168" s="33"/>
    </row>
    <row r="169" spans="1:26" s="1" customFormat="1" ht="21" customHeight="1" thickBot="1">
      <c r="A169" s="1570"/>
      <c r="B169" s="1573"/>
      <c r="C169" s="1576"/>
      <c r="D169" s="1297"/>
      <c r="E169" s="1579"/>
      <c r="F169" s="1582"/>
      <c r="G169" s="1585"/>
      <c r="H169" s="1588"/>
      <c r="I169" s="1603"/>
      <c r="J169" s="58" t="s">
        <v>50</v>
      </c>
      <c r="K169" s="102">
        <f>K168+K167</f>
        <v>0</v>
      </c>
      <c r="L169" s="136">
        <f>L168+L167</f>
        <v>0</v>
      </c>
      <c r="M169" s="335">
        <f t="shared" ref="M169:R169" si="19">M168+M167</f>
        <v>0</v>
      </c>
      <c r="N169" s="152">
        <f t="shared" si="19"/>
        <v>0</v>
      </c>
      <c r="O169" s="152">
        <f t="shared" si="19"/>
        <v>0</v>
      </c>
      <c r="P169" s="102">
        <f t="shared" si="19"/>
        <v>0</v>
      </c>
      <c r="Q169" s="136">
        <f t="shared" si="19"/>
        <v>0</v>
      </c>
      <c r="R169" s="335">
        <f t="shared" si="19"/>
        <v>0</v>
      </c>
      <c r="S169" s="1605"/>
      <c r="T169" s="1303"/>
      <c r="U169" s="1180"/>
      <c r="V169" s="1180"/>
      <c r="W169" s="1106"/>
      <c r="X169" s="471"/>
    </row>
    <row r="170" spans="1:26" s="1" customFormat="1" ht="13.5" thickBot="1">
      <c r="A170" s="51" t="s">
        <v>13</v>
      </c>
      <c r="B170" s="55" t="s">
        <v>28</v>
      </c>
      <c r="C170" s="1544" t="s">
        <v>76</v>
      </c>
      <c r="D170" s="1545"/>
      <c r="E170" s="1545"/>
      <c r="F170" s="1545"/>
      <c r="G170" s="1545"/>
      <c r="H170" s="1545"/>
      <c r="I170" s="1545"/>
      <c r="J170" s="1546"/>
      <c r="K170" s="153">
        <f t="shared" ref="K170:R170" si="20">K166+K169</f>
        <v>423.6</v>
      </c>
      <c r="L170" s="149">
        <f t="shared" si="20"/>
        <v>411</v>
      </c>
      <c r="M170" s="336">
        <f t="shared" si="20"/>
        <v>408.80000000000007</v>
      </c>
      <c r="N170" s="153">
        <f t="shared" si="20"/>
        <v>74.099999999999994</v>
      </c>
      <c r="O170" s="153">
        <f t="shared" si="20"/>
        <v>0</v>
      </c>
      <c r="P170" s="153">
        <f t="shared" si="20"/>
        <v>334.70000000000005</v>
      </c>
      <c r="Q170" s="149">
        <f t="shared" si="20"/>
        <v>80</v>
      </c>
      <c r="R170" s="336">
        <f t="shared" si="20"/>
        <v>0</v>
      </c>
      <c r="S170" s="1547"/>
      <c r="T170" s="1548"/>
      <c r="U170" s="1548"/>
      <c r="V170" s="1548"/>
      <c r="W170" s="1549"/>
      <c r="X170" s="471"/>
    </row>
    <row r="171" spans="1:26" s="4" customFormat="1" ht="13.5" thickBot="1">
      <c r="A171" s="51" t="s">
        <v>13</v>
      </c>
      <c r="B171" s="1550" t="s">
        <v>84</v>
      </c>
      <c r="C171" s="1551"/>
      <c r="D171" s="1551"/>
      <c r="E171" s="1551"/>
      <c r="F171" s="1551"/>
      <c r="G171" s="1551"/>
      <c r="H171" s="1551"/>
      <c r="I171" s="1551"/>
      <c r="J171" s="1552"/>
      <c r="K171" s="103">
        <f t="shared" ref="K171:R171" si="21">SUM(K170,K136,K123,K149,)</f>
        <v>15866.5</v>
      </c>
      <c r="L171" s="103">
        <f t="shared" si="21"/>
        <v>13143.9</v>
      </c>
      <c r="M171" s="103">
        <f t="shared" si="21"/>
        <v>12739.899999999998</v>
      </c>
      <c r="N171" s="103">
        <f t="shared" si="21"/>
        <v>8923.5999999999985</v>
      </c>
      <c r="O171" s="103">
        <f t="shared" si="21"/>
        <v>4793.3999999999996</v>
      </c>
      <c r="P171" s="103">
        <f t="shared" si="21"/>
        <v>3816.2999999999997</v>
      </c>
      <c r="Q171" s="103">
        <f t="shared" si="21"/>
        <v>12366.699999999999</v>
      </c>
      <c r="R171" s="103">
        <f t="shared" si="21"/>
        <v>12996.199999999999</v>
      </c>
      <c r="S171" s="1553"/>
      <c r="T171" s="1554"/>
      <c r="U171" s="1554"/>
      <c r="V171" s="1554"/>
      <c r="W171" s="1555"/>
      <c r="X171" s="33"/>
    </row>
    <row r="172" spans="1:26" s="4" customFormat="1" ht="13.5" thickBot="1">
      <c r="A172" s="61" t="s">
        <v>26</v>
      </c>
      <c r="B172" s="1527" t="s">
        <v>85</v>
      </c>
      <c r="C172" s="1528"/>
      <c r="D172" s="1528"/>
      <c r="E172" s="1528"/>
      <c r="F172" s="1528"/>
      <c r="G172" s="1528"/>
      <c r="H172" s="1528"/>
      <c r="I172" s="1528"/>
      <c r="J172" s="1529"/>
      <c r="K172" s="104">
        <f>K171</f>
        <v>15866.5</v>
      </c>
      <c r="L172" s="337">
        <f>L171</f>
        <v>13143.9</v>
      </c>
      <c r="M172" s="307">
        <f t="shared" ref="M172:R172" si="22">M171</f>
        <v>12739.899999999998</v>
      </c>
      <c r="N172" s="310">
        <f t="shared" si="22"/>
        <v>8923.5999999999985</v>
      </c>
      <c r="O172" s="310">
        <f t="shared" si="22"/>
        <v>4793.3999999999996</v>
      </c>
      <c r="P172" s="307">
        <f t="shared" si="22"/>
        <v>3816.2999999999997</v>
      </c>
      <c r="Q172" s="337">
        <f t="shared" si="22"/>
        <v>12366.699999999999</v>
      </c>
      <c r="R172" s="307">
        <f t="shared" si="22"/>
        <v>12996.199999999999</v>
      </c>
      <c r="S172" s="1530"/>
      <c r="T172" s="1531"/>
      <c r="U172" s="1531"/>
      <c r="V172" s="1531"/>
      <c r="W172" s="1532"/>
      <c r="X172" s="33"/>
    </row>
    <row r="173" spans="1:26" s="433" customFormat="1" ht="18" customHeight="1">
      <c r="A173" s="1533" t="s">
        <v>222</v>
      </c>
      <c r="B173" s="1534"/>
      <c r="C173" s="1534"/>
      <c r="D173" s="1534"/>
      <c r="E173" s="1534"/>
      <c r="F173" s="1534"/>
      <c r="G173" s="1534"/>
      <c r="H173" s="1534"/>
      <c r="I173" s="1534"/>
      <c r="J173" s="1534"/>
      <c r="K173" s="1534"/>
      <c r="L173" s="1534"/>
      <c r="M173" s="1534"/>
      <c r="N173" s="1534"/>
      <c r="O173" s="1534"/>
      <c r="P173" s="1534"/>
      <c r="Q173" s="1534"/>
      <c r="R173" s="1534"/>
      <c r="S173" s="581"/>
      <c r="T173" s="581"/>
      <c r="U173" s="581"/>
      <c r="V173" s="581"/>
      <c r="W173" s="581"/>
      <c r="X173" s="1188"/>
    </row>
    <row r="174" spans="1:26" s="471" customFormat="1" ht="17.25" customHeight="1">
      <c r="A174" s="1535" t="s">
        <v>379</v>
      </c>
      <c r="B174" s="1906"/>
      <c r="C174" s="1906"/>
      <c r="D174" s="1906"/>
      <c r="E174" s="1906"/>
      <c r="F174" s="1906"/>
      <c r="G174" s="1906"/>
      <c r="H174" s="1906"/>
      <c r="I174" s="1906"/>
      <c r="J174" s="1906"/>
      <c r="K174" s="1906"/>
      <c r="L174" s="1906"/>
      <c r="M174" s="1906"/>
      <c r="N174" s="1906"/>
      <c r="O174" s="1906"/>
      <c r="P174" s="1906"/>
      <c r="Q174" s="1906"/>
      <c r="R174" s="1906"/>
      <c r="S174" s="1906"/>
      <c r="T174" s="474"/>
      <c r="U174" s="474"/>
      <c r="V174" s="474"/>
      <c r="W174" s="474"/>
      <c r="X174" s="1188"/>
    </row>
    <row r="175" spans="1:26" s="33" customFormat="1" ht="12.75">
      <c r="A175" s="178"/>
      <c r="B175" s="62"/>
      <c r="C175" s="62"/>
      <c r="D175" s="62"/>
      <c r="E175" s="62"/>
      <c r="F175" s="62"/>
      <c r="G175" s="62"/>
      <c r="H175" s="62"/>
      <c r="I175" s="62"/>
      <c r="J175" s="62"/>
      <c r="K175" s="331"/>
      <c r="L175" s="331"/>
      <c r="M175" s="331"/>
      <c r="N175" s="331"/>
      <c r="O175" s="331"/>
      <c r="P175" s="331"/>
      <c r="Q175" s="331"/>
      <c r="R175" s="331"/>
      <c r="S175" s="178"/>
      <c r="T175" s="178"/>
      <c r="U175" s="178"/>
      <c r="V175" s="178"/>
      <c r="W175" s="178"/>
    </row>
    <row r="176" spans="1:26" s="4" customFormat="1" ht="18.75" customHeight="1">
      <c r="A176" s="45"/>
      <c r="B176" s="62"/>
      <c r="C176" s="1537" t="s">
        <v>86</v>
      </c>
      <c r="D176" s="1537"/>
      <c r="E176" s="1537"/>
      <c r="F176" s="1537"/>
      <c r="G176" s="1537"/>
      <c r="H176" s="1537"/>
      <c r="I176" s="1537"/>
      <c r="J176" s="1537"/>
      <c r="K176" s="1537"/>
      <c r="L176" s="422"/>
      <c r="M176" s="422"/>
      <c r="N176" s="422"/>
      <c r="O176" s="422"/>
      <c r="P176" s="422"/>
      <c r="Q176" s="422"/>
      <c r="R176" s="422"/>
      <c r="S176" s="56"/>
      <c r="T176" s="25"/>
      <c r="U176" s="25"/>
      <c r="V176" s="25"/>
      <c r="W176" s="25"/>
      <c r="X176" s="33"/>
    </row>
    <row r="177" spans="1:24" s="4" customFormat="1" ht="12" customHeight="1" thickBot="1">
      <c r="A177" s="45"/>
      <c r="B177" s="41"/>
      <c r="C177" s="41"/>
      <c r="D177" s="41"/>
      <c r="E177" s="41"/>
      <c r="F177" s="63"/>
      <c r="G177" s="63"/>
      <c r="H177" s="64"/>
      <c r="I177" s="41"/>
      <c r="J177" s="56"/>
      <c r="K177" s="56"/>
      <c r="L177" s="56"/>
      <c r="M177" s="56"/>
      <c r="N177" s="56"/>
      <c r="O177" s="56"/>
      <c r="P177" s="56"/>
      <c r="Q177" s="56"/>
      <c r="R177" s="56"/>
      <c r="S177" s="56"/>
      <c r="T177" s="25"/>
      <c r="U177" s="25"/>
      <c r="V177" s="25"/>
      <c r="W177" s="25"/>
      <c r="X177" s="33"/>
    </row>
    <row r="178" spans="1:24" s="4" customFormat="1" ht="77.25" customHeight="1" thickBot="1">
      <c r="A178" s="65"/>
      <c r="B178" s="65"/>
      <c r="C178" s="1538" t="s">
        <v>87</v>
      </c>
      <c r="D178" s="1539"/>
      <c r="E178" s="1539"/>
      <c r="F178" s="1539"/>
      <c r="G178" s="1539"/>
      <c r="H178" s="1539"/>
      <c r="I178" s="1539"/>
      <c r="J178" s="1540"/>
      <c r="K178" s="419" t="s">
        <v>212</v>
      </c>
      <c r="L178" s="419" t="s">
        <v>213</v>
      </c>
      <c r="M178" s="1541" t="s">
        <v>214</v>
      </c>
      <c r="N178" s="1542"/>
      <c r="O178" s="1542"/>
      <c r="P178" s="1543"/>
      <c r="Q178" s="1143" t="s">
        <v>160</v>
      </c>
      <c r="R178" s="1143" t="s">
        <v>215</v>
      </c>
      <c r="S178" s="45"/>
      <c r="T178" s="64"/>
      <c r="U178" s="64"/>
      <c r="V178" s="64"/>
      <c r="W178" s="64"/>
      <c r="X178" s="33"/>
    </row>
    <row r="179" spans="1:24" s="4" customFormat="1" ht="12.75">
      <c r="A179" s="65"/>
      <c r="B179" s="65"/>
      <c r="C179" s="1561" t="s">
        <v>88</v>
      </c>
      <c r="D179" s="1562"/>
      <c r="E179" s="1563"/>
      <c r="F179" s="1563"/>
      <c r="G179" s="1563"/>
      <c r="H179" s="1563"/>
      <c r="I179" s="1564"/>
      <c r="J179" s="1564"/>
      <c r="K179" s="154">
        <f>K180+K187+K188+K189+K190</f>
        <v>15866.499999999998</v>
      </c>
      <c r="L179" s="154">
        <f>L180+L187+L188+L189+L190</f>
        <v>13143.9</v>
      </c>
      <c r="M179" s="1565">
        <f>M180+M187+M188+M189+M190</f>
        <v>12669.899999999998</v>
      </c>
      <c r="N179" s="1566"/>
      <c r="O179" s="1566"/>
      <c r="P179" s="1567"/>
      <c r="Q179" s="154">
        <f>Q180+Q187+Q188+Q189+Q190</f>
        <v>12201.699999999999</v>
      </c>
      <c r="R179" s="154">
        <f>R180+R187+R188+R189+R190</f>
        <v>12827.799999999997</v>
      </c>
      <c r="S179" s="178"/>
      <c r="T179" s="178"/>
      <c r="U179" s="178"/>
      <c r="V179" s="178"/>
      <c r="W179" s="178"/>
      <c r="X179" s="33"/>
    </row>
    <row r="180" spans="1:24" s="4" customFormat="1" ht="12.75" customHeight="1">
      <c r="A180" s="65"/>
      <c r="B180" s="65"/>
      <c r="C180" s="1521" t="s">
        <v>89</v>
      </c>
      <c r="D180" s="1522"/>
      <c r="E180" s="1522"/>
      <c r="F180" s="1522"/>
      <c r="G180" s="1522"/>
      <c r="H180" s="1522"/>
      <c r="I180" s="1522"/>
      <c r="J180" s="1523"/>
      <c r="K180" s="155">
        <f>SUM(K181:K186)</f>
        <v>12836.999999999998</v>
      </c>
      <c r="L180" s="155">
        <f>SUM(L181:L186)</f>
        <v>10114.4</v>
      </c>
      <c r="M180" s="1524">
        <f>SUM(M181:P186)</f>
        <v>9338.0999999999985</v>
      </c>
      <c r="N180" s="1525"/>
      <c r="O180" s="1525"/>
      <c r="P180" s="1526"/>
      <c r="Q180" s="155">
        <f>SUM(Q181:Q186)</f>
        <v>12201.699999999999</v>
      </c>
      <c r="R180" s="155">
        <f>SUM(R181:R186)</f>
        <v>12827.799999999997</v>
      </c>
      <c r="S180" s="178"/>
      <c r="T180" s="178"/>
      <c r="U180" s="178"/>
      <c r="V180" s="178"/>
      <c r="W180" s="178"/>
      <c r="X180" s="33"/>
    </row>
    <row r="181" spans="1:24" s="4" customFormat="1" ht="12.75" customHeight="1">
      <c r="A181" s="65"/>
      <c r="B181" s="65"/>
      <c r="C181" s="1499" t="s">
        <v>90</v>
      </c>
      <c r="D181" s="1500"/>
      <c r="E181" s="1501"/>
      <c r="F181" s="1501"/>
      <c r="G181" s="1501"/>
      <c r="H181" s="1501"/>
      <c r="I181" s="1502"/>
      <c r="J181" s="1502"/>
      <c r="K181" s="156">
        <f>SUMIF(J13:J172,"SB",K13:K172)</f>
        <v>11625.199999999999</v>
      </c>
      <c r="L181" s="156">
        <f>SUMIF(J13:J172,"SB",L13:L172)</f>
        <v>9021.6</v>
      </c>
      <c r="M181" s="1496">
        <f>SUMIF(J14:J171,"SB",M14:M171)</f>
        <v>9185.1999999999989</v>
      </c>
      <c r="N181" s="1497"/>
      <c r="O181" s="1497"/>
      <c r="P181" s="1498"/>
      <c r="Q181" s="156">
        <f>SUMIF(J13:J172,"SB",Q13:Q172)</f>
        <v>12151.4</v>
      </c>
      <c r="R181" s="156">
        <f>SUMIF(J13:J172,"SB",R13:R172)</f>
        <v>12779.499999999998</v>
      </c>
      <c r="S181" s="45"/>
      <c r="T181" s="64"/>
      <c r="U181" s="64"/>
      <c r="V181" s="64"/>
      <c r="W181" s="64"/>
      <c r="X181" s="33"/>
    </row>
    <row r="182" spans="1:24" s="4" customFormat="1" ht="12.75" customHeight="1">
      <c r="A182" s="65"/>
      <c r="B182" s="65"/>
      <c r="C182" s="1515" t="s">
        <v>91</v>
      </c>
      <c r="D182" s="1516"/>
      <c r="E182" s="1516"/>
      <c r="F182" s="1516"/>
      <c r="G182" s="1516"/>
      <c r="H182" s="1516"/>
      <c r="I182" s="1516"/>
      <c r="J182" s="1517"/>
      <c r="K182" s="156">
        <f>SUMIF(J13:J172,"SB(VR)",K13:K172)</f>
        <v>30.5</v>
      </c>
      <c r="L182" s="156">
        <f>SUMIF(J13:J172,"SB(VR)",L13:L172)</f>
        <v>24.3</v>
      </c>
      <c r="M182" s="1496">
        <f>SUMIF(J13:J172,"SB(VR)",M13:M172)</f>
        <v>18.100000000000001</v>
      </c>
      <c r="N182" s="1497"/>
      <c r="O182" s="1497"/>
      <c r="P182" s="1498"/>
      <c r="Q182" s="156">
        <f>SUMIF(J13:J172,"SB(VR)",Q13:Q172)</f>
        <v>18.100000000000001</v>
      </c>
      <c r="R182" s="156">
        <f>SUMIF(J13:J172,"SB(VR)",R13:R172)</f>
        <v>18.100000000000001</v>
      </c>
      <c r="S182" s="45"/>
      <c r="T182" s="64"/>
      <c r="U182" s="64"/>
      <c r="V182" s="64"/>
      <c r="W182" s="64"/>
      <c r="X182" s="33"/>
    </row>
    <row r="183" spans="1:24" s="4" customFormat="1" ht="12.75" customHeight="1">
      <c r="A183" s="65"/>
      <c r="B183" s="65"/>
      <c r="C183" s="1518" t="s">
        <v>92</v>
      </c>
      <c r="D183" s="1519"/>
      <c r="E183" s="1519"/>
      <c r="F183" s="1519"/>
      <c r="G183" s="1519"/>
      <c r="H183" s="1519"/>
      <c r="I183" s="1519"/>
      <c r="J183" s="1520"/>
      <c r="K183" s="156">
        <f>SUMIF(J12:J172,"SB(VB)",K12:K172)</f>
        <v>1047.5</v>
      </c>
      <c r="L183" s="156">
        <f>SUMIF(J12:J172,"SB(VB)",L12:L172)</f>
        <v>934.69999999999993</v>
      </c>
      <c r="M183" s="1496">
        <f>SUMIF(J13:J172,"SB(VB)",M13:M172)</f>
        <v>4.8</v>
      </c>
      <c r="N183" s="1497"/>
      <c r="O183" s="1497"/>
      <c r="P183" s="1498"/>
      <c r="Q183" s="156">
        <f>SUMIF(J12:J172,"SB(VB)",Q12:Q172)</f>
        <v>4.8</v>
      </c>
      <c r="R183" s="156">
        <f>SUMIF(J12:J172,"SB(VB)",R12:R172)</f>
        <v>4.8</v>
      </c>
      <c r="S183" s="45"/>
      <c r="T183" s="64"/>
      <c r="U183" s="64"/>
      <c r="V183" s="64"/>
      <c r="W183" s="64"/>
      <c r="X183" s="33"/>
    </row>
    <row r="184" spans="1:24" s="4" customFormat="1" ht="12.75" customHeight="1">
      <c r="A184" s="65"/>
      <c r="B184" s="65"/>
      <c r="C184" s="1518" t="s">
        <v>93</v>
      </c>
      <c r="D184" s="1519"/>
      <c r="E184" s="1519"/>
      <c r="F184" s="1519"/>
      <c r="G184" s="1519"/>
      <c r="H184" s="1519"/>
      <c r="I184" s="1519"/>
      <c r="J184" s="1520"/>
      <c r="K184" s="156">
        <f>SUMIF(J12:J172,"SB(P)",K12:K172)</f>
        <v>0</v>
      </c>
      <c r="L184" s="156">
        <f>SUMIF(J12:J172,"SB(P)",L12:L172)</f>
        <v>0</v>
      </c>
      <c r="M184" s="1496">
        <f>SUMIF(J13:J172,"SB(P)",M13:M172)</f>
        <v>0</v>
      </c>
      <c r="N184" s="1497"/>
      <c r="O184" s="1497"/>
      <c r="P184" s="1498"/>
      <c r="Q184" s="156">
        <f>SUMIF(J12:J172,"SB(P)",Q12:Q172)</f>
        <v>0</v>
      </c>
      <c r="R184" s="156">
        <f>SUMIF(J12:J172,"SB(P)",R12:R172)</f>
        <v>0</v>
      </c>
      <c r="S184" s="56"/>
      <c r="T184" s="25"/>
      <c r="U184" s="25"/>
      <c r="V184" s="25"/>
      <c r="W184" s="25"/>
      <c r="X184" s="33"/>
    </row>
    <row r="185" spans="1:24" s="1" customFormat="1" ht="12.75" customHeight="1">
      <c r="A185" s="65"/>
      <c r="B185" s="65"/>
      <c r="C185" s="1510" t="s">
        <v>94</v>
      </c>
      <c r="D185" s="1511"/>
      <c r="E185" s="1512"/>
      <c r="F185" s="1512"/>
      <c r="G185" s="1512"/>
      <c r="H185" s="1512"/>
      <c r="I185" s="1513"/>
      <c r="J185" s="1513"/>
      <c r="K185" s="156">
        <f>SUMIF(J13:J172,"SB(SP)",K13:K172)</f>
        <v>133.80000000000001</v>
      </c>
      <c r="L185" s="156">
        <f>SUMIF(J13:J172,"SB(SP)",L13:L172)</f>
        <v>133.80000000000001</v>
      </c>
      <c r="M185" s="1496">
        <f>SUMIF(J13:J172,"SB(SP)",M13:M172)</f>
        <v>130</v>
      </c>
      <c r="N185" s="1497"/>
      <c r="O185" s="1497"/>
      <c r="P185" s="1498"/>
      <c r="Q185" s="156">
        <f>SUMIF(J13:J172,"SB(SP)",Q13:Q172)</f>
        <v>27.4</v>
      </c>
      <c r="R185" s="156">
        <f>SUMIF(J13:J172,"SB(SP)",R13:R172)</f>
        <v>25.4</v>
      </c>
      <c r="S185" s="65"/>
      <c r="T185" s="66"/>
      <c r="U185" s="66"/>
      <c r="V185" s="66"/>
      <c r="W185" s="66"/>
      <c r="X185" s="471"/>
    </row>
    <row r="186" spans="1:24" s="1" customFormat="1" ht="12.75" customHeight="1">
      <c r="A186" s="65"/>
      <c r="B186" s="65"/>
      <c r="C186" s="1493" t="s">
        <v>209</v>
      </c>
      <c r="D186" s="1514"/>
      <c r="E186" s="1514"/>
      <c r="F186" s="1514"/>
      <c r="G186" s="1514"/>
      <c r="H186" s="1514"/>
      <c r="I186" s="1514"/>
      <c r="J186" s="1514"/>
      <c r="K186" s="85">
        <f>SUMIF(J5:J165,"SB(ES)",K5:K165)</f>
        <v>0</v>
      </c>
      <c r="L186" s="85">
        <f>SUMIF(J14:J165,"SB(ES)",L14:L176)</f>
        <v>0</v>
      </c>
      <c r="M186" s="1496">
        <f>SUMIF(J14:J165,"SB(ES)",M14:M165)</f>
        <v>0</v>
      </c>
      <c r="N186" s="1497"/>
      <c r="O186" s="1497"/>
      <c r="P186" s="1498"/>
      <c r="Q186" s="85">
        <f>SUMIF(J5:J165,"SB(ES)",Q5:Q165)</f>
        <v>0</v>
      </c>
      <c r="R186" s="85">
        <f>SUMIF(J5:J165,"SB(ES)",R5:R165)</f>
        <v>0</v>
      </c>
      <c r="S186" s="65"/>
      <c r="T186" s="66"/>
      <c r="U186" s="66"/>
      <c r="V186" s="66"/>
      <c r="W186" s="66"/>
      <c r="X186" s="471"/>
    </row>
    <row r="187" spans="1:24" s="1" customFormat="1" ht="12.75" customHeight="1">
      <c r="A187" s="65"/>
      <c r="B187" s="65"/>
      <c r="C187" s="1503" t="s">
        <v>95</v>
      </c>
      <c r="D187" s="1504"/>
      <c r="E187" s="1505"/>
      <c r="F187" s="1505"/>
      <c r="G187" s="1505"/>
      <c r="H187" s="1505"/>
      <c r="I187" s="1506"/>
      <c r="J187" s="1506"/>
      <c r="K187" s="84">
        <f>SUMIF(J18:J176,"SB(L)",K18:K176)</f>
        <v>2981.7999999999997</v>
      </c>
      <c r="L187" s="84">
        <f>SUMIF(J18:J176,"SB(L)",L18:L176)</f>
        <v>2981.7999999999997</v>
      </c>
      <c r="M187" s="1507">
        <f>SUMIF(J10:J176,"SB(L)",M10:M176)</f>
        <v>3291.7999999999997</v>
      </c>
      <c r="N187" s="1508"/>
      <c r="O187" s="1508"/>
      <c r="P187" s="1509"/>
      <c r="Q187" s="84">
        <f>SUMIF(J18:J176,"SB(L)",Q18:Q176)</f>
        <v>0</v>
      </c>
      <c r="R187" s="84">
        <f>SUMIF(J18:J176,"SB(L)",R18:R176)</f>
        <v>0</v>
      </c>
      <c r="S187" s="65"/>
      <c r="T187" s="66"/>
      <c r="U187" s="66"/>
      <c r="V187" s="66"/>
      <c r="W187" s="66"/>
      <c r="X187" s="471"/>
    </row>
    <row r="188" spans="1:24" s="1" customFormat="1" ht="12.75" customHeight="1">
      <c r="A188" s="65"/>
      <c r="B188" s="65"/>
      <c r="C188" s="1503" t="s">
        <v>96</v>
      </c>
      <c r="D188" s="1504"/>
      <c r="E188" s="1505"/>
      <c r="F188" s="1505"/>
      <c r="G188" s="1505"/>
      <c r="H188" s="1505"/>
      <c r="I188" s="1506"/>
      <c r="J188" s="1506"/>
      <c r="K188" s="84">
        <f>SUMIF(J14:J172,"SB(SPL)",K14:K172)</f>
        <v>47.7</v>
      </c>
      <c r="L188" s="84">
        <f>SUMIF(J14:J172,"SB(SPL)",L14:L172)</f>
        <v>47.7</v>
      </c>
      <c r="M188" s="1507">
        <f>SUMIF(J74:J172,"SB(SPL)",M74:M172)</f>
        <v>40</v>
      </c>
      <c r="N188" s="1508"/>
      <c r="O188" s="1508"/>
      <c r="P188" s="1509"/>
      <c r="Q188" s="84">
        <f>SUMIF(J14:J172,"SB(SPL)",Q14:Q172)</f>
        <v>0</v>
      </c>
      <c r="R188" s="84">
        <f>SUMIF(J14:J172,"SB(SPL)",R14:R172)</f>
        <v>0</v>
      </c>
      <c r="S188" s="65"/>
      <c r="T188" s="66"/>
      <c r="U188" s="66"/>
      <c r="V188" s="66"/>
      <c r="W188" s="66"/>
      <c r="X188" s="471"/>
    </row>
    <row r="189" spans="1:24" s="1" customFormat="1" ht="12.75" customHeight="1">
      <c r="A189" s="65"/>
      <c r="B189" s="65"/>
      <c r="C189" s="1503" t="s">
        <v>97</v>
      </c>
      <c r="D189" s="1504"/>
      <c r="E189" s="1505"/>
      <c r="F189" s="1505"/>
      <c r="G189" s="1505"/>
      <c r="H189" s="1505"/>
      <c r="I189" s="1506"/>
      <c r="J189" s="1506"/>
      <c r="K189" s="84">
        <f>SUMIF(J14:J172,"SB(VRL)",K14:K172)</f>
        <v>0</v>
      </c>
      <c r="L189" s="84">
        <f>SUMIF(J14:J172,"SB(VRL)",L14:L172)</f>
        <v>0</v>
      </c>
      <c r="M189" s="1507">
        <f>SUMIF(J13:J172,"SB(VRL)",M13:M172)</f>
        <v>0</v>
      </c>
      <c r="N189" s="1508"/>
      <c r="O189" s="1508"/>
      <c r="P189" s="1509"/>
      <c r="Q189" s="84">
        <f>SUMIF(J14:J172,"SB(VRL)",Q14:Q172)</f>
        <v>0</v>
      </c>
      <c r="R189" s="84">
        <f>SUMIF(J14:J172,"SB(VRL)",R14:R172)</f>
        <v>0</v>
      </c>
      <c r="S189" s="65"/>
      <c r="T189" s="66"/>
      <c r="U189" s="66"/>
      <c r="V189" s="66"/>
      <c r="W189" s="66"/>
      <c r="X189" s="471"/>
    </row>
    <row r="190" spans="1:24" s="1" customFormat="1" ht="13.5" customHeight="1">
      <c r="A190" s="65"/>
      <c r="B190" s="65"/>
      <c r="C190" s="1503" t="s">
        <v>107</v>
      </c>
      <c r="D190" s="1504"/>
      <c r="E190" s="1505"/>
      <c r="F190" s="1505"/>
      <c r="G190" s="1505"/>
      <c r="H190" s="1505"/>
      <c r="I190" s="1506"/>
      <c r="J190" s="1506"/>
      <c r="K190" s="84">
        <f>SUMIF(J16:J172,"SB(ŽPL)",K16:K172)</f>
        <v>0</v>
      </c>
      <c r="L190" s="84">
        <f>SUMIF(J16:J172,"SB(ŽPL)",L16:L172)</f>
        <v>0</v>
      </c>
      <c r="M190" s="1507">
        <f>SUMIF(J13:J172,"SB(ŽPL)",M13:M172)</f>
        <v>0</v>
      </c>
      <c r="N190" s="1508"/>
      <c r="O190" s="1508"/>
      <c r="P190" s="1509"/>
      <c r="Q190" s="84">
        <f>SUMIF(J16:J172,"SB(ŽPL)",Q16:Q172)</f>
        <v>0</v>
      </c>
      <c r="R190" s="84">
        <f>SUMIF(J16:J172,"SB(ŽPL)",R16:R172)</f>
        <v>0</v>
      </c>
      <c r="S190" s="65"/>
      <c r="T190" s="66"/>
      <c r="U190" s="66"/>
      <c r="V190" s="66"/>
      <c r="W190" s="66"/>
      <c r="X190" s="471"/>
    </row>
    <row r="191" spans="1:24" s="1" customFormat="1" ht="12.75" customHeight="1">
      <c r="A191" s="449"/>
      <c r="B191" s="449"/>
      <c r="C191" s="1485" t="s">
        <v>98</v>
      </c>
      <c r="D191" s="1486"/>
      <c r="E191" s="1487"/>
      <c r="F191" s="1487"/>
      <c r="G191" s="1487"/>
      <c r="H191" s="1487"/>
      <c r="I191" s="1488"/>
      <c r="J191" s="1489"/>
      <c r="K191" s="86">
        <f>K193</f>
        <v>0</v>
      </c>
      <c r="L191" s="86">
        <f>L193</f>
        <v>0</v>
      </c>
      <c r="M191" s="1490">
        <f ca="1">M193+M192</f>
        <v>70</v>
      </c>
      <c r="N191" s="1491"/>
      <c r="O191" s="1491"/>
      <c r="P191" s="1492"/>
      <c r="Q191" s="86">
        <f>Q193+Q192</f>
        <v>165</v>
      </c>
      <c r="R191" s="86">
        <f>R193+R192</f>
        <v>168.4</v>
      </c>
      <c r="S191" s="65"/>
      <c r="T191" s="66"/>
      <c r="U191" s="66"/>
      <c r="V191" s="66"/>
      <c r="W191" s="66"/>
      <c r="X191" s="471"/>
    </row>
    <row r="192" spans="1:24" s="56" customFormat="1">
      <c r="A192" s="904"/>
      <c r="B192" s="905"/>
      <c r="C192" s="1493" t="s">
        <v>268</v>
      </c>
      <c r="D192" s="1494"/>
      <c r="E192" s="1494"/>
      <c r="F192" s="1494"/>
      <c r="G192" s="1494"/>
      <c r="H192" s="1494"/>
      <c r="I192" s="1494"/>
      <c r="J192" s="1495"/>
      <c r="K192" s="156">
        <f>SUMIF(J65:J174,"ES",K65:K174)</f>
        <v>0</v>
      </c>
      <c r="L192" s="156">
        <f>SUMIF(J65:J174,"ES",L65:L174)</f>
        <v>0</v>
      </c>
      <c r="M192" s="1496">
        <f>SUMIF(J14:J171,"ES",M14:M171)</f>
        <v>70</v>
      </c>
      <c r="N192" s="1497"/>
      <c r="O192" s="1497"/>
      <c r="P192" s="1498"/>
      <c r="Q192" s="156">
        <f>SUMIF(J65:J174,"ES",Q65:Q174)</f>
        <v>165</v>
      </c>
      <c r="R192" s="156">
        <f>SUMIF(J65:J174,"ES",R65:R174)</f>
        <v>168.4</v>
      </c>
      <c r="S192" s="449"/>
      <c r="T192" s="449"/>
      <c r="U192" s="65"/>
      <c r="V192" s="65"/>
      <c r="W192" s="65"/>
      <c r="X192" s="45"/>
    </row>
    <row r="193" spans="1:24" s="1" customFormat="1" ht="16.5" customHeight="1">
      <c r="A193" s="449"/>
      <c r="B193" s="449"/>
      <c r="C193" s="1499" t="s">
        <v>99</v>
      </c>
      <c r="D193" s="1500"/>
      <c r="E193" s="1501"/>
      <c r="F193" s="1501"/>
      <c r="G193" s="1501"/>
      <c r="H193" s="1501"/>
      <c r="I193" s="1502"/>
      <c r="J193" s="1502"/>
      <c r="K193" s="156">
        <f>SUMIF(J13:J172,"LRVB",K13:K172)</f>
        <v>0</v>
      </c>
      <c r="L193" s="156">
        <f>SUMIF(J13:J172,"LRVB",L13:L172)</f>
        <v>0</v>
      </c>
      <c r="M193" s="1496">
        <f ca="1">SUMIF(J13:J172,"LRVB",M34:M172)</f>
        <v>0</v>
      </c>
      <c r="N193" s="1497"/>
      <c r="O193" s="1497"/>
      <c r="P193" s="1498"/>
      <c r="Q193" s="156">
        <f>SUMIF(J13:J172,"LRVB",Q13:Q172)</f>
        <v>0</v>
      </c>
      <c r="R193" s="156">
        <f>SUMIF(J13:J172,"LRVB",R13:R172)</f>
        <v>0</v>
      </c>
      <c r="S193" s="65"/>
      <c r="T193" s="66"/>
      <c r="U193" s="66"/>
      <c r="V193" s="66"/>
      <c r="W193" s="66"/>
      <c r="X193" s="471"/>
    </row>
    <row r="194" spans="1:24" s="1" customFormat="1" ht="13.5" customHeight="1" thickBot="1">
      <c r="A194" s="449"/>
      <c r="B194" s="449"/>
      <c r="C194" s="1479" t="s">
        <v>100</v>
      </c>
      <c r="D194" s="1480"/>
      <c r="E194" s="1480"/>
      <c r="F194" s="1480"/>
      <c r="G194" s="1480"/>
      <c r="H194" s="1480"/>
      <c r="I194" s="1480"/>
      <c r="J194" s="1481"/>
      <c r="K194" s="157">
        <f>K191+K179</f>
        <v>15866.499999999998</v>
      </c>
      <c r="L194" s="157">
        <f>L191+L179</f>
        <v>13143.9</v>
      </c>
      <c r="M194" s="1482">
        <f ca="1">M191+M179</f>
        <v>12739.899999999998</v>
      </c>
      <c r="N194" s="1483"/>
      <c r="O194" s="1483"/>
      <c r="P194" s="1484"/>
      <c r="Q194" s="157">
        <f>Q191+Q179</f>
        <v>12366.699999999999</v>
      </c>
      <c r="R194" s="157">
        <f>R191+R179</f>
        <v>12996.199999999997</v>
      </c>
      <c r="S194" s="90"/>
      <c r="T194" s="66"/>
      <c r="U194" s="66"/>
      <c r="V194" s="66"/>
      <c r="W194" s="66"/>
      <c r="X194" s="471"/>
    </row>
    <row r="195" spans="1:24" s="68" customFormat="1" ht="11.25">
      <c r="A195" s="67"/>
      <c r="B195" s="67"/>
      <c r="C195" s="67"/>
      <c r="D195" s="67"/>
      <c r="E195" s="67"/>
      <c r="F195" s="67"/>
      <c r="G195" s="67"/>
      <c r="H195" s="67"/>
      <c r="I195" s="67"/>
      <c r="J195" s="67"/>
      <c r="K195" s="75"/>
      <c r="L195" s="75"/>
      <c r="M195" s="75"/>
      <c r="N195" s="75"/>
      <c r="O195" s="75"/>
      <c r="P195" s="75"/>
      <c r="Q195" s="75"/>
      <c r="R195" s="75"/>
      <c r="S195" s="96"/>
      <c r="T195" s="67"/>
      <c r="U195" s="67"/>
      <c r="V195" s="67"/>
      <c r="W195" s="67"/>
      <c r="X195" s="1192"/>
    </row>
    <row r="196" spans="1:24" s="68" customFormat="1" ht="12.75">
      <c r="A196" s="67"/>
      <c r="B196" s="67"/>
      <c r="C196" s="67"/>
      <c r="D196" s="67"/>
      <c r="E196" s="65"/>
      <c r="F196" s="69"/>
      <c r="G196" s="69"/>
      <c r="H196" s="70"/>
      <c r="I196" s="67"/>
      <c r="J196" s="67"/>
      <c r="K196" s="96"/>
      <c r="L196" s="96"/>
      <c r="M196" s="96"/>
      <c r="N196" s="96"/>
      <c r="O196" s="96"/>
      <c r="P196" s="96"/>
      <c r="Q196" s="96"/>
      <c r="R196" s="96"/>
      <c r="S196" s="96"/>
      <c r="T196" s="70"/>
      <c r="U196" s="70"/>
      <c r="V196" s="70"/>
      <c r="W196" s="70"/>
      <c r="X196" s="1192"/>
    </row>
    <row r="197" spans="1:24" s="68" customFormat="1" ht="12.75">
      <c r="A197" s="67"/>
      <c r="B197" s="67"/>
      <c r="C197" s="67"/>
      <c r="D197" s="67"/>
      <c r="E197" s="65"/>
      <c r="F197" s="69"/>
      <c r="G197" s="69"/>
      <c r="H197" s="70"/>
      <c r="I197" s="67"/>
      <c r="J197" s="67"/>
      <c r="K197" s="67"/>
      <c r="L197" s="67"/>
      <c r="M197" s="67"/>
      <c r="N197" s="67"/>
      <c r="O197" s="67"/>
      <c r="P197" s="67"/>
      <c r="Q197" s="67"/>
      <c r="R197" s="67"/>
      <c r="S197" s="67"/>
      <c r="T197" s="70"/>
      <c r="U197" s="70"/>
      <c r="V197" s="70"/>
      <c r="W197" s="70"/>
      <c r="X197" s="1192"/>
    </row>
    <row r="198" spans="1:24">
      <c r="K198" s="92"/>
      <c r="L198" s="92"/>
      <c r="M198" s="92"/>
      <c r="N198" s="92"/>
      <c r="O198" s="92"/>
      <c r="P198" s="92"/>
      <c r="Q198" s="92"/>
      <c r="R198" s="92"/>
    </row>
    <row r="199" spans="1:24">
      <c r="K199" s="92"/>
      <c r="L199" s="92"/>
      <c r="M199" s="92"/>
      <c r="N199" s="92"/>
      <c r="O199" s="92"/>
      <c r="P199" s="92"/>
      <c r="Q199" s="92"/>
      <c r="R199" s="92"/>
    </row>
    <row r="200" spans="1:24">
      <c r="K200" s="189"/>
      <c r="L200" s="189"/>
      <c r="M200" s="189"/>
      <c r="N200" s="189"/>
      <c r="O200" s="189"/>
      <c r="P200" s="189"/>
      <c r="Q200" s="189"/>
      <c r="R200" s="189"/>
    </row>
  </sheetData>
  <mergeCells count="250">
    <mergeCell ref="W28:W29"/>
    <mergeCell ref="W60:W63"/>
    <mergeCell ref="E67:E69"/>
    <mergeCell ref="G67:G68"/>
    <mergeCell ref="E71:E75"/>
    <mergeCell ref="S89:S90"/>
    <mergeCell ref="E97:E98"/>
    <mergeCell ref="G97:G100"/>
    <mergeCell ref="I103:I109"/>
    <mergeCell ref="F33:F37"/>
    <mergeCell ref="W53:W55"/>
    <mergeCell ref="S82:S84"/>
    <mergeCell ref="E60:E63"/>
    <mergeCell ref="F60:F63"/>
    <mergeCell ref="G60:G63"/>
    <mergeCell ref="H60:H63"/>
    <mergeCell ref="F85:F86"/>
    <mergeCell ref="G85:G86"/>
    <mergeCell ref="H85:H86"/>
    <mergeCell ref="E76:E78"/>
    <mergeCell ref="G76:G79"/>
    <mergeCell ref="G71:G73"/>
    <mergeCell ref="S161:S162"/>
    <mergeCell ref="C118:C119"/>
    <mergeCell ref="D118:D119"/>
    <mergeCell ref="E118:E119"/>
    <mergeCell ref="F118:F119"/>
    <mergeCell ref="H118:H119"/>
    <mergeCell ref="I118:I119"/>
    <mergeCell ref="C149:J149"/>
    <mergeCell ref="G121:G122"/>
    <mergeCell ref="I139:I140"/>
    <mergeCell ref="E133:E134"/>
    <mergeCell ref="C136:J136"/>
    <mergeCell ref="I110:I112"/>
    <mergeCell ref="E103:E109"/>
    <mergeCell ref="I67:I68"/>
    <mergeCell ref="I71:I73"/>
    <mergeCell ref="C185:J185"/>
    <mergeCell ref="M187:P187"/>
    <mergeCell ref="A19:A26"/>
    <mergeCell ref="B19:B26"/>
    <mergeCell ref="C19:C26"/>
    <mergeCell ref="A33:A37"/>
    <mergeCell ref="B33:B37"/>
    <mergeCell ref="A139:A140"/>
    <mergeCell ref="C176:K176"/>
    <mergeCell ref="C178:J178"/>
    <mergeCell ref="C179:J179"/>
    <mergeCell ref="E89:E90"/>
    <mergeCell ref="E91:E92"/>
    <mergeCell ref="E93:E94"/>
    <mergeCell ref="G118:G119"/>
    <mergeCell ref="G88:G90"/>
    <mergeCell ref="E161:E162"/>
    <mergeCell ref="G93:G94"/>
    <mergeCell ref="A173:R173"/>
    <mergeCell ref="C33:C37"/>
    <mergeCell ref="C191:J191"/>
    <mergeCell ref="F133:F134"/>
    <mergeCell ref="M190:P190"/>
    <mergeCell ref="C170:J170"/>
    <mergeCell ref="M183:P183"/>
    <mergeCell ref="M184:P184"/>
    <mergeCell ref="M185:P185"/>
    <mergeCell ref="M178:P178"/>
    <mergeCell ref="M179:P179"/>
    <mergeCell ref="M180:P180"/>
    <mergeCell ref="M188:P188"/>
    <mergeCell ref="M181:P181"/>
    <mergeCell ref="C180:J180"/>
    <mergeCell ref="C181:J181"/>
    <mergeCell ref="C182:J182"/>
    <mergeCell ref="A174:S174"/>
    <mergeCell ref="C167:C169"/>
    <mergeCell ref="E167:E169"/>
    <mergeCell ref="M182:P182"/>
    <mergeCell ref="C186:J186"/>
    <mergeCell ref="M186:P186"/>
    <mergeCell ref="C184:J184"/>
    <mergeCell ref="S172:W172"/>
    <mergeCell ref="C150:W150"/>
    <mergeCell ref="C194:J194"/>
    <mergeCell ref="C183:J183"/>
    <mergeCell ref="E157:E158"/>
    <mergeCell ref="E159:E160"/>
    <mergeCell ref="C187:J187"/>
    <mergeCell ref="B171:J171"/>
    <mergeCell ref="C137:W137"/>
    <mergeCell ref="M191:P191"/>
    <mergeCell ref="M193:P193"/>
    <mergeCell ref="M194:P194"/>
    <mergeCell ref="C188:J188"/>
    <mergeCell ref="B139:B140"/>
    <mergeCell ref="C139:C140"/>
    <mergeCell ref="E139:E140"/>
    <mergeCell ref="F139:F140"/>
    <mergeCell ref="C192:J192"/>
    <mergeCell ref="C193:J193"/>
    <mergeCell ref="C189:J189"/>
    <mergeCell ref="C190:J190"/>
    <mergeCell ref="G154:G155"/>
    <mergeCell ref="E152:E154"/>
    <mergeCell ref="M189:P189"/>
    <mergeCell ref="S171:W171"/>
    <mergeCell ref="B172:J172"/>
    <mergeCell ref="E2:S2"/>
    <mergeCell ref="S1:W1"/>
    <mergeCell ref="A4:W4"/>
    <mergeCell ref="S5:W5"/>
    <mergeCell ref="A6:A8"/>
    <mergeCell ref="B6:B8"/>
    <mergeCell ref="C6:C8"/>
    <mergeCell ref="D6:D8"/>
    <mergeCell ref="E6:E8"/>
    <mergeCell ref="F6:F8"/>
    <mergeCell ref="S6:W6"/>
    <mergeCell ref="S7:S8"/>
    <mergeCell ref="J6:J8"/>
    <mergeCell ref="R6:R8"/>
    <mergeCell ref="Q6:Q8"/>
    <mergeCell ref="E3:S3"/>
    <mergeCell ref="M6:P6"/>
    <mergeCell ref="M7:M8"/>
    <mergeCell ref="N7:O7"/>
    <mergeCell ref="P7:P8"/>
    <mergeCell ref="T7:W7"/>
    <mergeCell ref="G6:G8"/>
    <mergeCell ref="I6:I8"/>
    <mergeCell ref="H6:H8"/>
    <mergeCell ref="K6:K8"/>
    <mergeCell ref="L6:L8"/>
    <mergeCell ref="I14:I18"/>
    <mergeCell ref="S14:S16"/>
    <mergeCell ref="A10:W10"/>
    <mergeCell ref="B11:W11"/>
    <mergeCell ref="C12:W12"/>
    <mergeCell ref="A9:W9"/>
    <mergeCell ref="E115:E116"/>
    <mergeCell ref="G115:G116"/>
    <mergeCell ref="I115:I116"/>
    <mergeCell ref="B82:B84"/>
    <mergeCell ref="C82:C84"/>
    <mergeCell ref="E82:E84"/>
    <mergeCell ref="F82:F84"/>
    <mergeCell ref="G82:G84"/>
    <mergeCell ref="H82:H84"/>
    <mergeCell ref="I82:I84"/>
    <mergeCell ref="A85:A86"/>
    <mergeCell ref="B85:B86"/>
    <mergeCell ref="C85:C86"/>
    <mergeCell ref="E85:E86"/>
    <mergeCell ref="S67:S68"/>
    <mergeCell ref="S76:S77"/>
    <mergeCell ref="A82:A84"/>
    <mergeCell ref="F126:F132"/>
    <mergeCell ref="G126:G132"/>
    <mergeCell ref="I126:I129"/>
    <mergeCell ref="E126:E127"/>
    <mergeCell ref="S105:S106"/>
    <mergeCell ref="D115:D116"/>
    <mergeCell ref="A167:A169"/>
    <mergeCell ref="A118:A119"/>
    <mergeCell ref="B118:B119"/>
    <mergeCell ref="A120:A122"/>
    <mergeCell ref="B120:B122"/>
    <mergeCell ref="C120:C122"/>
    <mergeCell ref="D120:D122"/>
    <mergeCell ref="G133:G134"/>
    <mergeCell ref="A141:A148"/>
    <mergeCell ref="B141:B148"/>
    <mergeCell ref="C141:C148"/>
    <mergeCell ref="F143:F144"/>
    <mergeCell ref="I85:I86"/>
    <mergeCell ref="S168:S169"/>
    <mergeCell ref="I133:I134"/>
    <mergeCell ref="C123:J123"/>
    <mergeCell ref="C124:W124"/>
    <mergeCell ref="B167:B169"/>
    <mergeCell ref="E14:E16"/>
    <mergeCell ref="F14:F16"/>
    <mergeCell ref="H14:H16"/>
    <mergeCell ref="G14:G18"/>
    <mergeCell ref="G42:G43"/>
    <mergeCell ref="I33:I35"/>
    <mergeCell ref="E42:E43"/>
    <mergeCell ref="G28:G29"/>
    <mergeCell ref="G33:G36"/>
    <mergeCell ref="G38:G39"/>
    <mergeCell ref="E28:E30"/>
    <mergeCell ref="E40:E41"/>
    <mergeCell ref="G40:G41"/>
    <mergeCell ref="I40:I41"/>
    <mergeCell ref="H139:H140"/>
    <mergeCell ref="D97:D98"/>
    <mergeCell ref="H33:H37"/>
    <mergeCell ref="F56:F59"/>
    <mergeCell ref="G56:G59"/>
    <mergeCell ref="H56:H59"/>
    <mergeCell ref="I56:I57"/>
    <mergeCell ref="B60:B63"/>
    <mergeCell ref="C60:C63"/>
    <mergeCell ref="S110:S111"/>
    <mergeCell ref="S170:W170"/>
    <mergeCell ref="U28:U29"/>
    <mergeCell ref="V28:V29"/>
    <mergeCell ref="A64:A65"/>
    <mergeCell ref="B64:B65"/>
    <mergeCell ref="C64:C65"/>
    <mergeCell ref="H64:H65"/>
    <mergeCell ref="V53:V55"/>
    <mergeCell ref="S60:S63"/>
    <mergeCell ref="I44:I45"/>
    <mergeCell ref="E48:E49"/>
    <mergeCell ref="A53:A55"/>
    <mergeCell ref="B53:B55"/>
    <mergeCell ref="C53:C55"/>
    <mergeCell ref="G53:G55"/>
    <mergeCell ref="H53:H55"/>
    <mergeCell ref="I53:I55"/>
    <mergeCell ref="V60:V63"/>
    <mergeCell ref="F53:F55"/>
    <mergeCell ref="A60:A63"/>
    <mergeCell ref="A56:A59"/>
    <mergeCell ref="B56:B59"/>
    <mergeCell ref="C56:C59"/>
    <mergeCell ref="D113:D114"/>
    <mergeCell ref="E113:E114"/>
    <mergeCell ref="G113:G114"/>
    <mergeCell ref="I113:I114"/>
    <mergeCell ref="E19:E23"/>
    <mergeCell ref="S139:S140"/>
    <mergeCell ref="M192:P192"/>
    <mergeCell ref="T28:T29"/>
    <mergeCell ref="S53:S55"/>
    <mergeCell ref="I60:I61"/>
    <mergeCell ref="G64:G65"/>
    <mergeCell ref="S103:S104"/>
    <mergeCell ref="E64:E65"/>
    <mergeCell ref="F64:F65"/>
    <mergeCell ref="F167:F169"/>
    <mergeCell ref="G167:G169"/>
    <mergeCell ref="H167:H169"/>
    <mergeCell ref="I167:I169"/>
    <mergeCell ref="I42:I43"/>
    <mergeCell ref="E38:E39"/>
    <mergeCell ref="E33:E36"/>
    <mergeCell ref="I28:I29"/>
    <mergeCell ref="S28:S29"/>
    <mergeCell ref="E53:E55"/>
  </mergeCells>
  <printOptions horizontalCentered="1"/>
  <pageMargins left="0.19685039370078741" right="0.19685039370078741" top="0.74803149606299213" bottom="0" header="0" footer="0"/>
  <pageSetup paperSize="9" scale="74" orientation="landscape" r:id="rId1"/>
  <rowBreaks count="6" manualBreakCount="6">
    <brk id="32" max="22" man="1"/>
    <brk id="52" max="22" man="1"/>
    <brk id="75" max="22" man="1"/>
    <brk id="96" max="22" man="1"/>
    <brk id="117" max="22" man="1"/>
    <brk id="166" max="2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76"/>
  <sheetViews>
    <sheetView view="pageBreakPreview" topLeftCell="A154" zoomScaleNormal="100" zoomScaleSheetLayoutView="100" workbookViewId="0">
      <selection activeCell="P41" sqref="P41"/>
    </sheetView>
  </sheetViews>
  <sheetFormatPr defaultColWidth="9.140625" defaultRowHeight="15"/>
  <cols>
    <col min="1" max="1" width="3" style="91" customWidth="1"/>
    <col min="2" max="2" width="2.7109375" style="91" customWidth="1"/>
    <col min="3" max="3" width="3" style="91" customWidth="1"/>
    <col min="4" max="4" width="2.7109375" style="91" customWidth="1"/>
    <col min="5" max="5" width="34.7109375" style="91" customWidth="1"/>
    <col min="6" max="6" width="4" style="91" customWidth="1"/>
    <col min="7" max="8" width="4.28515625" style="91" customWidth="1"/>
    <col min="9" max="9" width="10.85546875" style="91" customWidth="1"/>
    <col min="10" max="10" width="9.140625" style="91"/>
    <col min="11" max="11" width="9.5703125" style="91" customWidth="1"/>
    <col min="12" max="12" width="34.140625" style="91" customWidth="1"/>
    <col min="13" max="13" width="5.7109375" style="91" customWidth="1"/>
    <col min="14" max="16384" width="9.140625" style="91"/>
  </cols>
  <sheetData>
    <row r="1" spans="1:15" s="65" customFormat="1" ht="40.5" customHeight="1">
      <c r="A1" s="457"/>
      <c r="B1" s="458"/>
      <c r="C1" s="457"/>
      <c r="D1" s="458"/>
      <c r="F1" s="1005"/>
      <c r="G1" s="1006"/>
      <c r="H1" s="450"/>
      <c r="I1" s="993"/>
      <c r="J1" s="66"/>
      <c r="K1" s="1871" t="s">
        <v>321</v>
      </c>
      <c r="L1" s="1871"/>
      <c r="M1" s="1871"/>
      <c r="N1" s="1007"/>
      <c r="O1" s="1007"/>
    </row>
    <row r="2" spans="1:15" ht="12.75" customHeight="1">
      <c r="L2" s="1820"/>
      <c r="M2" s="1944"/>
    </row>
    <row r="3" spans="1:15" ht="14.25" customHeight="1">
      <c r="L3" s="932"/>
      <c r="M3" s="994"/>
    </row>
    <row r="4" spans="1:15" s="1" customFormat="1" ht="15" customHeight="1">
      <c r="A4" s="931"/>
      <c r="B4" s="931"/>
      <c r="C4" s="931"/>
      <c r="D4" s="931"/>
      <c r="E4" s="1822" t="s">
        <v>322</v>
      </c>
      <c r="F4" s="1822"/>
      <c r="G4" s="1822"/>
      <c r="H4" s="1822"/>
      <c r="I4" s="1822"/>
      <c r="J4" s="1822"/>
      <c r="K4" s="1822"/>
      <c r="L4" s="1822"/>
      <c r="M4" s="931"/>
    </row>
    <row r="5" spans="1:15" s="1" customFormat="1">
      <c r="A5" s="931"/>
      <c r="B5" s="931"/>
      <c r="C5" s="931"/>
      <c r="D5" s="931"/>
      <c r="E5" s="1823" t="s">
        <v>132</v>
      </c>
      <c r="F5" s="1824"/>
      <c r="G5" s="1824"/>
      <c r="H5" s="1824"/>
      <c r="I5" s="1824"/>
      <c r="J5" s="1824"/>
      <c r="K5" s="1824"/>
      <c r="L5" s="1824"/>
      <c r="M5" s="931"/>
    </row>
    <row r="6" spans="1:15" s="1" customFormat="1" ht="15" customHeight="1">
      <c r="A6" s="1825" t="s">
        <v>129</v>
      </c>
      <c r="B6" s="1825"/>
      <c r="C6" s="1825"/>
      <c r="D6" s="1825"/>
      <c r="E6" s="1825"/>
      <c r="F6" s="1825"/>
      <c r="G6" s="1825"/>
      <c r="H6" s="1825"/>
      <c r="I6" s="1825"/>
      <c r="J6" s="1825"/>
      <c r="K6" s="1825"/>
      <c r="L6" s="1825"/>
      <c r="M6" s="1825"/>
    </row>
    <row r="7" spans="1:15" s="1" customFormat="1" ht="13.5" thickBot="1">
      <c r="F7" s="2"/>
      <c r="G7" s="2"/>
      <c r="H7" s="3"/>
      <c r="L7" s="1826" t="s">
        <v>130</v>
      </c>
      <c r="M7" s="1826"/>
    </row>
    <row r="8" spans="1:15" s="4" customFormat="1" ht="29.25" customHeight="1">
      <c r="A8" s="1923" t="s">
        <v>0</v>
      </c>
      <c r="B8" s="1909" t="s">
        <v>1</v>
      </c>
      <c r="C8" s="1909" t="s">
        <v>2</v>
      </c>
      <c r="D8" s="1909" t="s">
        <v>3</v>
      </c>
      <c r="E8" s="1926" t="s">
        <v>4</v>
      </c>
      <c r="F8" s="1909" t="s">
        <v>5</v>
      </c>
      <c r="G8" s="1909" t="s">
        <v>131</v>
      </c>
      <c r="H8" s="1914" t="s">
        <v>6</v>
      </c>
      <c r="I8" s="1917" t="s">
        <v>7</v>
      </c>
      <c r="J8" s="1920" t="s">
        <v>8</v>
      </c>
      <c r="K8" s="1875" t="s">
        <v>323</v>
      </c>
      <c r="L8" s="1845" t="s">
        <v>9</v>
      </c>
      <c r="M8" s="1847"/>
    </row>
    <row r="9" spans="1:15" s="4" customFormat="1" ht="31.5" customHeight="1">
      <c r="A9" s="1924"/>
      <c r="B9" s="1910"/>
      <c r="C9" s="1910"/>
      <c r="D9" s="1910"/>
      <c r="E9" s="1927"/>
      <c r="F9" s="1910"/>
      <c r="G9" s="1912"/>
      <c r="H9" s="1915"/>
      <c r="I9" s="1918"/>
      <c r="J9" s="1921"/>
      <c r="K9" s="1876"/>
      <c r="L9" s="1854" t="s">
        <v>4</v>
      </c>
      <c r="M9" s="995" t="s">
        <v>10</v>
      </c>
    </row>
    <row r="10" spans="1:15" s="4" customFormat="1" ht="66" customHeight="1" thickBot="1">
      <c r="A10" s="1925"/>
      <c r="B10" s="1911"/>
      <c r="C10" s="1911"/>
      <c r="D10" s="1911"/>
      <c r="E10" s="1928"/>
      <c r="F10" s="1911"/>
      <c r="G10" s="1913"/>
      <c r="H10" s="1916"/>
      <c r="I10" s="1919"/>
      <c r="J10" s="1922"/>
      <c r="K10" s="1877"/>
      <c r="L10" s="1855"/>
      <c r="M10" s="996" t="s">
        <v>166</v>
      </c>
    </row>
    <row r="11" spans="1:15" s="1" customFormat="1" ht="15.75" customHeight="1">
      <c r="A11" s="1800" t="s">
        <v>11</v>
      </c>
      <c r="B11" s="1801"/>
      <c r="C11" s="1801"/>
      <c r="D11" s="1801"/>
      <c r="E11" s="1801"/>
      <c r="F11" s="1801"/>
      <c r="G11" s="1801"/>
      <c r="H11" s="1801"/>
      <c r="I11" s="1801"/>
      <c r="J11" s="1801"/>
      <c r="K11" s="1801"/>
      <c r="L11" s="1801"/>
      <c r="M11" s="1801"/>
    </row>
    <row r="12" spans="1:15" s="1" customFormat="1" ht="14.25" customHeight="1">
      <c r="A12" s="1803" t="s">
        <v>12</v>
      </c>
      <c r="B12" s="1804"/>
      <c r="C12" s="1804"/>
      <c r="D12" s="1804"/>
      <c r="E12" s="1804"/>
      <c r="F12" s="1804"/>
      <c r="G12" s="1804"/>
      <c r="H12" s="1804"/>
      <c r="I12" s="1804"/>
      <c r="J12" s="1804"/>
      <c r="K12" s="1804"/>
      <c r="L12" s="1804"/>
      <c r="M12" s="1804"/>
    </row>
    <row r="13" spans="1:15" s="1" customFormat="1" ht="14.25" customHeight="1">
      <c r="A13" s="5" t="s">
        <v>13</v>
      </c>
      <c r="B13" s="1806" t="s">
        <v>14</v>
      </c>
      <c r="C13" s="1806"/>
      <c r="D13" s="1806"/>
      <c r="E13" s="1806"/>
      <c r="F13" s="1806"/>
      <c r="G13" s="1806"/>
      <c r="H13" s="1806"/>
      <c r="I13" s="1806"/>
      <c r="J13" s="1806"/>
      <c r="K13" s="1806"/>
      <c r="L13" s="1806"/>
      <c r="M13" s="1806"/>
    </row>
    <row r="14" spans="1:15" s="1" customFormat="1" ht="15.75" customHeight="1">
      <c r="A14" s="6" t="s">
        <v>13</v>
      </c>
      <c r="B14" s="7" t="s">
        <v>13</v>
      </c>
      <c r="C14" s="1808" t="s">
        <v>15</v>
      </c>
      <c r="D14" s="1809"/>
      <c r="E14" s="1809"/>
      <c r="F14" s="1809"/>
      <c r="G14" s="1809"/>
      <c r="H14" s="1809"/>
      <c r="I14" s="1809"/>
      <c r="J14" s="1809"/>
      <c r="K14" s="1809"/>
      <c r="L14" s="1809"/>
      <c r="M14" s="1809"/>
    </row>
    <row r="15" spans="1:15" s="4" customFormat="1" ht="25.5" customHeight="1">
      <c r="A15" s="8" t="s">
        <v>13</v>
      </c>
      <c r="B15" s="9" t="s">
        <v>13</v>
      </c>
      <c r="C15" s="608" t="s">
        <v>13</v>
      </c>
      <c r="D15" s="938"/>
      <c r="E15" s="89" t="s">
        <v>16</v>
      </c>
      <c r="F15" s="10"/>
      <c r="G15" s="89"/>
      <c r="H15" s="78"/>
      <c r="I15" s="997"/>
      <c r="J15" s="127"/>
      <c r="K15" s="998"/>
      <c r="L15" s="79"/>
      <c r="M15" s="402"/>
    </row>
    <row r="16" spans="1:15" s="4" customFormat="1" ht="15" customHeight="1">
      <c r="A16" s="11"/>
      <c r="B16" s="12"/>
      <c r="C16" s="609"/>
      <c r="D16" s="947" t="s">
        <v>13</v>
      </c>
      <c r="E16" s="1686" t="s">
        <v>17</v>
      </c>
      <c r="F16" s="1812"/>
      <c r="G16" s="1741" t="s">
        <v>133</v>
      </c>
      <c r="H16" s="1781" t="s">
        <v>18</v>
      </c>
      <c r="I16" s="1817" t="s">
        <v>19</v>
      </c>
      <c r="J16" s="18" t="s">
        <v>20</v>
      </c>
      <c r="K16" s="704">
        <v>5713.5</v>
      </c>
      <c r="L16" s="1931" t="s">
        <v>154</v>
      </c>
      <c r="M16" s="247">
        <v>456.5</v>
      </c>
    </row>
    <row r="17" spans="1:13" s="4" customFormat="1" ht="15" customHeight="1">
      <c r="A17" s="14"/>
      <c r="B17" s="15"/>
      <c r="C17" s="610"/>
      <c r="D17" s="948"/>
      <c r="E17" s="1811"/>
      <c r="F17" s="1813"/>
      <c r="G17" s="1815"/>
      <c r="H17" s="1782"/>
      <c r="I17" s="1690"/>
      <c r="J17" s="20" t="s">
        <v>21</v>
      </c>
      <c r="K17" s="122"/>
      <c r="L17" s="1889"/>
      <c r="M17" s="270"/>
    </row>
    <row r="18" spans="1:13" s="4" customFormat="1" ht="15" customHeight="1">
      <c r="A18" s="14"/>
      <c r="B18" s="16"/>
      <c r="C18" s="611"/>
      <c r="D18" s="948"/>
      <c r="E18" s="949"/>
      <c r="F18" s="946"/>
      <c r="G18" s="1816"/>
      <c r="H18" s="948"/>
      <c r="I18" s="1818"/>
      <c r="J18" s="17" t="s">
        <v>43</v>
      </c>
      <c r="K18" s="129"/>
      <c r="L18" s="112"/>
      <c r="M18" s="271"/>
    </row>
    <row r="19" spans="1:13" s="1" customFormat="1" ht="24.75" customHeight="1">
      <c r="A19" s="1613"/>
      <c r="B19" s="1733"/>
      <c r="C19" s="1792"/>
      <c r="D19" s="947" t="s">
        <v>22</v>
      </c>
      <c r="E19" s="1686" t="s">
        <v>238</v>
      </c>
      <c r="F19" s="751"/>
      <c r="G19" s="916" t="s">
        <v>133</v>
      </c>
      <c r="H19" s="947" t="s">
        <v>18</v>
      </c>
      <c r="I19" s="918" t="s">
        <v>23</v>
      </c>
      <c r="J19" s="18" t="s">
        <v>20</v>
      </c>
      <c r="K19" s="121">
        <v>765.2</v>
      </c>
      <c r="L19" s="695" t="s">
        <v>237</v>
      </c>
      <c r="M19" s="275">
        <v>320</v>
      </c>
    </row>
    <row r="20" spans="1:13" s="1" customFormat="1" ht="19.5" customHeight="1">
      <c r="A20" s="1613"/>
      <c r="B20" s="1733"/>
      <c r="C20" s="1792"/>
      <c r="D20" s="948"/>
      <c r="E20" s="1727"/>
      <c r="F20" s="991"/>
      <c r="G20" s="754"/>
      <c r="H20" s="948"/>
      <c r="I20" s="919"/>
      <c r="J20" s="20" t="s">
        <v>24</v>
      </c>
      <c r="K20" s="122">
        <v>3.3</v>
      </c>
      <c r="L20" s="464" t="s">
        <v>118</v>
      </c>
      <c r="M20" s="273">
        <v>21</v>
      </c>
    </row>
    <row r="21" spans="1:13" s="1" customFormat="1" ht="20.25" customHeight="1">
      <c r="A21" s="1613"/>
      <c r="B21" s="1733"/>
      <c r="C21" s="1792"/>
      <c r="D21" s="948"/>
      <c r="E21" s="1727"/>
      <c r="F21" s="991"/>
      <c r="G21" s="754"/>
      <c r="H21" s="948"/>
      <c r="I21" s="919"/>
      <c r="J21" s="20" t="s">
        <v>25</v>
      </c>
      <c r="K21" s="122"/>
      <c r="L21" s="464" t="s">
        <v>324</v>
      </c>
      <c r="M21" s="273"/>
    </row>
    <row r="22" spans="1:13" s="1" customFormat="1" ht="39" customHeight="1">
      <c r="A22" s="1613"/>
      <c r="B22" s="1733"/>
      <c r="C22" s="1792"/>
      <c r="D22" s="948"/>
      <c r="E22" s="1762"/>
      <c r="F22" s="752"/>
      <c r="G22" s="755"/>
      <c r="H22" s="953"/>
      <c r="I22" s="628"/>
      <c r="J22" s="23" t="s">
        <v>159</v>
      </c>
      <c r="K22" s="131"/>
      <c r="L22" s="459" t="s">
        <v>252</v>
      </c>
      <c r="M22" s="1016">
        <v>100</v>
      </c>
    </row>
    <row r="23" spans="1:13" s="1" customFormat="1" ht="19.5" customHeight="1">
      <c r="A23" s="24"/>
      <c r="B23" s="930"/>
      <c r="C23" s="923"/>
      <c r="D23" s="607" t="s">
        <v>26</v>
      </c>
      <c r="E23" s="1784" t="s">
        <v>251</v>
      </c>
      <c r="F23" s="699"/>
      <c r="G23" s="1786" t="s">
        <v>136</v>
      </c>
      <c r="H23" s="947" t="s">
        <v>18</v>
      </c>
      <c r="I23" s="1606" t="s">
        <v>46</v>
      </c>
      <c r="J23" s="700" t="s">
        <v>20</v>
      </c>
      <c r="K23" s="704">
        <v>70.2</v>
      </c>
      <c r="L23" s="1929" t="s">
        <v>189</v>
      </c>
      <c r="M23" s="1772" t="s">
        <v>106</v>
      </c>
    </row>
    <row r="24" spans="1:13" s="1" customFormat="1" ht="24" customHeight="1">
      <c r="A24" s="24"/>
      <c r="B24" s="930"/>
      <c r="C24" s="923"/>
      <c r="D24" s="938"/>
      <c r="E24" s="1785"/>
      <c r="F24" s="703"/>
      <c r="G24" s="1787"/>
      <c r="H24" s="948"/>
      <c r="I24" s="1788"/>
      <c r="J24" s="1017" t="s">
        <v>159</v>
      </c>
      <c r="K24" s="1018"/>
      <c r="L24" s="1930"/>
      <c r="M24" s="1773"/>
    </row>
    <row r="25" spans="1:13" s="1" customFormat="1" ht="45.75" customHeight="1">
      <c r="A25" s="24"/>
      <c r="B25" s="930"/>
      <c r="C25" s="923"/>
      <c r="D25" s="605"/>
      <c r="E25" s="1558"/>
      <c r="F25" s="398"/>
      <c r="G25" s="982"/>
      <c r="H25" s="472"/>
      <c r="I25" s="628"/>
      <c r="J25" s="127" t="s">
        <v>20</v>
      </c>
      <c r="K25" s="131">
        <v>58.9</v>
      </c>
      <c r="L25" s="999" t="s">
        <v>250</v>
      </c>
      <c r="M25" s="740" t="s">
        <v>173</v>
      </c>
    </row>
    <row r="26" spans="1:13" s="1" customFormat="1" ht="47.25" customHeight="1">
      <c r="A26" s="921"/>
      <c r="B26" s="930"/>
      <c r="C26" s="914"/>
      <c r="D26" s="952" t="s">
        <v>28</v>
      </c>
      <c r="E26" s="949" t="s">
        <v>27</v>
      </c>
      <c r="F26" s="697"/>
      <c r="G26" s="698" t="s">
        <v>134</v>
      </c>
      <c r="H26" s="973" t="s">
        <v>18</v>
      </c>
      <c r="I26" s="941" t="s">
        <v>23</v>
      </c>
      <c r="J26" s="40" t="s">
        <v>20</v>
      </c>
      <c r="K26" s="394">
        <v>15</v>
      </c>
      <c r="L26" s="514" t="s">
        <v>266</v>
      </c>
      <c r="M26" s="987">
        <v>70</v>
      </c>
    </row>
    <row r="27" spans="1:13" s="1" customFormat="1" ht="60" customHeight="1">
      <c r="A27" s="921"/>
      <c r="B27" s="930"/>
      <c r="C27" s="914"/>
      <c r="D27" s="952" t="s">
        <v>30</v>
      </c>
      <c r="E27" s="473" t="s">
        <v>248</v>
      </c>
      <c r="F27" s="95" t="s">
        <v>105</v>
      </c>
      <c r="G27" s="158" t="s">
        <v>135</v>
      </c>
      <c r="H27" s="185" t="s">
        <v>18</v>
      </c>
      <c r="I27" s="166" t="s">
        <v>29</v>
      </c>
      <c r="J27" s="19" t="s">
        <v>20</v>
      </c>
      <c r="K27" s="132">
        <v>45</v>
      </c>
      <c r="L27" s="179" t="s">
        <v>325</v>
      </c>
      <c r="M27" s="652" t="s">
        <v>242</v>
      </c>
    </row>
    <row r="28" spans="1:13" s="1" customFormat="1" ht="17.25" customHeight="1">
      <c r="A28" s="1613"/>
      <c r="B28" s="1733"/>
      <c r="C28" s="1776"/>
      <c r="D28" s="607" t="s">
        <v>33</v>
      </c>
      <c r="E28" s="1686" t="s">
        <v>197</v>
      </c>
      <c r="F28" s="1777"/>
      <c r="G28" s="1598" t="s">
        <v>137</v>
      </c>
      <c r="H28" s="1781" t="s">
        <v>18</v>
      </c>
      <c r="I28" s="1606" t="s">
        <v>31</v>
      </c>
      <c r="J28" s="27" t="s">
        <v>20</v>
      </c>
      <c r="K28" s="121">
        <v>148.69999999999999</v>
      </c>
      <c r="L28" s="114" t="s">
        <v>32</v>
      </c>
      <c r="M28" s="276">
        <v>2</v>
      </c>
    </row>
    <row r="29" spans="1:13" s="1" customFormat="1" ht="28.5" customHeight="1">
      <c r="A29" s="1613"/>
      <c r="B29" s="1733"/>
      <c r="C29" s="1776"/>
      <c r="D29" s="938"/>
      <c r="E29" s="1713"/>
      <c r="F29" s="1778"/>
      <c r="G29" s="1780"/>
      <c r="H29" s="1782"/>
      <c r="I29" s="1607"/>
      <c r="J29" s="20"/>
      <c r="K29" s="122"/>
      <c r="L29" s="115" t="s">
        <v>228</v>
      </c>
      <c r="M29" s="277">
        <v>200</v>
      </c>
    </row>
    <row r="30" spans="1:13" s="1" customFormat="1" ht="15.75" customHeight="1">
      <c r="A30" s="1613"/>
      <c r="B30" s="1733"/>
      <c r="C30" s="1776"/>
      <c r="D30" s="938"/>
      <c r="E30" s="1713"/>
      <c r="F30" s="1778"/>
      <c r="G30" s="1780"/>
      <c r="H30" s="1782"/>
      <c r="I30" s="1607"/>
      <c r="J30" s="20"/>
      <c r="K30" s="122"/>
      <c r="L30" s="760" t="s">
        <v>171</v>
      </c>
      <c r="M30" s="277">
        <v>3</v>
      </c>
    </row>
    <row r="31" spans="1:13" s="1" customFormat="1" ht="15" customHeight="1">
      <c r="A31" s="1613"/>
      <c r="B31" s="1733"/>
      <c r="C31" s="1776"/>
      <c r="D31" s="938"/>
      <c r="E31" s="1713"/>
      <c r="F31" s="1778"/>
      <c r="G31" s="1780"/>
      <c r="H31" s="1782"/>
      <c r="I31" s="165"/>
      <c r="J31" s="20"/>
      <c r="K31" s="122"/>
      <c r="L31" s="117" t="s">
        <v>201</v>
      </c>
      <c r="M31" s="278">
        <v>10</v>
      </c>
    </row>
    <row r="32" spans="1:13" s="1" customFormat="1" ht="27" customHeight="1">
      <c r="A32" s="1613"/>
      <c r="B32" s="1733"/>
      <c r="C32" s="1776"/>
      <c r="D32" s="605"/>
      <c r="E32" s="97"/>
      <c r="F32" s="1779"/>
      <c r="G32" s="982"/>
      <c r="H32" s="1783"/>
      <c r="I32" s="167"/>
      <c r="J32" s="23"/>
      <c r="K32" s="131"/>
      <c r="L32" s="1019" t="s">
        <v>259</v>
      </c>
      <c r="M32" s="277">
        <v>1</v>
      </c>
    </row>
    <row r="33" spans="1:15" s="1" customFormat="1" ht="18" customHeight="1">
      <c r="A33" s="921"/>
      <c r="B33" s="922"/>
      <c r="C33" s="923"/>
      <c r="D33" s="938" t="s">
        <v>36</v>
      </c>
      <c r="E33" s="1705" t="s">
        <v>301</v>
      </c>
      <c r="F33" s="73"/>
      <c r="G33" s="1595" t="s">
        <v>138</v>
      </c>
      <c r="H33" s="948" t="s">
        <v>18</v>
      </c>
      <c r="I33" s="1607" t="s">
        <v>34</v>
      </c>
      <c r="J33" s="20" t="s">
        <v>20</v>
      </c>
      <c r="K33" s="122">
        <v>39</v>
      </c>
      <c r="L33" s="1932" t="s">
        <v>35</v>
      </c>
      <c r="M33" s="279">
        <v>130</v>
      </c>
    </row>
    <row r="34" spans="1:15" s="1" customFormat="1" ht="28.5" customHeight="1">
      <c r="A34" s="921"/>
      <c r="B34" s="922"/>
      <c r="C34" s="923"/>
      <c r="D34" s="938"/>
      <c r="E34" s="1705"/>
      <c r="F34" s="73"/>
      <c r="G34" s="1595"/>
      <c r="H34" s="948"/>
      <c r="I34" s="1636"/>
      <c r="J34" s="20"/>
      <c r="K34" s="122"/>
      <c r="L34" s="1761"/>
      <c r="M34" s="280"/>
    </row>
    <row r="35" spans="1:15" s="1" customFormat="1" ht="27.75" customHeight="1">
      <c r="A35" s="921"/>
      <c r="B35" s="930"/>
      <c r="C35" s="914"/>
      <c r="D35" s="607" t="s">
        <v>37</v>
      </c>
      <c r="E35" s="1686" t="s">
        <v>38</v>
      </c>
      <c r="F35" s="77"/>
      <c r="G35" s="1598" t="s">
        <v>139</v>
      </c>
      <c r="H35" s="385" t="s">
        <v>18</v>
      </c>
      <c r="I35" s="1606" t="s">
        <v>39</v>
      </c>
      <c r="J35" s="27" t="s">
        <v>20</v>
      </c>
      <c r="K35" s="121">
        <v>20.3</v>
      </c>
      <c r="L35" s="776" t="s">
        <v>40</v>
      </c>
      <c r="M35" s="275">
        <v>15</v>
      </c>
    </row>
    <row r="36" spans="1:15" s="1" customFormat="1" ht="41.25" customHeight="1">
      <c r="A36" s="24"/>
      <c r="B36" s="930"/>
      <c r="C36" s="914"/>
      <c r="D36" s="605"/>
      <c r="E36" s="1762"/>
      <c r="F36" s="22"/>
      <c r="G36" s="1763"/>
      <c r="H36" s="953"/>
      <c r="I36" s="1764"/>
      <c r="J36" s="23"/>
      <c r="K36" s="131"/>
      <c r="L36" s="421" t="s">
        <v>249</v>
      </c>
      <c r="M36" s="274">
        <v>1</v>
      </c>
    </row>
    <row r="37" spans="1:15" s="1" customFormat="1" ht="25.5" customHeight="1">
      <c r="A37" s="24"/>
      <c r="B37" s="930"/>
      <c r="C37" s="914"/>
      <c r="D37" s="951" t="s">
        <v>41</v>
      </c>
      <c r="E37" s="1705" t="s">
        <v>217</v>
      </c>
      <c r="F37" s="21"/>
      <c r="G37" s="1750" t="s">
        <v>140</v>
      </c>
      <c r="H37" s="948" t="s">
        <v>18</v>
      </c>
      <c r="I37" s="1607" t="s">
        <v>42</v>
      </c>
      <c r="J37" s="184" t="s">
        <v>43</v>
      </c>
      <c r="K37" s="121">
        <v>12.1</v>
      </c>
      <c r="L37" s="750"/>
      <c r="M37" s="692"/>
    </row>
    <row r="38" spans="1:15" s="1" customFormat="1" ht="50.25" customHeight="1">
      <c r="A38" s="24"/>
      <c r="B38" s="922"/>
      <c r="C38" s="914"/>
      <c r="D38" s="952"/>
      <c r="E38" s="1685"/>
      <c r="F38" s="22"/>
      <c r="G38" s="1751"/>
      <c r="H38" s="953"/>
      <c r="I38" s="1752"/>
      <c r="J38" s="26" t="s">
        <v>44</v>
      </c>
      <c r="K38" s="131"/>
      <c r="L38" s="421"/>
      <c r="M38" s="282"/>
    </row>
    <row r="39" spans="1:15" s="1" customFormat="1" ht="22.5" customHeight="1">
      <c r="A39" s="24"/>
      <c r="B39" s="922"/>
      <c r="C39" s="923"/>
      <c r="D39" s="964" t="s">
        <v>45</v>
      </c>
      <c r="E39" s="915" t="s">
        <v>126</v>
      </c>
      <c r="F39" s="77"/>
      <c r="G39" s="916" t="s">
        <v>141</v>
      </c>
      <c r="H39" s="947" t="s">
        <v>18</v>
      </c>
      <c r="I39" s="1606" t="s">
        <v>119</v>
      </c>
      <c r="J39" s="853" t="s">
        <v>20</v>
      </c>
      <c r="K39" s="121">
        <v>23.1</v>
      </c>
      <c r="L39" s="975" t="s">
        <v>127</v>
      </c>
      <c r="M39" s="283">
        <v>55</v>
      </c>
    </row>
    <row r="40" spans="1:15" s="1" customFormat="1" ht="19.5" customHeight="1">
      <c r="A40" s="24"/>
      <c r="B40" s="922"/>
      <c r="C40" s="923"/>
      <c r="D40" s="952"/>
      <c r="E40" s="753"/>
      <c r="F40" s="22"/>
      <c r="G40" s="755"/>
      <c r="H40" s="953"/>
      <c r="I40" s="1753"/>
      <c r="J40" s="147" t="s">
        <v>20</v>
      </c>
      <c r="K40" s="131">
        <v>7.7</v>
      </c>
      <c r="L40" s="113" t="s">
        <v>307</v>
      </c>
      <c r="M40" s="274">
        <v>10</v>
      </c>
      <c r="N40" s="471"/>
    </row>
    <row r="41" spans="1:15" s="1" customFormat="1" ht="41.25" customHeight="1">
      <c r="A41" s="24"/>
      <c r="B41" s="922"/>
      <c r="C41" s="923"/>
      <c r="D41" s="606" t="s">
        <v>47</v>
      </c>
      <c r="E41" s="473" t="s">
        <v>302</v>
      </c>
      <c r="F41" s="586"/>
      <c r="G41" s="587"/>
      <c r="H41" s="185">
        <v>1</v>
      </c>
      <c r="I41" s="588" t="s">
        <v>34</v>
      </c>
      <c r="J41" s="147" t="s">
        <v>20</v>
      </c>
      <c r="K41" s="131">
        <v>12</v>
      </c>
      <c r="L41" s="1015" t="s">
        <v>270</v>
      </c>
      <c r="M41" s="820">
        <v>1</v>
      </c>
      <c r="N41" s="471"/>
    </row>
    <row r="42" spans="1:15" s="1" customFormat="1" ht="41.25" customHeight="1">
      <c r="A42" s="24"/>
      <c r="B42" s="922"/>
      <c r="C42" s="923"/>
      <c r="D42" s="888" t="s">
        <v>310</v>
      </c>
      <c r="E42" s="1935" t="s">
        <v>312</v>
      </c>
      <c r="F42" s="889"/>
      <c r="G42" s="890" t="s">
        <v>141</v>
      </c>
      <c r="H42" s="891" t="s">
        <v>18</v>
      </c>
      <c r="I42" s="906" t="s">
        <v>23</v>
      </c>
      <c r="J42" s="907" t="s">
        <v>20</v>
      </c>
      <c r="K42" s="908">
        <v>18</v>
      </c>
      <c r="L42" s="900" t="s">
        <v>317</v>
      </c>
      <c r="M42" s="767">
        <v>1</v>
      </c>
      <c r="N42" s="898"/>
      <c r="O42" s="898"/>
    </row>
    <row r="43" spans="1:15" s="1" customFormat="1" ht="39" customHeight="1">
      <c r="A43" s="24"/>
      <c r="B43" s="922"/>
      <c r="C43" s="923"/>
      <c r="D43" s="892"/>
      <c r="E43" s="1936"/>
      <c r="F43" s="893"/>
      <c r="G43" s="894"/>
      <c r="H43" s="895"/>
      <c r="I43" s="899"/>
      <c r="J43" s="896"/>
      <c r="K43" s="649"/>
      <c r="L43" s="901" t="s">
        <v>311</v>
      </c>
      <c r="M43" s="897"/>
      <c r="N43" s="471"/>
    </row>
    <row r="44" spans="1:15" s="1" customFormat="1" ht="16.5" customHeight="1" thickBot="1">
      <c r="A44" s="29"/>
      <c r="B44" s="957"/>
      <c r="C44" s="612"/>
      <c r="D44" s="594"/>
      <c r="E44" s="591"/>
      <c r="F44" s="592"/>
      <c r="G44" s="593"/>
      <c r="H44" s="594"/>
      <c r="I44" s="332"/>
      <c r="J44" s="1004" t="s">
        <v>50</v>
      </c>
      <c r="K44" s="134">
        <f>SUM(K16:K43)</f>
        <v>6952</v>
      </c>
      <c r="L44" s="1013"/>
      <c r="M44" s="597"/>
      <c r="N44" s="471"/>
    </row>
    <row r="45" spans="1:15" s="1" customFormat="1" ht="18" customHeight="1">
      <c r="A45" s="1613" t="s">
        <v>13</v>
      </c>
      <c r="B45" s="1733" t="s">
        <v>13</v>
      </c>
      <c r="C45" s="1704" t="s">
        <v>22</v>
      </c>
      <c r="D45" s="88"/>
      <c r="E45" s="1705" t="s">
        <v>48</v>
      </c>
      <c r="F45" s="1735"/>
      <c r="G45" s="1736" t="s">
        <v>142</v>
      </c>
      <c r="H45" s="1738" t="s">
        <v>18</v>
      </c>
      <c r="I45" s="1641" t="s">
        <v>19</v>
      </c>
      <c r="J45" s="508" t="s">
        <v>20</v>
      </c>
      <c r="K45" s="1000">
        <v>160.5</v>
      </c>
      <c r="L45" s="1933" t="s">
        <v>49</v>
      </c>
      <c r="M45" s="986">
        <v>8</v>
      </c>
    </row>
    <row r="46" spans="1:15" s="1" customFormat="1" ht="16.5" customHeight="1">
      <c r="A46" s="1613"/>
      <c r="B46" s="1733"/>
      <c r="C46" s="1704"/>
      <c r="D46" s="88"/>
      <c r="E46" s="1705"/>
      <c r="F46" s="1735"/>
      <c r="G46" s="1736"/>
      <c r="H46" s="1738"/>
      <c r="I46" s="1690"/>
      <c r="J46" s="40" t="s">
        <v>21</v>
      </c>
      <c r="K46" s="1001"/>
      <c r="L46" s="1889"/>
      <c r="M46" s="987"/>
    </row>
    <row r="47" spans="1:15" s="1" customFormat="1" ht="19.5" customHeight="1" thickBot="1">
      <c r="A47" s="1644"/>
      <c r="B47" s="1734"/>
      <c r="C47" s="1662"/>
      <c r="D47" s="81"/>
      <c r="E47" s="1695"/>
      <c r="F47" s="1668"/>
      <c r="G47" s="1638"/>
      <c r="H47" s="1739"/>
      <c r="I47" s="1642"/>
      <c r="J47" s="928" t="s">
        <v>50</v>
      </c>
      <c r="K47" s="134">
        <f>SUM(K45:K46)</f>
        <v>160.5</v>
      </c>
      <c r="L47" s="1934"/>
      <c r="M47" s="988"/>
    </row>
    <row r="48" spans="1:15" s="1" customFormat="1" ht="24.75" customHeight="1">
      <c r="A48" s="1643" t="s">
        <v>13</v>
      </c>
      <c r="B48" s="1732" t="s">
        <v>13</v>
      </c>
      <c r="C48" s="1661" t="s">
        <v>26</v>
      </c>
      <c r="D48" s="379"/>
      <c r="E48" s="969" t="s">
        <v>51</v>
      </c>
      <c r="F48" s="1667"/>
      <c r="G48" s="1637" t="s">
        <v>143</v>
      </c>
      <c r="H48" s="1737" t="s">
        <v>18</v>
      </c>
      <c r="I48" s="1641" t="s">
        <v>19</v>
      </c>
      <c r="J48" s="451" t="s">
        <v>20</v>
      </c>
      <c r="K48" s="180">
        <v>271.89999999999998</v>
      </c>
      <c r="L48" s="513" t="s">
        <v>52</v>
      </c>
      <c r="M48" s="986">
        <v>31</v>
      </c>
    </row>
    <row r="49" spans="1:13" s="1" customFormat="1" ht="15" customHeight="1">
      <c r="A49" s="1613"/>
      <c r="B49" s="1733"/>
      <c r="C49" s="1704"/>
      <c r="D49" s="88"/>
      <c r="E49" s="949"/>
      <c r="F49" s="1735"/>
      <c r="G49" s="1736"/>
      <c r="H49" s="1738"/>
      <c r="I49" s="1753"/>
      <c r="J49" s="23"/>
      <c r="K49" s="131"/>
      <c r="L49" s="514"/>
      <c r="M49" s="987"/>
    </row>
    <row r="50" spans="1:13" s="1" customFormat="1" ht="24.75" customHeight="1">
      <c r="A50" s="1613"/>
      <c r="B50" s="1733"/>
      <c r="C50" s="1704"/>
      <c r="D50" s="88"/>
      <c r="E50" s="949"/>
      <c r="F50" s="1735"/>
      <c r="G50" s="1736"/>
      <c r="H50" s="1738"/>
      <c r="I50" s="919" t="s">
        <v>23</v>
      </c>
      <c r="J50" s="19" t="s">
        <v>20</v>
      </c>
      <c r="K50" s="132">
        <v>57.9</v>
      </c>
      <c r="L50" s="514"/>
      <c r="M50" s="987"/>
    </row>
    <row r="51" spans="1:13" s="1" customFormat="1" ht="19.5" customHeight="1" thickBot="1">
      <c r="A51" s="1644"/>
      <c r="B51" s="1734"/>
      <c r="C51" s="1662"/>
      <c r="D51" s="81"/>
      <c r="E51" s="966"/>
      <c r="F51" s="1668"/>
      <c r="G51" s="1638"/>
      <c r="H51" s="1739"/>
      <c r="I51" s="912"/>
      <c r="J51" s="928" t="s">
        <v>50</v>
      </c>
      <c r="K51" s="134">
        <f>SUM(K48:K50)</f>
        <v>329.79999999999995</v>
      </c>
      <c r="L51" s="118"/>
      <c r="M51" s="990"/>
    </row>
    <row r="52" spans="1:13" s="1" customFormat="1" ht="18" customHeight="1">
      <c r="A52" s="1643" t="s">
        <v>13</v>
      </c>
      <c r="B52" s="1645" t="s">
        <v>13</v>
      </c>
      <c r="C52" s="1661" t="s">
        <v>28</v>
      </c>
      <c r="D52" s="379"/>
      <c r="E52" s="1694" t="s">
        <v>121</v>
      </c>
      <c r="F52" s="1667"/>
      <c r="G52" s="1637" t="s">
        <v>144</v>
      </c>
      <c r="H52" s="1737" t="s">
        <v>18</v>
      </c>
      <c r="I52" s="1641" t="s">
        <v>119</v>
      </c>
      <c r="J52" s="467" t="s">
        <v>20</v>
      </c>
      <c r="K52" s="1000">
        <v>153</v>
      </c>
      <c r="L52" s="1937" t="s">
        <v>122</v>
      </c>
      <c r="M52" s="986">
        <v>11</v>
      </c>
    </row>
    <row r="53" spans="1:13" s="1" customFormat="1" ht="23.25" customHeight="1">
      <c r="A53" s="1613"/>
      <c r="B53" s="1614"/>
      <c r="C53" s="1704"/>
      <c r="D53" s="88"/>
      <c r="E53" s="1705"/>
      <c r="F53" s="1735"/>
      <c r="G53" s="1736"/>
      <c r="H53" s="1738"/>
      <c r="I53" s="1753"/>
      <c r="J53" s="628" t="s">
        <v>21</v>
      </c>
      <c r="K53" s="1001"/>
      <c r="L53" s="1938"/>
      <c r="M53" s="987"/>
    </row>
    <row r="54" spans="1:13" s="1" customFormat="1" ht="18.75" customHeight="1">
      <c r="A54" s="1613"/>
      <c r="B54" s="1614"/>
      <c r="C54" s="1704"/>
      <c r="D54" s="88"/>
      <c r="E54" s="1705"/>
      <c r="F54" s="1735"/>
      <c r="G54" s="1736"/>
      <c r="H54" s="1738"/>
      <c r="I54" s="919" t="s">
        <v>23</v>
      </c>
      <c r="J54" s="516" t="s">
        <v>20</v>
      </c>
      <c r="K54" s="1002">
        <v>4.3</v>
      </c>
      <c r="L54" s="1938"/>
      <c r="M54" s="987"/>
    </row>
    <row r="55" spans="1:13" s="1" customFormat="1" ht="19.5" customHeight="1" thickBot="1">
      <c r="A55" s="1644"/>
      <c r="B55" s="1646"/>
      <c r="C55" s="1662"/>
      <c r="D55" s="81"/>
      <c r="E55" s="1695"/>
      <c r="F55" s="1668"/>
      <c r="G55" s="1638"/>
      <c r="H55" s="1739"/>
      <c r="I55" s="912"/>
      <c r="J55" s="928" t="s">
        <v>50</v>
      </c>
      <c r="K55" s="469">
        <f>SUM(K52:K54)</f>
        <v>157.30000000000001</v>
      </c>
      <c r="L55" s="1939"/>
      <c r="M55" s="988"/>
    </row>
    <row r="56" spans="1:13" s="1" customFormat="1" ht="19.5" customHeight="1">
      <c r="A56" s="1643" t="s">
        <v>13</v>
      </c>
      <c r="B56" s="1732" t="s">
        <v>13</v>
      </c>
      <c r="C56" s="1661" t="s">
        <v>30</v>
      </c>
      <c r="D56" s="379"/>
      <c r="E56" s="1694" t="s">
        <v>53</v>
      </c>
      <c r="F56" s="1667"/>
      <c r="G56" s="1583" t="s">
        <v>145</v>
      </c>
      <c r="H56" s="1737" t="s">
        <v>18</v>
      </c>
      <c r="I56" s="911" t="s">
        <v>23</v>
      </c>
      <c r="J56" s="38" t="s">
        <v>20</v>
      </c>
      <c r="K56" s="135">
        <v>15.7</v>
      </c>
      <c r="L56" s="513"/>
      <c r="M56" s="989"/>
    </row>
    <row r="57" spans="1:13" s="1" customFormat="1" ht="15.75" customHeight="1" thickBot="1">
      <c r="A57" s="1644"/>
      <c r="B57" s="1734"/>
      <c r="C57" s="1662"/>
      <c r="D57" s="81"/>
      <c r="E57" s="1757"/>
      <c r="F57" s="1668"/>
      <c r="G57" s="1758"/>
      <c r="H57" s="1739"/>
      <c r="I57" s="169"/>
      <c r="J57" s="928" t="s">
        <v>50</v>
      </c>
      <c r="K57" s="136">
        <f>SUM(K56:K56)</f>
        <v>15.7</v>
      </c>
      <c r="L57" s="119"/>
      <c r="M57" s="988"/>
    </row>
    <row r="58" spans="1:13" s="1" customFormat="1" ht="28.5" customHeight="1">
      <c r="A58" s="955" t="s">
        <v>13</v>
      </c>
      <c r="B58" s="521" t="s">
        <v>13</v>
      </c>
      <c r="C58" s="613" t="s">
        <v>33</v>
      </c>
      <c r="D58" s="379"/>
      <c r="E58" s="522" t="s">
        <v>54</v>
      </c>
      <c r="F58" s="523"/>
      <c r="G58" s="524"/>
      <c r="H58" s="970"/>
      <c r="I58" s="525"/>
      <c r="J58" s="38" t="s">
        <v>20</v>
      </c>
      <c r="K58" s="209"/>
      <c r="L58" s="418"/>
      <c r="M58" s="960"/>
    </row>
    <row r="59" spans="1:13" s="1" customFormat="1" ht="15.75" customHeight="1">
      <c r="A59" s="921"/>
      <c r="B59" s="30"/>
      <c r="C59" s="614"/>
      <c r="D59" s="959" t="s">
        <v>13</v>
      </c>
      <c r="E59" s="1686" t="s">
        <v>128</v>
      </c>
      <c r="F59" s="82"/>
      <c r="G59" s="1741" t="s">
        <v>146</v>
      </c>
      <c r="H59" s="385" t="s">
        <v>18</v>
      </c>
      <c r="I59" s="1606" t="s">
        <v>19</v>
      </c>
      <c r="J59" s="27" t="s">
        <v>20</v>
      </c>
      <c r="K59" s="138">
        <v>49.4</v>
      </c>
      <c r="L59" s="1712" t="s">
        <v>110</v>
      </c>
      <c r="M59" s="283">
        <v>3</v>
      </c>
    </row>
    <row r="60" spans="1:13" s="1" customFormat="1" ht="21" customHeight="1">
      <c r="A60" s="921"/>
      <c r="B60" s="30"/>
      <c r="C60" s="614"/>
      <c r="D60" s="965"/>
      <c r="E60" s="1740"/>
      <c r="F60" s="384"/>
      <c r="G60" s="1742"/>
      <c r="H60" s="386"/>
      <c r="I60" s="1743"/>
      <c r="J60" s="20"/>
      <c r="K60" s="445"/>
      <c r="L60" s="1560"/>
      <c r="M60" s="987"/>
    </row>
    <row r="61" spans="1:13" s="1" customFormat="1" ht="29.25" customHeight="1">
      <c r="A61" s="921"/>
      <c r="B61" s="30"/>
      <c r="C61" s="614"/>
      <c r="D61" s="965"/>
      <c r="E61" s="1740"/>
      <c r="F61" s="384"/>
      <c r="G61" s="754"/>
      <c r="H61" s="948">
        <v>5</v>
      </c>
      <c r="I61" s="918" t="s">
        <v>170</v>
      </c>
      <c r="J61" s="382" t="s">
        <v>20</v>
      </c>
      <c r="K61" s="207">
        <v>18.8</v>
      </c>
      <c r="L61" s="383" t="s">
        <v>183</v>
      </c>
      <c r="M61" s="811">
        <v>1</v>
      </c>
    </row>
    <row r="62" spans="1:13" s="1" customFormat="1" ht="39.75" customHeight="1">
      <c r="A62" s="921"/>
      <c r="B62" s="30"/>
      <c r="C62" s="614"/>
      <c r="D62" s="948"/>
      <c r="E62" s="753"/>
      <c r="F62" s="808"/>
      <c r="G62" s="755"/>
      <c r="H62" s="953"/>
      <c r="I62" s="628"/>
      <c r="J62" s="804" t="s">
        <v>20</v>
      </c>
      <c r="K62" s="138">
        <v>41</v>
      </c>
      <c r="L62" s="805" t="s">
        <v>299</v>
      </c>
      <c r="M62" s="813">
        <v>1</v>
      </c>
    </row>
    <row r="63" spans="1:13" s="1" customFormat="1" ht="33" customHeight="1">
      <c r="A63" s="921"/>
      <c r="B63" s="30"/>
      <c r="C63" s="614"/>
      <c r="D63" s="947" t="s">
        <v>22</v>
      </c>
      <c r="E63" s="1686" t="s">
        <v>198</v>
      </c>
      <c r="F63" s="31"/>
      <c r="G63" s="1715" t="s">
        <v>157</v>
      </c>
      <c r="H63" s="168" t="s">
        <v>55</v>
      </c>
      <c r="I63" s="1717" t="s">
        <v>56</v>
      </c>
      <c r="J63" s="13" t="s">
        <v>20</v>
      </c>
      <c r="K63" s="381">
        <v>33.4</v>
      </c>
      <c r="L63" s="181" t="s">
        <v>57</v>
      </c>
      <c r="M63" s="284">
        <v>9</v>
      </c>
    </row>
    <row r="64" spans="1:13" s="1" customFormat="1" ht="27.75" customHeight="1">
      <c r="A64" s="921"/>
      <c r="B64" s="30"/>
      <c r="C64" s="600"/>
      <c r="D64" s="965"/>
      <c r="E64" s="1713"/>
      <c r="F64" s="71"/>
      <c r="G64" s="1716"/>
      <c r="H64" s="948"/>
      <c r="I64" s="1718"/>
      <c r="J64" s="107" t="s">
        <v>20</v>
      </c>
      <c r="K64" s="194">
        <v>31.6</v>
      </c>
      <c r="L64" s="182" t="s">
        <v>184</v>
      </c>
      <c r="M64" s="272">
        <v>1</v>
      </c>
    </row>
    <row r="65" spans="1:13" s="1" customFormat="1" ht="27.75" customHeight="1">
      <c r="A65" s="921"/>
      <c r="B65" s="30"/>
      <c r="C65" s="600"/>
      <c r="D65" s="965"/>
      <c r="E65" s="1713"/>
      <c r="F65" s="71"/>
      <c r="G65" s="1716"/>
      <c r="H65" s="948"/>
      <c r="I65" s="170"/>
      <c r="J65" s="107"/>
      <c r="K65" s="195"/>
      <c r="L65" s="183" t="s">
        <v>109</v>
      </c>
      <c r="M65" s="277">
        <v>10</v>
      </c>
    </row>
    <row r="66" spans="1:13" s="1" customFormat="1" ht="30.75" customHeight="1">
      <c r="A66" s="921"/>
      <c r="B66" s="30"/>
      <c r="C66" s="600"/>
      <c r="D66" s="965"/>
      <c r="E66" s="1713"/>
      <c r="F66" s="71"/>
      <c r="G66" s="71"/>
      <c r="H66" s="948"/>
      <c r="I66" s="170"/>
      <c r="J66" s="107"/>
      <c r="K66" s="195"/>
      <c r="L66" s="183" t="s">
        <v>180</v>
      </c>
      <c r="M66" s="277">
        <v>3</v>
      </c>
    </row>
    <row r="67" spans="1:13" s="1" customFormat="1" ht="32.25" customHeight="1">
      <c r="A67" s="921"/>
      <c r="B67" s="30"/>
      <c r="C67" s="600"/>
      <c r="D67" s="980"/>
      <c r="E67" s="1762"/>
      <c r="F67" s="72"/>
      <c r="G67" s="72"/>
      <c r="H67" s="386"/>
      <c r="I67" s="170"/>
      <c r="J67" s="108"/>
      <c r="K67" s="196"/>
      <c r="L67" s="28" t="s">
        <v>111</v>
      </c>
      <c r="M67" s="274">
        <v>1</v>
      </c>
    </row>
    <row r="68" spans="1:13" s="1" customFormat="1" ht="17.25" customHeight="1">
      <c r="A68" s="921"/>
      <c r="B68" s="30"/>
      <c r="C68" s="600"/>
      <c r="D68" s="951" t="s">
        <v>26</v>
      </c>
      <c r="E68" s="1726" t="s">
        <v>104</v>
      </c>
      <c r="F68" s="71"/>
      <c r="G68" s="1715" t="s">
        <v>158</v>
      </c>
      <c r="H68" s="948">
        <v>5</v>
      </c>
      <c r="I68" s="170"/>
      <c r="J68" s="537" t="s">
        <v>20</v>
      </c>
      <c r="K68" s="795">
        <f>19+45</f>
        <v>64</v>
      </c>
      <c r="L68" s="1730" t="s">
        <v>181</v>
      </c>
      <c r="M68" s="527">
        <v>5</v>
      </c>
    </row>
    <row r="69" spans="1:13" s="1" customFormat="1" ht="15" customHeight="1">
      <c r="A69" s="921"/>
      <c r="B69" s="30"/>
      <c r="C69" s="600"/>
      <c r="D69" s="951"/>
      <c r="E69" s="1727"/>
      <c r="F69" s="71"/>
      <c r="G69" s="1728"/>
      <c r="H69" s="948"/>
      <c r="I69" s="170"/>
      <c r="J69" s="107"/>
      <c r="K69" s="194"/>
      <c r="L69" s="1905"/>
      <c r="M69" s="399"/>
    </row>
    <row r="70" spans="1:13" s="1" customFormat="1" ht="30" customHeight="1">
      <c r="A70" s="921"/>
      <c r="B70" s="30"/>
      <c r="C70" s="600"/>
      <c r="D70" s="951"/>
      <c r="E70" s="1727"/>
      <c r="F70" s="71"/>
      <c r="G70" s="1728"/>
      <c r="H70" s="948"/>
      <c r="I70" s="170"/>
      <c r="J70" s="1021"/>
      <c r="K70" s="1020"/>
      <c r="L70" s="832" t="s">
        <v>298</v>
      </c>
      <c r="M70" s="277">
        <v>1</v>
      </c>
    </row>
    <row r="71" spans="1:13" s="1" customFormat="1" ht="15.75" customHeight="1" thickBot="1">
      <c r="A71" s="956"/>
      <c r="B71" s="526"/>
      <c r="C71" s="615"/>
      <c r="D71" s="594"/>
      <c r="E71" s="591"/>
      <c r="F71" s="592"/>
      <c r="G71" s="593"/>
      <c r="H71" s="594"/>
      <c r="I71" s="332"/>
      <c r="J71" s="928" t="s">
        <v>50</v>
      </c>
      <c r="K71" s="102">
        <f>SUM(K59:K70)</f>
        <v>238.2</v>
      </c>
      <c r="L71" s="595"/>
      <c r="M71" s="597"/>
    </row>
    <row r="72" spans="1:13" s="4" customFormat="1" ht="18.75" customHeight="1">
      <c r="A72" s="1613" t="s">
        <v>13</v>
      </c>
      <c r="B72" s="1614" t="s">
        <v>13</v>
      </c>
      <c r="C72" s="1704" t="s">
        <v>36</v>
      </c>
      <c r="D72" s="88"/>
      <c r="E72" s="1705" t="s">
        <v>58</v>
      </c>
      <c r="F72" s="1696"/>
      <c r="G72" s="1706" t="s">
        <v>148</v>
      </c>
      <c r="H72" s="1708" t="s">
        <v>18</v>
      </c>
      <c r="I72" s="1690" t="s">
        <v>219</v>
      </c>
      <c r="J72" s="520" t="s">
        <v>20</v>
      </c>
      <c r="K72" s="98">
        <v>3009.2</v>
      </c>
      <c r="L72" s="1691" t="s">
        <v>218</v>
      </c>
      <c r="M72" s="987">
        <v>1</v>
      </c>
    </row>
    <row r="73" spans="1:13" s="4" customFormat="1" ht="18" customHeight="1">
      <c r="A73" s="1613"/>
      <c r="B73" s="1614"/>
      <c r="C73" s="1704"/>
      <c r="D73" s="88"/>
      <c r="E73" s="1705"/>
      <c r="F73" s="1696"/>
      <c r="G73" s="1706"/>
      <c r="H73" s="1708"/>
      <c r="I73" s="1690"/>
      <c r="J73" s="64" t="s">
        <v>159</v>
      </c>
      <c r="K73" s="197"/>
      <c r="L73" s="1691"/>
      <c r="M73" s="987"/>
    </row>
    <row r="74" spans="1:13" s="4" customFormat="1" ht="13.5" thickBot="1">
      <c r="A74" s="1644"/>
      <c r="B74" s="1646"/>
      <c r="C74" s="1662"/>
      <c r="D74" s="81"/>
      <c r="E74" s="1695"/>
      <c r="F74" s="1697"/>
      <c r="G74" s="1707"/>
      <c r="H74" s="1701"/>
      <c r="I74" s="1642"/>
      <c r="J74" s="110" t="s">
        <v>50</v>
      </c>
      <c r="K74" s="102">
        <f>K72+K73</f>
        <v>3009.2</v>
      </c>
      <c r="L74" s="1692"/>
      <c r="M74" s="988"/>
    </row>
    <row r="75" spans="1:13" s="4" customFormat="1" ht="21" customHeight="1">
      <c r="A75" s="1643" t="s">
        <v>13</v>
      </c>
      <c r="B75" s="1645" t="s">
        <v>13</v>
      </c>
      <c r="C75" s="1673" t="s">
        <v>37</v>
      </c>
      <c r="D75" s="88"/>
      <c r="E75" s="1694" t="s">
        <v>59</v>
      </c>
      <c r="F75" s="1696"/>
      <c r="G75" s="1698" t="s">
        <v>147</v>
      </c>
      <c r="H75" s="1700" t="s">
        <v>18</v>
      </c>
      <c r="I75" s="1702" t="s">
        <v>19</v>
      </c>
      <c r="J75" s="111" t="s">
        <v>20</v>
      </c>
      <c r="K75" s="148">
        <v>29</v>
      </c>
      <c r="L75" s="53"/>
      <c r="M75" s="986"/>
    </row>
    <row r="76" spans="1:13" s="4" customFormat="1" ht="18.75" customHeight="1" thickBot="1">
      <c r="A76" s="1644"/>
      <c r="B76" s="1646"/>
      <c r="C76" s="1693"/>
      <c r="D76" s="81"/>
      <c r="E76" s="1695"/>
      <c r="F76" s="1697"/>
      <c r="G76" s="1699"/>
      <c r="H76" s="1701"/>
      <c r="I76" s="1703"/>
      <c r="J76" s="105" t="s">
        <v>50</v>
      </c>
      <c r="K76" s="136">
        <f>K75</f>
        <v>29</v>
      </c>
      <c r="L76" s="145"/>
      <c r="M76" s="988"/>
    </row>
    <row r="77" spans="1:13" s="1" customFormat="1" ht="43.5" customHeight="1">
      <c r="A77" s="35" t="s">
        <v>13</v>
      </c>
      <c r="B77" s="36" t="s">
        <v>13</v>
      </c>
      <c r="C77" s="621" t="s">
        <v>41</v>
      </c>
      <c r="D77" s="616"/>
      <c r="E77" s="977" t="s">
        <v>60</v>
      </c>
      <c r="F77" s="667"/>
      <c r="G77" s="667"/>
      <c r="H77" s="668"/>
      <c r="I77" s="666"/>
      <c r="J77" s="94"/>
      <c r="K77" s="137"/>
      <c r="L77" s="93"/>
      <c r="M77" s="285"/>
    </row>
    <row r="78" spans="1:13" s="1" customFormat="1" ht="30.75" customHeight="1">
      <c r="A78" s="14"/>
      <c r="B78" s="15"/>
      <c r="C78" s="610"/>
      <c r="D78" s="981" t="s">
        <v>13</v>
      </c>
      <c r="E78" s="473" t="s">
        <v>62</v>
      </c>
      <c r="F78" s="39"/>
      <c r="G78" s="1676" t="s">
        <v>149</v>
      </c>
      <c r="H78" s="43">
        <v>1</v>
      </c>
      <c r="I78" s="173" t="s">
        <v>61</v>
      </c>
      <c r="J78" s="550" t="s">
        <v>20</v>
      </c>
      <c r="K78" s="551">
        <v>30</v>
      </c>
      <c r="L78" s="920" t="s">
        <v>123</v>
      </c>
      <c r="M78" s="266">
        <v>50</v>
      </c>
    </row>
    <row r="79" spans="1:13" s="1" customFormat="1" ht="14.25" customHeight="1">
      <c r="A79" s="14"/>
      <c r="B79" s="15"/>
      <c r="C79" s="610"/>
      <c r="D79" s="88" t="s">
        <v>22</v>
      </c>
      <c r="E79" s="1710" t="s">
        <v>63</v>
      </c>
      <c r="F79" s="39"/>
      <c r="G79" s="1709"/>
      <c r="H79" s="43"/>
      <c r="I79" s="173"/>
      <c r="J79" s="549" t="s">
        <v>24</v>
      </c>
      <c r="K79" s="98">
        <v>25</v>
      </c>
      <c r="L79" s="1683" t="s">
        <v>191</v>
      </c>
      <c r="M79" s="263">
        <v>18</v>
      </c>
    </row>
    <row r="80" spans="1:13" s="1" customFormat="1" ht="16.5" customHeight="1">
      <c r="A80" s="14"/>
      <c r="B80" s="15"/>
      <c r="C80" s="610"/>
      <c r="D80" s="88"/>
      <c r="E80" s="1711"/>
      <c r="F80" s="39"/>
      <c r="G80" s="1709"/>
      <c r="H80" s="43"/>
      <c r="I80" s="173"/>
      <c r="J80" s="54" t="s">
        <v>25</v>
      </c>
      <c r="K80" s="139"/>
      <c r="L80" s="1684"/>
      <c r="M80" s="261"/>
    </row>
    <row r="81" spans="1:13" s="1" customFormat="1" ht="28.5" customHeight="1">
      <c r="A81" s="14"/>
      <c r="B81" s="15"/>
      <c r="C81" s="610"/>
      <c r="D81" s="947" t="s">
        <v>26</v>
      </c>
      <c r="E81" s="1593" t="s">
        <v>64</v>
      </c>
      <c r="F81" s="39"/>
      <c r="G81" s="39"/>
      <c r="H81" s="43"/>
      <c r="I81" s="174"/>
      <c r="J81" s="74" t="s">
        <v>24</v>
      </c>
      <c r="K81" s="98">
        <v>1.8</v>
      </c>
      <c r="L81" s="942" t="s">
        <v>192</v>
      </c>
      <c r="M81" s="264">
        <v>4</v>
      </c>
    </row>
    <row r="82" spans="1:13" s="1" customFormat="1" ht="24.75" customHeight="1">
      <c r="A82" s="14"/>
      <c r="B82" s="15"/>
      <c r="C82" s="610"/>
      <c r="D82" s="953"/>
      <c r="E82" s="1685"/>
      <c r="F82" s="76"/>
      <c r="G82" s="76"/>
      <c r="H82" s="161"/>
      <c r="I82" s="175"/>
      <c r="J82" s="54" t="s">
        <v>20</v>
      </c>
      <c r="K82" s="140"/>
      <c r="L82" s="917"/>
      <c r="M82" s="265"/>
    </row>
    <row r="83" spans="1:13" s="1" customFormat="1" ht="24" customHeight="1">
      <c r="A83" s="14"/>
      <c r="B83" s="42"/>
      <c r="C83" s="622"/>
      <c r="D83" s="964" t="s">
        <v>28</v>
      </c>
      <c r="E83" s="1686" t="s">
        <v>190</v>
      </c>
      <c r="F83" s="77"/>
      <c r="G83" s="1688" t="s">
        <v>150</v>
      </c>
      <c r="H83" s="172">
        <v>1</v>
      </c>
      <c r="I83" s="918" t="s">
        <v>65</v>
      </c>
      <c r="J83" s="80" t="s">
        <v>24</v>
      </c>
      <c r="K83" s="138">
        <v>4.5</v>
      </c>
      <c r="L83" s="967" t="s">
        <v>103</v>
      </c>
      <c r="M83" s="254">
        <v>2</v>
      </c>
    </row>
    <row r="84" spans="1:13" s="1" customFormat="1" ht="31.5" customHeight="1">
      <c r="A84" s="14"/>
      <c r="B84" s="42"/>
      <c r="C84" s="622"/>
      <c r="D84" s="952"/>
      <c r="E84" s="1687"/>
      <c r="F84" s="22"/>
      <c r="G84" s="1689"/>
      <c r="H84" s="161"/>
      <c r="I84" s="628"/>
      <c r="J84" s="54" t="s">
        <v>20</v>
      </c>
      <c r="K84" s="140"/>
      <c r="L84" s="440"/>
      <c r="M84" s="261"/>
    </row>
    <row r="85" spans="1:13" s="1" customFormat="1" ht="45" customHeight="1">
      <c r="A85" s="14"/>
      <c r="B85" s="15"/>
      <c r="C85" s="610"/>
      <c r="D85" s="617" t="s">
        <v>30</v>
      </c>
      <c r="E85" s="925" t="s">
        <v>66</v>
      </c>
      <c r="F85" s="186"/>
      <c r="G85" s="186"/>
      <c r="H85" s="187">
        <v>1</v>
      </c>
      <c r="I85" s="188" t="s">
        <v>61</v>
      </c>
      <c r="J85" s="48" t="s">
        <v>20</v>
      </c>
      <c r="K85" s="207">
        <v>2.2000000000000002</v>
      </c>
      <c r="L85" s="393" t="s">
        <v>193</v>
      </c>
      <c r="M85" s="261">
        <v>10</v>
      </c>
    </row>
    <row r="86" spans="1:13" s="1" customFormat="1" ht="54" customHeight="1">
      <c r="A86" s="14"/>
      <c r="B86" s="42"/>
      <c r="C86" s="622"/>
      <c r="D86" s="618" t="s">
        <v>33</v>
      </c>
      <c r="E86" s="976" t="s">
        <v>199</v>
      </c>
      <c r="F86" s="983"/>
      <c r="G86" s="983"/>
      <c r="H86" s="43"/>
      <c r="I86" s="173"/>
      <c r="J86" s="54" t="s">
        <v>20</v>
      </c>
      <c r="K86" s="140">
        <v>7.6</v>
      </c>
      <c r="L86" s="459" t="s">
        <v>196</v>
      </c>
      <c r="M86" s="266">
        <v>116</v>
      </c>
    </row>
    <row r="87" spans="1:13" s="1" customFormat="1" ht="25.5" customHeight="1">
      <c r="A87" s="14"/>
      <c r="B87" s="15"/>
      <c r="C87" s="622"/>
      <c r="D87" s="1673" t="s">
        <v>36</v>
      </c>
      <c r="E87" s="1674" t="s">
        <v>67</v>
      </c>
      <c r="F87" s="983"/>
      <c r="G87" s="1676" t="s">
        <v>149</v>
      </c>
      <c r="H87" s="43"/>
      <c r="I87" s="173"/>
      <c r="J87" s="80" t="s">
        <v>20</v>
      </c>
      <c r="K87" s="100">
        <v>1.5</v>
      </c>
      <c r="L87" s="942" t="s">
        <v>68</v>
      </c>
      <c r="M87" s="264">
        <v>19</v>
      </c>
    </row>
    <row r="88" spans="1:13" s="1" customFormat="1" ht="16.5" customHeight="1">
      <c r="A88" s="14"/>
      <c r="B88" s="15"/>
      <c r="C88" s="622"/>
      <c r="D88" s="1656"/>
      <c r="E88" s="1675"/>
      <c r="F88" s="983"/>
      <c r="G88" s="1677"/>
      <c r="H88" s="43"/>
      <c r="I88" s="173"/>
      <c r="J88" s="54"/>
      <c r="K88" s="304"/>
      <c r="L88" s="917"/>
      <c r="M88" s="265"/>
    </row>
    <row r="89" spans="1:13" s="1" customFormat="1" ht="40.5" customHeight="1">
      <c r="A89" s="14"/>
      <c r="B89" s="42"/>
      <c r="C89" s="622"/>
      <c r="D89" s="619" t="s">
        <v>37</v>
      </c>
      <c r="E89" s="976" t="s">
        <v>69</v>
      </c>
      <c r="F89" s="983"/>
      <c r="G89" s="1677"/>
      <c r="H89" s="43"/>
      <c r="I89" s="173"/>
      <c r="J89" s="54" t="s">
        <v>20</v>
      </c>
      <c r="K89" s="140">
        <v>7.8</v>
      </c>
      <c r="L89" s="459" t="s">
        <v>70</v>
      </c>
      <c r="M89" s="261">
        <v>100</v>
      </c>
    </row>
    <row r="90" spans="1:13" s="1" customFormat="1" ht="30" customHeight="1">
      <c r="A90" s="14"/>
      <c r="B90" s="42"/>
      <c r="C90" s="622"/>
      <c r="D90" s="840" t="s">
        <v>41</v>
      </c>
      <c r="E90" s="926" t="s">
        <v>71</v>
      </c>
      <c r="F90" s="983"/>
      <c r="G90" s="1677"/>
      <c r="H90" s="43"/>
      <c r="I90" s="174"/>
      <c r="J90" s="80" t="s">
        <v>20</v>
      </c>
      <c r="K90" s="138">
        <v>40</v>
      </c>
      <c r="L90" s="841" t="s">
        <v>306</v>
      </c>
      <c r="M90" s="842">
        <v>1</v>
      </c>
    </row>
    <row r="91" spans="1:13" s="1" customFormat="1" ht="30" customHeight="1">
      <c r="A91" s="14"/>
      <c r="B91" s="42"/>
      <c r="C91" s="623"/>
      <c r="D91" s="620"/>
      <c r="E91" s="962"/>
      <c r="F91" s="983"/>
      <c r="G91" s="843"/>
      <c r="H91" s="43"/>
      <c r="I91" s="175"/>
      <c r="J91" s="1024"/>
      <c r="K91" s="140"/>
      <c r="L91" s="1003" t="s">
        <v>305</v>
      </c>
      <c r="M91" s="261">
        <v>1</v>
      </c>
    </row>
    <row r="92" spans="1:13" s="1" customFormat="1" ht="28.5" customHeight="1">
      <c r="A92" s="14"/>
      <c r="B92" s="42"/>
      <c r="C92" s="623"/>
      <c r="D92" s="964" t="s">
        <v>45</v>
      </c>
      <c r="E92" s="1556" t="s">
        <v>72</v>
      </c>
      <c r="F92" s="983"/>
      <c r="G92" s="983"/>
      <c r="H92" s="43"/>
      <c r="I92" s="1678" t="s">
        <v>61</v>
      </c>
      <c r="J92" s="847" t="s">
        <v>24</v>
      </c>
      <c r="K92" s="1022">
        <v>60</v>
      </c>
      <c r="L92" s="963" t="s">
        <v>318</v>
      </c>
      <c r="M92" s="1023">
        <v>100</v>
      </c>
    </row>
    <row r="93" spans="1:13" s="1" customFormat="1" ht="15.75" customHeight="1">
      <c r="A93" s="14"/>
      <c r="B93" s="42"/>
      <c r="C93" s="623"/>
      <c r="D93" s="951"/>
      <c r="E93" s="1594"/>
      <c r="F93" s="983"/>
      <c r="G93" s="983"/>
      <c r="H93" s="43"/>
      <c r="I93" s="1669"/>
      <c r="J93" s="855" t="s">
        <v>24</v>
      </c>
      <c r="K93" s="865">
        <v>35.4</v>
      </c>
      <c r="L93" s="1681" t="s">
        <v>319</v>
      </c>
      <c r="M93" s="272">
        <v>100</v>
      </c>
    </row>
    <row r="94" spans="1:13" s="1" customFormat="1" ht="16.5" customHeight="1">
      <c r="A94" s="14"/>
      <c r="B94" s="42"/>
      <c r="C94" s="623"/>
      <c r="D94" s="951"/>
      <c r="E94" s="1594"/>
      <c r="F94" s="983"/>
      <c r="G94" s="983"/>
      <c r="H94" s="43"/>
      <c r="I94" s="1669"/>
      <c r="J94" s="847" t="s">
        <v>20</v>
      </c>
      <c r="K94" s="848">
        <v>1.1000000000000001</v>
      </c>
      <c r="L94" s="1682"/>
      <c r="M94" s="273"/>
    </row>
    <row r="95" spans="1:13" s="1" customFormat="1" ht="26.25" customHeight="1">
      <c r="A95" s="14"/>
      <c r="B95" s="42"/>
      <c r="C95" s="623"/>
      <c r="D95" s="951"/>
      <c r="E95" s="1594"/>
      <c r="F95" s="983"/>
      <c r="G95" s="983"/>
      <c r="H95" s="43"/>
      <c r="I95" s="1679"/>
      <c r="J95" s="671" t="s">
        <v>20</v>
      </c>
      <c r="K95" s="1026">
        <v>30.5</v>
      </c>
      <c r="L95" s="872" t="s">
        <v>320</v>
      </c>
      <c r="M95" s="874">
        <v>100</v>
      </c>
    </row>
    <row r="96" spans="1:13" s="1" customFormat="1" ht="22.5" customHeight="1">
      <c r="A96" s="14"/>
      <c r="B96" s="42"/>
      <c r="C96" s="623"/>
      <c r="D96" s="965"/>
      <c r="E96" s="929"/>
      <c r="F96" s="983"/>
      <c r="G96" s="983"/>
      <c r="H96" s="984"/>
      <c r="I96" s="1669" t="s">
        <v>23</v>
      </c>
      <c r="J96" s="437" t="s">
        <v>20</v>
      </c>
      <c r="K96" s="122">
        <v>144.80000000000001</v>
      </c>
      <c r="L96" s="1671" t="s">
        <v>178</v>
      </c>
      <c r="M96" s="283">
        <v>100</v>
      </c>
    </row>
    <row r="97" spans="1:13" s="1" customFormat="1" ht="19.5" customHeight="1">
      <c r="A97" s="14"/>
      <c r="B97" s="42"/>
      <c r="C97" s="623"/>
      <c r="D97" s="965"/>
      <c r="E97" s="929"/>
      <c r="F97" s="983"/>
      <c r="G97" s="983"/>
      <c r="H97" s="984"/>
      <c r="I97" s="1669"/>
      <c r="J97" s="437"/>
      <c r="K97" s="1025"/>
      <c r="L97" s="1672"/>
      <c r="M97" s="273"/>
    </row>
    <row r="98" spans="1:13" s="1" customFormat="1" ht="29.25" customHeight="1">
      <c r="A98" s="14"/>
      <c r="B98" s="42"/>
      <c r="C98" s="623"/>
      <c r="D98" s="980"/>
      <c r="E98" s="935"/>
      <c r="F98" s="39"/>
      <c r="G98" s="39"/>
      <c r="H98" s="839"/>
      <c r="I98" s="1670"/>
      <c r="J98" s="438"/>
      <c r="K98" s="131"/>
      <c r="L98" s="28" t="s">
        <v>258</v>
      </c>
      <c r="M98" s="274">
        <v>100</v>
      </c>
    </row>
    <row r="99" spans="1:13" s="1" customFormat="1" ht="15.75" customHeight="1" thickBot="1">
      <c r="A99" s="956"/>
      <c r="B99" s="526"/>
      <c r="C99" s="615"/>
      <c r="D99" s="594"/>
      <c r="E99" s="591"/>
      <c r="F99" s="592"/>
      <c r="G99" s="593"/>
      <c r="H99" s="594"/>
      <c r="I99" s="332"/>
      <c r="J99" s="928" t="s">
        <v>50</v>
      </c>
      <c r="K99" s="136">
        <f>SUM(K78:K98)</f>
        <v>392.2</v>
      </c>
      <c r="L99" s="595"/>
      <c r="M99" s="597"/>
    </row>
    <row r="100" spans="1:13" s="1" customFormat="1" ht="31.5" customHeight="1">
      <c r="A100" s="1643" t="s">
        <v>13</v>
      </c>
      <c r="B100" s="1645" t="s">
        <v>13</v>
      </c>
      <c r="C100" s="1661" t="s">
        <v>45</v>
      </c>
      <c r="D100" s="1663"/>
      <c r="E100" s="1665" t="s">
        <v>73</v>
      </c>
      <c r="F100" s="1667"/>
      <c r="G100" s="1637" t="s">
        <v>151</v>
      </c>
      <c r="H100" s="1639">
        <v>1</v>
      </c>
      <c r="I100" s="1641" t="s">
        <v>117</v>
      </c>
      <c r="J100" s="44" t="s">
        <v>20</v>
      </c>
      <c r="K100" s="148">
        <v>9</v>
      </c>
      <c r="L100" s="53" t="s">
        <v>74</v>
      </c>
      <c r="M100" s="909">
        <v>4</v>
      </c>
    </row>
    <row r="101" spans="1:13" s="1" customFormat="1" ht="22.5" customHeight="1" thickBot="1">
      <c r="A101" s="1644"/>
      <c r="B101" s="1646"/>
      <c r="C101" s="1662"/>
      <c r="D101" s="1664"/>
      <c r="E101" s="1666"/>
      <c r="F101" s="1668"/>
      <c r="G101" s="1638"/>
      <c r="H101" s="1640"/>
      <c r="I101" s="1642"/>
      <c r="J101" s="46" t="s">
        <v>50</v>
      </c>
      <c r="K101" s="136">
        <f>SUM(K100)</f>
        <v>9</v>
      </c>
      <c r="L101" s="145"/>
      <c r="M101" s="910"/>
    </row>
    <row r="102" spans="1:13" s="47" customFormat="1" ht="21.75" customHeight="1">
      <c r="A102" s="1643" t="s">
        <v>13</v>
      </c>
      <c r="B102" s="1645" t="s">
        <v>13</v>
      </c>
      <c r="C102" s="1647" t="s">
        <v>47</v>
      </c>
      <c r="D102" s="1650"/>
      <c r="E102" s="1940" t="s">
        <v>267</v>
      </c>
      <c r="F102" s="1028"/>
      <c r="G102" s="1027"/>
      <c r="H102" s="947">
        <v>5</v>
      </c>
      <c r="I102" s="918" t="s">
        <v>170</v>
      </c>
      <c r="J102" s="48" t="s">
        <v>21</v>
      </c>
      <c r="K102" s="132">
        <v>4.8</v>
      </c>
      <c r="L102" s="1765" t="s">
        <v>112</v>
      </c>
      <c r="M102" s="250">
        <v>1</v>
      </c>
    </row>
    <row r="103" spans="1:13" s="47" customFormat="1" ht="18.75" customHeight="1" thickBot="1">
      <c r="A103" s="1644"/>
      <c r="B103" s="1646"/>
      <c r="C103" s="1649"/>
      <c r="D103" s="1652"/>
      <c r="E103" s="1941"/>
      <c r="F103" s="1029"/>
      <c r="G103" s="913"/>
      <c r="H103" s="435"/>
      <c r="I103" s="972"/>
      <c r="J103" s="46" t="s">
        <v>50</v>
      </c>
      <c r="K103" s="136">
        <f>SUM(K102:K102)</f>
        <v>4.8</v>
      </c>
      <c r="L103" s="1945"/>
      <c r="M103" s="988"/>
    </row>
    <row r="104" spans="1:13" s="1" customFormat="1" ht="15" customHeight="1" thickBot="1">
      <c r="A104" s="956" t="s">
        <v>13</v>
      </c>
      <c r="B104" s="957" t="s">
        <v>13</v>
      </c>
      <c r="C104" s="1611" t="s">
        <v>76</v>
      </c>
      <c r="D104" s="1612"/>
      <c r="E104" s="1612"/>
      <c r="F104" s="1612"/>
      <c r="G104" s="1612"/>
      <c r="H104" s="1612"/>
      <c r="I104" s="1612"/>
      <c r="J104" s="1628"/>
      <c r="K104" s="143">
        <f>K103+K101+K99+K76+K74+K71+K57+K55+K51+K47+K44</f>
        <v>11297.7</v>
      </c>
      <c r="L104" s="49"/>
      <c r="M104" s="444"/>
    </row>
    <row r="105" spans="1:13" s="1" customFormat="1" ht="17.25" customHeight="1" thickBot="1">
      <c r="A105" s="51" t="s">
        <v>13</v>
      </c>
      <c r="B105" s="52" t="s">
        <v>22</v>
      </c>
      <c r="C105" s="1589" t="s">
        <v>77</v>
      </c>
      <c r="D105" s="1590"/>
      <c r="E105" s="1590"/>
      <c r="F105" s="1590"/>
      <c r="G105" s="1590"/>
      <c r="H105" s="1590"/>
      <c r="I105" s="1590"/>
      <c r="J105" s="1590"/>
      <c r="K105" s="1590"/>
      <c r="L105" s="1590"/>
      <c r="M105" s="1590"/>
    </row>
    <row r="106" spans="1:13" s="1" customFormat="1" ht="27" customHeight="1">
      <c r="A106" s="921" t="s">
        <v>13</v>
      </c>
      <c r="B106" s="930" t="s">
        <v>22</v>
      </c>
      <c r="C106" s="923" t="s">
        <v>13</v>
      </c>
      <c r="D106" s="948"/>
      <c r="E106" s="985" t="s">
        <v>153</v>
      </c>
      <c r="F106" s="159"/>
      <c r="G106" s="160"/>
      <c r="H106" s="430" t="s">
        <v>18</v>
      </c>
      <c r="I106" s="431"/>
      <c r="J106" s="431"/>
      <c r="K106" s="288"/>
      <c r="L106" s="163"/>
      <c r="M106" s="301"/>
    </row>
    <row r="107" spans="1:13" s="1" customFormat="1" ht="20.25" customHeight="1">
      <c r="A107" s="921"/>
      <c r="B107" s="930"/>
      <c r="C107" s="923"/>
      <c r="D107" s="959" t="s">
        <v>13</v>
      </c>
      <c r="E107" s="1593" t="s">
        <v>124</v>
      </c>
      <c r="F107" s="1630" t="s">
        <v>152</v>
      </c>
      <c r="G107" s="1633" t="s">
        <v>156</v>
      </c>
      <c r="H107" s="947"/>
      <c r="I107" s="1606" t="s">
        <v>79</v>
      </c>
      <c r="J107" s="563" t="s">
        <v>20</v>
      </c>
      <c r="K107" s="737">
        <v>474.7</v>
      </c>
      <c r="L107" s="357" t="s">
        <v>114</v>
      </c>
      <c r="M107" s="374">
        <v>439</v>
      </c>
    </row>
    <row r="108" spans="1:13" s="1" customFormat="1" ht="26.25" customHeight="1">
      <c r="A108" s="921"/>
      <c r="B108" s="930"/>
      <c r="C108" s="923"/>
      <c r="D108" s="948"/>
      <c r="E108" s="1629"/>
      <c r="F108" s="1631"/>
      <c r="G108" s="1634"/>
      <c r="H108" s="948"/>
      <c r="I108" s="1636"/>
      <c r="J108" s="146"/>
      <c r="K108" s="98"/>
      <c r="L108" s="349" t="s">
        <v>253</v>
      </c>
      <c r="M108" s="351">
        <v>439</v>
      </c>
    </row>
    <row r="109" spans="1:13" s="1" customFormat="1" ht="18.75" customHeight="1">
      <c r="A109" s="921"/>
      <c r="B109" s="930"/>
      <c r="C109" s="923"/>
      <c r="D109" s="948"/>
      <c r="E109" s="962"/>
      <c r="F109" s="1631"/>
      <c r="G109" s="1634"/>
      <c r="H109" s="948"/>
      <c r="I109" s="1636"/>
      <c r="J109" s="146"/>
      <c r="K109" s="98"/>
      <c r="L109" s="183" t="s">
        <v>115</v>
      </c>
      <c r="M109" s="327">
        <v>5</v>
      </c>
    </row>
    <row r="110" spans="1:13" s="1" customFormat="1" ht="18.75" customHeight="1">
      <c r="A110" s="921"/>
      <c r="B110" s="930"/>
      <c r="C110" s="923"/>
      <c r="D110" s="948"/>
      <c r="E110" s="962"/>
      <c r="F110" s="1631"/>
      <c r="G110" s="1634"/>
      <c r="H110" s="948"/>
      <c r="I110" s="1636"/>
      <c r="J110" s="146"/>
      <c r="K110" s="98"/>
      <c r="L110" s="183" t="s">
        <v>113</v>
      </c>
      <c r="M110" s="327">
        <v>0</v>
      </c>
    </row>
    <row r="111" spans="1:13" s="1" customFormat="1" ht="18.75" customHeight="1">
      <c r="A111" s="921"/>
      <c r="B111" s="930"/>
      <c r="C111" s="923"/>
      <c r="D111" s="948"/>
      <c r="E111" s="929"/>
      <c r="F111" s="1631"/>
      <c r="G111" s="1634"/>
      <c r="H111" s="948"/>
      <c r="I111" s="176"/>
      <c r="J111" s="146"/>
      <c r="K111" s="98"/>
      <c r="L111" s="354" t="s">
        <v>194</v>
      </c>
      <c r="M111" s="356">
        <v>3</v>
      </c>
    </row>
    <row r="112" spans="1:13" s="1" customFormat="1" ht="18.75" customHeight="1">
      <c r="A112" s="921"/>
      <c r="B112" s="930"/>
      <c r="C112" s="923"/>
      <c r="D112" s="953"/>
      <c r="E112" s="935"/>
      <c r="F112" s="1632"/>
      <c r="G112" s="1635"/>
      <c r="H112" s="953"/>
      <c r="I112" s="566"/>
      <c r="J112" s="147"/>
      <c r="K112" s="140"/>
      <c r="L112" s="567" t="s">
        <v>195</v>
      </c>
      <c r="M112" s="569">
        <v>14</v>
      </c>
    </row>
    <row r="113" spans="1:13" s="1" customFormat="1" ht="36" customHeight="1">
      <c r="A113" s="921"/>
      <c r="B113" s="930"/>
      <c r="C113" s="923"/>
      <c r="D113" s="951"/>
      <c r="E113" s="1620" t="s">
        <v>221</v>
      </c>
      <c r="F113" s="1622" t="s">
        <v>78</v>
      </c>
      <c r="G113" s="1624" t="s">
        <v>232</v>
      </c>
      <c r="H113" s="823"/>
      <c r="I113" s="1626" t="s">
        <v>170</v>
      </c>
      <c r="J113" s="824" t="s">
        <v>20</v>
      </c>
      <c r="K113" s="825"/>
      <c r="L113" s="821" t="s">
        <v>188</v>
      </c>
      <c r="M113" s="727"/>
    </row>
    <row r="114" spans="1:13" s="4" customFormat="1" ht="32.25" customHeight="1">
      <c r="A114" s="921"/>
      <c r="B114" s="930"/>
      <c r="C114" s="923"/>
      <c r="D114" s="620"/>
      <c r="E114" s="1621"/>
      <c r="F114" s="1623"/>
      <c r="G114" s="1625"/>
      <c r="H114" s="830"/>
      <c r="I114" s="1627"/>
      <c r="J114" s="824"/>
      <c r="K114" s="831"/>
      <c r="L114" s="725"/>
      <c r="M114" s="726"/>
    </row>
    <row r="115" spans="1:13" s="47" customFormat="1" ht="12.75" customHeight="1" thickBot="1">
      <c r="A115" s="956"/>
      <c r="B115" s="957"/>
      <c r="C115" s="624"/>
      <c r="D115" s="594"/>
      <c r="E115" s="591"/>
      <c r="F115" s="592"/>
      <c r="G115" s="593"/>
      <c r="H115" s="594"/>
      <c r="I115" s="332"/>
      <c r="J115" s="46" t="s">
        <v>50</v>
      </c>
      <c r="K115" s="136">
        <f>SUM(K107:K114)</f>
        <v>474.7</v>
      </c>
      <c r="L115" s="595"/>
      <c r="M115" s="597"/>
    </row>
    <row r="116" spans="1:13" s="1" customFormat="1" ht="13.5" thickBot="1">
      <c r="A116" s="51" t="s">
        <v>13</v>
      </c>
      <c r="B116" s="55" t="s">
        <v>22</v>
      </c>
      <c r="C116" s="1544" t="s">
        <v>76</v>
      </c>
      <c r="D116" s="1545"/>
      <c r="E116" s="1545"/>
      <c r="F116" s="1545"/>
      <c r="G116" s="1545"/>
      <c r="H116" s="1545"/>
      <c r="I116" s="1612"/>
      <c r="J116" s="1612"/>
      <c r="K116" s="149">
        <f>K115</f>
        <v>474.7</v>
      </c>
      <c r="L116" s="571"/>
      <c r="M116" s="572"/>
    </row>
    <row r="117" spans="1:13" s="1" customFormat="1" ht="17.25" customHeight="1" thickBot="1">
      <c r="A117" s="51" t="s">
        <v>13</v>
      </c>
      <c r="B117" s="52" t="s">
        <v>26</v>
      </c>
      <c r="C117" s="1589" t="s">
        <v>229</v>
      </c>
      <c r="D117" s="1590"/>
      <c r="E117" s="1590"/>
      <c r="F117" s="1590"/>
      <c r="G117" s="1590"/>
      <c r="H117" s="1590"/>
      <c r="I117" s="1590"/>
      <c r="J117" s="1590"/>
      <c r="K117" s="1590"/>
      <c r="L117" s="1590"/>
      <c r="M117" s="1590"/>
    </row>
    <row r="118" spans="1:13" s="1" customFormat="1" ht="27" customHeight="1">
      <c r="A118" s="954" t="s">
        <v>13</v>
      </c>
      <c r="B118" s="944" t="s">
        <v>26</v>
      </c>
      <c r="C118" s="961" t="s">
        <v>13</v>
      </c>
      <c r="D118" s="430"/>
      <c r="E118" s="59" t="s">
        <v>241</v>
      </c>
      <c r="F118" s="640"/>
      <c r="G118" s="160"/>
      <c r="H118" s="430"/>
      <c r="I118" s="431"/>
      <c r="J118" s="431"/>
      <c r="K118" s="288"/>
      <c r="L118" s="655"/>
      <c r="M118" s="301"/>
    </row>
    <row r="119" spans="1:13" s="1" customFormat="1" ht="25.5" customHeight="1">
      <c r="A119" s="1613"/>
      <c r="B119" s="1614"/>
      <c r="C119" s="1615"/>
      <c r="D119" s="951" t="s">
        <v>13</v>
      </c>
      <c r="E119" s="1616" t="s">
        <v>297</v>
      </c>
      <c r="F119" s="1617"/>
      <c r="G119" s="933"/>
      <c r="H119" s="1618" t="s">
        <v>18</v>
      </c>
      <c r="I119" s="1606" t="s">
        <v>29</v>
      </c>
      <c r="J119" s="74" t="s">
        <v>20</v>
      </c>
      <c r="K119" s="98">
        <v>90</v>
      </c>
      <c r="L119" s="967" t="s">
        <v>296</v>
      </c>
      <c r="M119" s="283">
        <v>1</v>
      </c>
    </row>
    <row r="120" spans="1:13" s="1" customFormat="1" ht="15" customHeight="1">
      <c r="A120" s="1613"/>
      <c r="B120" s="1614"/>
      <c r="C120" s="1615"/>
      <c r="D120" s="952"/>
      <c r="E120" s="1616"/>
      <c r="F120" s="1617"/>
      <c r="G120" s="934"/>
      <c r="H120" s="1619"/>
      <c r="I120" s="1607"/>
      <c r="J120" s="54"/>
      <c r="K120" s="646"/>
      <c r="L120" s="459"/>
      <c r="M120" s="274"/>
    </row>
    <row r="121" spans="1:13" s="4" customFormat="1" ht="39.75" customHeight="1">
      <c r="A121" s="1569"/>
      <c r="B121" s="1572"/>
      <c r="C121" s="1608"/>
      <c r="D121" s="938" t="s">
        <v>22</v>
      </c>
      <c r="E121" s="992" t="s">
        <v>230</v>
      </c>
      <c r="F121" s="641" t="s">
        <v>256</v>
      </c>
      <c r="G121" s="933"/>
      <c r="H121" s="749"/>
      <c r="I121" s="974"/>
      <c r="J121" s="57" t="s">
        <v>20</v>
      </c>
      <c r="K121" s="151">
        <v>12.3</v>
      </c>
      <c r="L121" s="881" t="s">
        <v>254</v>
      </c>
      <c r="M121" s="987"/>
    </row>
    <row r="122" spans="1:13" s="4" customFormat="1" ht="15" customHeight="1">
      <c r="A122" s="1569"/>
      <c r="B122" s="1572"/>
      <c r="C122" s="1608"/>
      <c r="D122" s="938"/>
      <c r="E122" s="992"/>
      <c r="F122" s="933"/>
      <c r="G122" s="933"/>
      <c r="H122" s="950"/>
      <c r="I122" s="643"/>
      <c r="J122" s="57" t="s">
        <v>239</v>
      </c>
      <c r="K122" s="151">
        <v>70</v>
      </c>
      <c r="L122" s="653" t="s">
        <v>244</v>
      </c>
      <c r="M122" s="272"/>
    </row>
    <row r="123" spans="1:13" s="4" customFormat="1" ht="16.5" customHeight="1">
      <c r="A123" s="1569"/>
      <c r="B123" s="1572"/>
      <c r="C123" s="1608"/>
      <c r="D123" s="938"/>
      <c r="E123" s="992"/>
      <c r="F123" s="1595" t="s">
        <v>255</v>
      </c>
      <c r="G123" s="933"/>
      <c r="H123" s="950"/>
      <c r="I123" s="643"/>
      <c r="J123" s="57"/>
      <c r="K123" s="151"/>
      <c r="L123" s="659" t="s">
        <v>245</v>
      </c>
      <c r="M123" s="661"/>
    </row>
    <row r="124" spans="1:13" s="4" customFormat="1" ht="27" customHeight="1">
      <c r="A124" s="1569"/>
      <c r="B124" s="1572"/>
      <c r="C124" s="1608"/>
      <c r="D124" s="938"/>
      <c r="E124" s="992"/>
      <c r="F124" s="1610"/>
      <c r="G124" s="933"/>
      <c r="H124" s="950"/>
      <c r="I124" s="643"/>
      <c r="J124" s="57"/>
      <c r="K124" s="190"/>
      <c r="L124" s="659" t="s">
        <v>246</v>
      </c>
      <c r="M124" s="661"/>
    </row>
    <row r="125" spans="1:13" s="4" customFormat="1" ht="16.5" customHeight="1">
      <c r="A125" s="1569"/>
      <c r="B125" s="1572"/>
      <c r="C125" s="1608"/>
      <c r="D125" s="605"/>
      <c r="E125" s="940"/>
      <c r="F125" s="934"/>
      <c r="G125" s="934"/>
      <c r="H125" s="950"/>
      <c r="I125" s="644"/>
      <c r="J125" s="671"/>
      <c r="K125" s="192"/>
      <c r="L125" s="656" t="s">
        <v>240</v>
      </c>
      <c r="M125" s="657"/>
    </row>
    <row r="126" spans="1:13" s="4" customFormat="1" ht="39.75" customHeight="1">
      <c r="A126" s="1569"/>
      <c r="B126" s="1572"/>
      <c r="C126" s="1608"/>
      <c r="D126" s="938" t="s">
        <v>26</v>
      </c>
      <c r="E126" s="992" t="s">
        <v>265</v>
      </c>
      <c r="F126" s="641"/>
      <c r="G126" s="933"/>
      <c r="H126" s="642"/>
      <c r="I126" s="974" t="s">
        <v>257</v>
      </c>
      <c r="J126" s="57" t="s">
        <v>20</v>
      </c>
      <c r="K126" s="151">
        <v>5</v>
      </c>
      <c r="L126" s="733" t="s">
        <v>263</v>
      </c>
      <c r="M126" s="275">
        <v>1</v>
      </c>
    </row>
    <row r="127" spans="1:13" s="4" customFormat="1" ht="16.5" customHeight="1">
      <c r="A127" s="1569"/>
      <c r="B127" s="1572"/>
      <c r="C127" s="1608"/>
      <c r="D127" s="605"/>
      <c r="E127" s="940"/>
      <c r="F127" s="934"/>
      <c r="G127" s="934"/>
      <c r="H127" s="605"/>
      <c r="I127" s="644"/>
      <c r="J127" s="57"/>
      <c r="K127" s="190"/>
      <c r="L127" s="656" t="s">
        <v>264</v>
      </c>
      <c r="M127" s="657"/>
    </row>
    <row r="128" spans="1:13" s="47" customFormat="1" ht="17.25" customHeight="1" thickBot="1">
      <c r="A128" s="1570"/>
      <c r="B128" s="1573"/>
      <c r="C128" s="1609"/>
      <c r="D128" s="462"/>
      <c r="E128" s="636"/>
      <c r="F128" s="637"/>
      <c r="G128" s="593"/>
      <c r="H128" s="638"/>
      <c r="I128" s="639"/>
      <c r="J128" s="46" t="s">
        <v>50</v>
      </c>
      <c r="K128" s="136">
        <f>SUM(K119:K127)</f>
        <v>177.3</v>
      </c>
      <c r="L128" s="595"/>
      <c r="M128" s="597"/>
    </row>
    <row r="129" spans="1:13" s="1" customFormat="1" ht="13.5" thickBot="1">
      <c r="A129" s="956" t="s">
        <v>13</v>
      </c>
      <c r="B129" s="945" t="s">
        <v>26</v>
      </c>
      <c r="C129" s="1611" t="s">
        <v>76</v>
      </c>
      <c r="D129" s="1612"/>
      <c r="E129" s="1612"/>
      <c r="F129" s="1612"/>
      <c r="G129" s="1612"/>
      <c r="H129" s="1612"/>
      <c r="I129" s="1612"/>
      <c r="J129" s="1612"/>
      <c r="K129" s="635">
        <f>K128</f>
        <v>177.3</v>
      </c>
      <c r="L129" s="49"/>
      <c r="M129" s="267"/>
    </row>
    <row r="130" spans="1:13" s="1" customFormat="1" ht="16.5" customHeight="1" thickBot="1">
      <c r="A130" s="51" t="s">
        <v>13</v>
      </c>
      <c r="B130" s="416" t="s">
        <v>28</v>
      </c>
      <c r="C130" s="1589" t="s">
        <v>80</v>
      </c>
      <c r="D130" s="1590"/>
      <c r="E130" s="1590"/>
      <c r="F130" s="1590"/>
      <c r="G130" s="1590"/>
      <c r="H130" s="1590"/>
      <c r="I130" s="1590"/>
      <c r="J130" s="1590"/>
      <c r="K130" s="1591"/>
      <c r="L130" s="1590"/>
      <c r="M130" s="1590"/>
    </row>
    <row r="131" spans="1:13" s="1" customFormat="1" ht="39.75" customHeight="1">
      <c r="A131" s="955" t="s">
        <v>13</v>
      </c>
      <c r="B131" s="943" t="s">
        <v>28</v>
      </c>
      <c r="C131" s="625" t="s">
        <v>13</v>
      </c>
      <c r="D131" s="958"/>
      <c r="E131" s="59" t="s">
        <v>81</v>
      </c>
      <c r="F131" s="978"/>
      <c r="G131" s="627"/>
      <c r="H131" s="177" t="s">
        <v>18</v>
      </c>
      <c r="I131" s="971" t="s">
        <v>82</v>
      </c>
      <c r="J131" s="38"/>
      <c r="K131" s="328"/>
      <c r="L131" s="1009"/>
      <c r="M131" s="301"/>
    </row>
    <row r="132" spans="1:13" s="1" customFormat="1" ht="17.25" customHeight="1">
      <c r="A132" s="921"/>
      <c r="B132" s="930"/>
      <c r="C132" s="914"/>
      <c r="D132" s="951" t="s">
        <v>13</v>
      </c>
      <c r="E132" s="1593" t="s">
        <v>200</v>
      </c>
      <c r="F132" s="83"/>
      <c r="G132" s="432"/>
      <c r="H132" s="979"/>
      <c r="I132" s="919"/>
      <c r="J132" s="18" t="s">
        <v>20</v>
      </c>
      <c r="K132" s="359">
        <v>37.1</v>
      </c>
      <c r="L132" s="1030" t="s">
        <v>203</v>
      </c>
      <c r="M132" s="1031">
        <v>1000</v>
      </c>
    </row>
    <row r="133" spans="1:13" s="1" customFormat="1" ht="12.75" customHeight="1">
      <c r="A133" s="921"/>
      <c r="B133" s="930"/>
      <c r="C133" s="914"/>
      <c r="D133" s="951"/>
      <c r="E133" s="1594"/>
      <c r="F133" s="83"/>
      <c r="G133" s="1595"/>
      <c r="H133" s="979"/>
      <c r="I133" s="919"/>
      <c r="J133" s="20" t="s">
        <v>159</v>
      </c>
      <c r="K133" s="362"/>
      <c r="L133" s="927" t="s">
        <v>125</v>
      </c>
      <c r="M133" s="380"/>
    </row>
    <row r="134" spans="1:13" s="1" customFormat="1" ht="13.5" customHeight="1">
      <c r="A134" s="921"/>
      <c r="B134" s="930"/>
      <c r="C134" s="914"/>
      <c r="D134" s="951"/>
      <c r="E134" s="949"/>
      <c r="F134" s="83"/>
      <c r="G134" s="1595"/>
      <c r="H134" s="979"/>
      <c r="I134" s="919"/>
      <c r="J134" s="23"/>
      <c r="K134" s="366"/>
      <c r="L134" s="1034"/>
      <c r="M134" s="1032"/>
    </row>
    <row r="135" spans="1:13" s="1" customFormat="1" ht="18" customHeight="1">
      <c r="A135" s="921"/>
      <c r="B135" s="930"/>
      <c r="C135" s="914"/>
      <c r="D135" s="964" t="s">
        <v>22</v>
      </c>
      <c r="E135" s="1556" t="s">
        <v>176</v>
      </c>
      <c r="F135" s="83"/>
      <c r="G135" s="1598" t="s">
        <v>233</v>
      </c>
      <c r="H135" s="979"/>
      <c r="I135" s="919"/>
      <c r="J135" s="20" t="s">
        <v>20</v>
      </c>
      <c r="K135" s="362">
        <v>50</v>
      </c>
      <c r="L135" s="1033" t="s">
        <v>205</v>
      </c>
      <c r="M135" s="358">
        <v>1350</v>
      </c>
    </row>
    <row r="136" spans="1:13" s="1" customFormat="1" ht="27.75" customHeight="1">
      <c r="A136" s="921"/>
      <c r="B136" s="930"/>
      <c r="C136" s="914"/>
      <c r="D136" s="952"/>
      <c r="E136" s="1597"/>
      <c r="F136" s="83"/>
      <c r="G136" s="1599"/>
      <c r="H136" s="979"/>
      <c r="I136" s="919"/>
      <c r="J136" s="23"/>
      <c r="K136" s="366"/>
      <c r="L136" s="1010" t="s">
        <v>206</v>
      </c>
      <c r="M136" s="341">
        <v>100</v>
      </c>
    </row>
    <row r="137" spans="1:13" s="1" customFormat="1" ht="17.25" customHeight="1">
      <c r="A137" s="921"/>
      <c r="B137" s="930"/>
      <c r="C137" s="914"/>
      <c r="D137" s="964" t="s">
        <v>26</v>
      </c>
      <c r="E137" s="1600" t="s">
        <v>208</v>
      </c>
      <c r="F137" s="83"/>
      <c r="G137" s="933" t="s">
        <v>235</v>
      </c>
      <c r="H137" s="979"/>
      <c r="I137" s="919"/>
      <c r="J137" s="27" t="s">
        <v>20</v>
      </c>
      <c r="K137" s="359">
        <v>110</v>
      </c>
      <c r="L137" s="880" t="s">
        <v>260</v>
      </c>
      <c r="M137" s="460">
        <v>100</v>
      </c>
    </row>
    <row r="138" spans="1:13" s="1" customFormat="1" ht="21.75" customHeight="1">
      <c r="A138" s="921"/>
      <c r="B138" s="930"/>
      <c r="C138" s="914"/>
      <c r="D138" s="952"/>
      <c r="E138" s="1558"/>
      <c r="F138" s="83"/>
      <c r="G138" s="933"/>
      <c r="H138" s="979"/>
      <c r="I138" s="919"/>
      <c r="J138" s="23"/>
      <c r="K138" s="366"/>
      <c r="L138" s="1011"/>
      <c r="M138" s="732"/>
    </row>
    <row r="139" spans="1:13" s="1" customFormat="1" ht="24" customHeight="1">
      <c r="A139" s="921"/>
      <c r="B139" s="930"/>
      <c r="C139" s="914"/>
      <c r="D139" s="964" t="s">
        <v>28</v>
      </c>
      <c r="E139" s="1556" t="s">
        <v>261</v>
      </c>
      <c r="F139" s="83"/>
      <c r="G139" s="933"/>
      <c r="H139" s="979"/>
      <c r="I139" s="919"/>
      <c r="J139" s="27" t="s">
        <v>20</v>
      </c>
      <c r="K139" s="359">
        <v>191.3</v>
      </c>
      <c r="L139" s="1012" t="s">
        <v>262</v>
      </c>
      <c r="M139" s="427">
        <v>100</v>
      </c>
    </row>
    <row r="140" spans="1:13" s="1" customFormat="1" ht="15.75" customHeight="1">
      <c r="A140" s="921"/>
      <c r="B140" s="930"/>
      <c r="C140" s="914"/>
      <c r="D140" s="951"/>
      <c r="E140" s="1557"/>
      <c r="F140" s="83"/>
      <c r="G140" s="933"/>
      <c r="H140" s="979"/>
      <c r="I140" s="919"/>
      <c r="J140" s="20"/>
      <c r="K140" s="362"/>
      <c r="L140" s="880"/>
      <c r="M140" s="460"/>
    </row>
    <row r="141" spans="1:13" s="1" customFormat="1" ht="25.5" customHeight="1">
      <c r="A141" s="921"/>
      <c r="B141" s="930"/>
      <c r="C141" s="914"/>
      <c r="D141" s="952"/>
      <c r="E141" s="1558"/>
      <c r="F141" s="83"/>
      <c r="G141" s="933"/>
      <c r="H141" s="979"/>
      <c r="I141" s="919"/>
      <c r="J141" s="23" t="s">
        <v>159</v>
      </c>
      <c r="K141" s="366">
        <v>15</v>
      </c>
      <c r="L141" s="1010" t="s">
        <v>175</v>
      </c>
      <c r="M141" s="341">
        <v>100</v>
      </c>
    </row>
    <row r="142" spans="1:13" s="47" customFormat="1" ht="15" customHeight="1" thickBot="1">
      <c r="A142" s="956"/>
      <c r="B142" s="957"/>
      <c r="C142" s="624"/>
      <c r="D142" s="594"/>
      <c r="E142" s="591"/>
      <c r="F142" s="592"/>
      <c r="G142" s="593"/>
      <c r="H142" s="594"/>
      <c r="I142" s="332"/>
      <c r="J142" s="1004" t="s">
        <v>50</v>
      </c>
      <c r="K142" s="136">
        <f>SUM(K132:K141)</f>
        <v>403.4</v>
      </c>
      <c r="L142" s="1013"/>
      <c r="M142" s="597"/>
    </row>
    <row r="143" spans="1:13" s="4" customFormat="1" ht="15" customHeight="1">
      <c r="A143" s="1568" t="s">
        <v>13</v>
      </c>
      <c r="B143" s="1571" t="s">
        <v>28</v>
      </c>
      <c r="C143" s="1574" t="s">
        <v>22</v>
      </c>
      <c r="D143" s="937"/>
      <c r="E143" s="1577" t="s">
        <v>182</v>
      </c>
      <c r="F143" s="1580"/>
      <c r="G143" s="1583" t="s">
        <v>234</v>
      </c>
      <c r="H143" s="1586" t="s">
        <v>55</v>
      </c>
      <c r="I143" s="1601" t="s">
        <v>170</v>
      </c>
      <c r="J143" s="403" t="s">
        <v>20</v>
      </c>
      <c r="K143" s="180"/>
      <c r="L143" s="1014"/>
      <c r="M143" s="302"/>
    </row>
    <row r="144" spans="1:13" s="4" customFormat="1" ht="10.5" customHeight="1">
      <c r="A144" s="1569"/>
      <c r="B144" s="1572"/>
      <c r="C144" s="1575"/>
      <c r="D144" s="938"/>
      <c r="E144" s="1578"/>
      <c r="F144" s="1581"/>
      <c r="G144" s="1584"/>
      <c r="H144" s="1587"/>
      <c r="I144" s="1602"/>
      <c r="J144" s="403"/>
      <c r="K144" s="122"/>
      <c r="L144" s="1942"/>
      <c r="M144" s="303"/>
    </row>
    <row r="145" spans="1:17" s="1" customFormat="1" ht="21" customHeight="1" thickBot="1">
      <c r="A145" s="1570"/>
      <c r="B145" s="1573"/>
      <c r="C145" s="1576"/>
      <c r="D145" s="939"/>
      <c r="E145" s="1579"/>
      <c r="F145" s="1582"/>
      <c r="G145" s="1585"/>
      <c r="H145" s="1588"/>
      <c r="I145" s="1603"/>
      <c r="J145" s="1008" t="s">
        <v>50</v>
      </c>
      <c r="K145" s="136">
        <f>K144+K143</f>
        <v>0</v>
      </c>
      <c r="L145" s="1943"/>
      <c r="M145" s="988"/>
    </row>
    <row r="146" spans="1:17" s="1" customFormat="1" ht="13.5" thickBot="1">
      <c r="A146" s="51" t="s">
        <v>13</v>
      </c>
      <c r="B146" s="55" t="s">
        <v>28</v>
      </c>
      <c r="C146" s="1544" t="s">
        <v>76</v>
      </c>
      <c r="D146" s="1545"/>
      <c r="E146" s="1545"/>
      <c r="F146" s="1545"/>
      <c r="G146" s="1545"/>
      <c r="H146" s="1545"/>
      <c r="I146" s="1545"/>
      <c r="J146" s="1545"/>
      <c r="K146" s="149">
        <f>K142+K145</f>
        <v>403.4</v>
      </c>
      <c r="L146" s="1548"/>
      <c r="M146" s="1548"/>
    </row>
    <row r="147" spans="1:17" s="4" customFormat="1" ht="13.5" thickBot="1">
      <c r="A147" s="51" t="s">
        <v>13</v>
      </c>
      <c r="B147" s="1550" t="s">
        <v>84</v>
      </c>
      <c r="C147" s="1551"/>
      <c r="D147" s="1551"/>
      <c r="E147" s="1551"/>
      <c r="F147" s="1551"/>
      <c r="G147" s="1551"/>
      <c r="H147" s="1551"/>
      <c r="I147" s="1551"/>
      <c r="J147" s="1552"/>
      <c r="K147" s="103">
        <f>SUM(K146,K116,K104,K129,)</f>
        <v>12353.1</v>
      </c>
      <c r="L147" s="1553"/>
      <c r="M147" s="1554"/>
    </row>
    <row r="148" spans="1:17" s="4" customFormat="1" ht="13.5" thickBot="1">
      <c r="A148" s="61" t="s">
        <v>26</v>
      </c>
      <c r="B148" s="1527" t="s">
        <v>85</v>
      </c>
      <c r="C148" s="1528"/>
      <c r="D148" s="1528"/>
      <c r="E148" s="1528"/>
      <c r="F148" s="1528"/>
      <c r="G148" s="1528"/>
      <c r="H148" s="1528"/>
      <c r="I148" s="1528"/>
      <c r="J148" s="1529"/>
      <c r="K148" s="307">
        <f>K147</f>
        <v>12353.1</v>
      </c>
      <c r="L148" s="1530"/>
      <c r="M148" s="1531"/>
    </row>
    <row r="149" spans="1:17" s="433" customFormat="1" ht="30" customHeight="1">
      <c r="A149" s="1533" t="s">
        <v>222</v>
      </c>
      <c r="B149" s="1534"/>
      <c r="C149" s="1534"/>
      <c r="D149" s="1534"/>
      <c r="E149" s="1534"/>
      <c r="F149" s="1534"/>
      <c r="G149" s="1534"/>
      <c r="H149" s="1534"/>
      <c r="I149" s="1534"/>
      <c r="J149" s="1534"/>
      <c r="K149" s="1534"/>
      <c r="L149" s="581"/>
      <c r="M149" s="581"/>
      <c r="N149" s="581"/>
      <c r="O149" s="581"/>
      <c r="P149" s="581"/>
      <c r="Q149" s="581"/>
    </row>
    <row r="150" spans="1:17" s="471" customFormat="1" ht="17.25" customHeight="1">
      <c r="A150" s="1535" t="s">
        <v>223</v>
      </c>
      <c r="B150" s="1536"/>
      <c r="C150" s="1536"/>
      <c r="D150" s="1536"/>
      <c r="E150" s="1536"/>
      <c r="F150" s="1536"/>
      <c r="G150" s="1536"/>
      <c r="H150" s="1536"/>
      <c r="I150" s="1536"/>
      <c r="J150" s="1536"/>
      <c r="K150" s="1536"/>
      <c r="L150" s="1536"/>
      <c r="M150" s="936"/>
      <c r="N150" s="936"/>
      <c r="O150" s="936"/>
      <c r="P150" s="936"/>
      <c r="Q150" s="936"/>
    </row>
    <row r="151" spans="1:17" s="33" customFormat="1" ht="12.75">
      <c r="A151" s="178"/>
      <c r="B151" s="62"/>
      <c r="C151" s="62"/>
      <c r="D151" s="62"/>
      <c r="E151" s="62"/>
      <c r="F151" s="62"/>
      <c r="G151" s="62"/>
      <c r="H151" s="62"/>
      <c r="I151" s="62"/>
      <c r="J151" s="62"/>
      <c r="K151" s="331"/>
      <c r="L151" s="178"/>
      <c r="M151" s="178"/>
    </row>
    <row r="152" spans="1:17" s="4" customFormat="1" ht="12.75">
      <c r="A152" s="45"/>
      <c r="B152" s="62"/>
      <c r="C152" s="1537" t="s">
        <v>86</v>
      </c>
      <c r="D152" s="1537"/>
      <c r="E152" s="1537"/>
      <c r="F152" s="1537"/>
      <c r="G152" s="1537"/>
      <c r="H152" s="1537"/>
      <c r="I152" s="1537"/>
      <c r="J152" s="1537"/>
      <c r="K152" s="924"/>
      <c r="L152" s="56"/>
      <c r="M152" s="968"/>
    </row>
    <row r="153" spans="1:17" s="4" customFormat="1" ht="9" customHeight="1" thickBot="1">
      <c r="A153" s="45"/>
      <c r="B153" s="41"/>
      <c r="C153" s="41"/>
      <c r="D153" s="41"/>
      <c r="E153" s="41"/>
      <c r="F153" s="63"/>
      <c r="G153" s="63"/>
      <c r="H153" s="64"/>
      <c r="I153" s="41"/>
      <c r="J153" s="56"/>
      <c r="K153" s="56"/>
      <c r="L153" s="56"/>
      <c r="M153" s="968"/>
    </row>
    <row r="154" spans="1:17" s="4" customFormat="1" ht="91.5" customHeight="1" thickBot="1">
      <c r="A154" s="65"/>
      <c r="B154" s="65"/>
      <c r="C154" s="1538" t="s">
        <v>87</v>
      </c>
      <c r="D154" s="1539"/>
      <c r="E154" s="1539"/>
      <c r="F154" s="1539"/>
      <c r="G154" s="1539"/>
      <c r="H154" s="1539"/>
      <c r="I154" s="1539"/>
      <c r="J154" s="1540"/>
      <c r="K154" s="1035" t="s">
        <v>214</v>
      </c>
      <c r="L154" s="45"/>
      <c r="M154" s="64"/>
    </row>
    <row r="155" spans="1:17" s="4" customFormat="1" ht="12.75">
      <c r="A155" s="65"/>
      <c r="B155" s="65"/>
      <c r="C155" s="1561" t="s">
        <v>88</v>
      </c>
      <c r="D155" s="1562"/>
      <c r="E155" s="1563"/>
      <c r="F155" s="1563"/>
      <c r="G155" s="1563"/>
      <c r="H155" s="1563"/>
      <c r="I155" s="1564"/>
      <c r="J155" s="1564"/>
      <c r="K155" s="154">
        <f>K156+K163+K164+K165+K166</f>
        <v>12283.099999999999</v>
      </c>
      <c r="L155" s="178"/>
      <c r="M155" s="178"/>
    </row>
    <row r="156" spans="1:17" s="4" customFormat="1" ht="12.75" customHeight="1">
      <c r="A156" s="65"/>
      <c r="B156" s="65"/>
      <c r="C156" s="1521" t="s">
        <v>89</v>
      </c>
      <c r="D156" s="1522"/>
      <c r="E156" s="1522"/>
      <c r="F156" s="1522"/>
      <c r="G156" s="1522"/>
      <c r="H156" s="1522"/>
      <c r="I156" s="1522"/>
      <c r="J156" s="1523"/>
      <c r="K156" s="155">
        <f>SUM(K157:K162)</f>
        <v>12268.099999999999</v>
      </c>
      <c r="L156" s="178"/>
      <c r="M156" s="178"/>
    </row>
    <row r="157" spans="1:17" s="4" customFormat="1" ht="12.75" customHeight="1">
      <c r="A157" s="65"/>
      <c r="B157" s="65"/>
      <c r="C157" s="1499" t="s">
        <v>90</v>
      </c>
      <c r="D157" s="1500"/>
      <c r="E157" s="1501"/>
      <c r="F157" s="1501"/>
      <c r="G157" s="1501"/>
      <c r="H157" s="1501"/>
      <c r="I157" s="1502"/>
      <c r="J157" s="1502"/>
      <c r="K157" s="156">
        <f>SUMIF(J16:J147,"SB",K16:K147)</f>
        <v>12121.199999999999</v>
      </c>
      <c r="L157" s="45"/>
      <c r="M157" s="64"/>
    </row>
    <row r="158" spans="1:17" s="4" customFormat="1" ht="12.75" customHeight="1">
      <c r="A158" s="65"/>
      <c r="B158" s="65"/>
      <c r="C158" s="1515" t="s">
        <v>91</v>
      </c>
      <c r="D158" s="1516"/>
      <c r="E158" s="1516"/>
      <c r="F158" s="1516"/>
      <c r="G158" s="1516"/>
      <c r="H158" s="1516"/>
      <c r="I158" s="1516"/>
      <c r="J158" s="1517"/>
      <c r="K158" s="156">
        <f>SUMIF(J15:J148,"SB(VR)",K15:K148)</f>
        <v>12.1</v>
      </c>
      <c r="L158" s="45"/>
      <c r="M158" s="64"/>
    </row>
    <row r="159" spans="1:17" s="4" customFormat="1" ht="12.75" customHeight="1">
      <c r="A159" s="65"/>
      <c r="B159" s="65"/>
      <c r="C159" s="1518" t="s">
        <v>92</v>
      </c>
      <c r="D159" s="1519"/>
      <c r="E159" s="1519"/>
      <c r="F159" s="1519"/>
      <c r="G159" s="1519"/>
      <c r="H159" s="1519"/>
      <c r="I159" s="1519"/>
      <c r="J159" s="1520"/>
      <c r="K159" s="156">
        <f>SUMIF(J15:J148,"SB(VB)",K15:K148)</f>
        <v>4.8</v>
      </c>
      <c r="L159" s="45"/>
      <c r="M159" s="64"/>
    </row>
    <row r="160" spans="1:17" s="4" customFormat="1" ht="12.75" customHeight="1">
      <c r="A160" s="65"/>
      <c r="B160" s="65"/>
      <c r="C160" s="1518" t="s">
        <v>93</v>
      </c>
      <c r="D160" s="1519"/>
      <c r="E160" s="1519"/>
      <c r="F160" s="1519"/>
      <c r="G160" s="1519"/>
      <c r="H160" s="1519"/>
      <c r="I160" s="1519"/>
      <c r="J160" s="1520"/>
      <c r="K160" s="156">
        <f>SUMIF(J15:J148,"SB(P)",K15:K148)</f>
        <v>0</v>
      </c>
      <c r="L160" s="56"/>
      <c r="M160" s="968"/>
    </row>
    <row r="161" spans="1:13" s="1" customFormat="1" ht="12.75" customHeight="1">
      <c r="A161" s="65"/>
      <c r="B161" s="65"/>
      <c r="C161" s="1510" t="s">
        <v>94</v>
      </c>
      <c r="D161" s="1511"/>
      <c r="E161" s="1512"/>
      <c r="F161" s="1512"/>
      <c r="G161" s="1512"/>
      <c r="H161" s="1512"/>
      <c r="I161" s="1513"/>
      <c r="J161" s="1513"/>
      <c r="K161" s="156">
        <f>SUMIF(J15:J148,"SB(SP)",K15:K148)</f>
        <v>130</v>
      </c>
      <c r="L161" s="65"/>
      <c r="M161" s="66"/>
    </row>
    <row r="162" spans="1:13" s="1" customFormat="1" ht="12.75" customHeight="1">
      <c r="A162" s="65"/>
      <c r="B162" s="65"/>
      <c r="C162" s="1493" t="s">
        <v>209</v>
      </c>
      <c r="D162" s="1514"/>
      <c r="E162" s="1514"/>
      <c r="F162" s="1514"/>
      <c r="G162" s="1514"/>
      <c r="H162" s="1514"/>
      <c r="I162" s="1514"/>
      <c r="J162" s="1514"/>
      <c r="K162" s="156">
        <f>SUMIF(J16:J141,"SB(ES)",K16:K141)</f>
        <v>0</v>
      </c>
      <c r="L162" s="65"/>
      <c r="M162" s="66"/>
    </row>
    <row r="163" spans="1:13" s="1" customFormat="1" ht="12.75" customHeight="1">
      <c r="A163" s="65"/>
      <c r="B163" s="65"/>
      <c r="C163" s="1503" t="s">
        <v>95</v>
      </c>
      <c r="D163" s="1504"/>
      <c r="E163" s="1505"/>
      <c r="F163" s="1505"/>
      <c r="G163" s="1505"/>
      <c r="H163" s="1505"/>
      <c r="I163" s="1506"/>
      <c r="J163" s="1506"/>
      <c r="K163" s="84">
        <f>SUMIF(J23:J152,"SB(L)",K23:K152)</f>
        <v>15</v>
      </c>
      <c r="L163" s="65"/>
      <c r="M163" s="66"/>
    </row>
    <row r="164" spans="1:13" s="1" customFormat="1" ht="12.75" customHeight="1">
      <c r="A164" s="65"/>
      <c r="B164" s="65"/>
      <c r="C164" s="1503" t="s">
        <v>96</v>
      </c>
      <c r="D164" s="1504"/>
      <c r="E164" s="1505"/>
      <c r="F164" s="1505"/>
      <c r="G164" s="1505"/>
      <c r="H164" s="1505"/>
      <c r="I164" s="1506"/>
      <c r="J164" s="1506"/>
      <c r="K164" s="84">
        <f>SUMIF(J66:J148,"SB(SPL)",K66:K148)</f>
        <v>0</v>
      </c>
      <c r="L164" s="65"/>
      <c r="M164" s="66"/>
    </row>
    <row r="165" spans="1:13" s="1" customFormat="1" ht="12.75" customHeight="1">
      <c r="A165" s="65"/>
      <c r="B165" s="65"/>
      <c r="C165" s="1503" t="s">
        <v>97</v>
      </c>
      <c r="D165" s="1504"/>
      <c r="E165" s="1505"/>
      <c r="F165" s="1505"/>
      <c r="G165" s="1505"/>
      <c r="H165" s="1505"/>
      <c r="I165" s="1506"/>
      <c r="J165" s="1506"/>
      <c r="K165" s="84">
        <f>SUMIF(J15:J148,"SB(VRL)",K15:K148)</f>
        <v>0</v>
      </c>
      <c r="L165" s="65"/>
      <c r="M165" s="66"/>
    </row>
    <row r="166" spans="1:13" s="1" customFormat="1" ht="13.5" customHeight="1">
      <c r="A166" s="65"/>
      <c r="B166" s="65"/>
      <c r="C166" s="1503" t="s">
        <v>107</v>
      </c>
      <c r="D166" s="1504"/>
      <c r="E166" s="1505"/>
      <c r="F166" s="1505"/>
      <c r="G166" s="1505"/>
      <c r="H166" s="1505"/>
      <c r="I166" s="1506"/>
      <c r="J166" s="1506"/>
      <c r="K166" s="84">
        <f>SUMIF(J15:J148,"SB(ŽPL)",K15:K148)</f>
        <v>0</v>
      </c>
      <c r="L166" s="65"/>
      <c r="M166" s="66"/>
    </row>
    <row r="167" spans="1:13" s="1" customFormat="1" ht="12.75" customHeight="1">
      <c r="A167" s="449"/>
      <c r="B167" s="449"/>
      <c r="C167" s="1485" t="s">
        <v>98</v>
      </c>
      <c r="D167" s="1486"/>
      <c r="E167" s="1487"/>
      <c r="F167" s="1487"/>
      <c r="G167" s="1487"/>
      <c r="H167" s="1487"/>
      <c r="I167" s="1488"/>
      <c r="J167" s="1489"/>
      <c r="K167" s="86">
        <f ca="1">K169+K168</f>
        <v>70</v>
      </c>
      <c r="L167" s="65"/>
      <c r="M167" s="66"/>
    </row>
    <row r="168" spans="1:13" s="56" customFormat="1">
      <c r="A168" s="936"/>
      <c r="B168" s="905"/>
      <c r="C168" s="1493" t="s">
        <v>268</v>
      </c>
      <c r="D168" s="1494"/>
      <c r="E168" s="1494"/>
      <c r="F168" s="1494"/>
      <c r="G168" s="1494"/>
      <c r="H168" s="1494"/>
      <c r="I168" s="1494"/>
      <c r="J168" s="1495"/>
      <c r="K168" s="156">
        <f>SUMIF(J16:J147,"ES",K16:K147)</f>
        <v>70</v>
      </c>
      <c r="L168" s="449"/>
      <c r="M168" s="65"/>
    </row>
    <row r="169" spans="1:13" s="1" customFormat="1" ht="16.5" customHeight="1">
      <c r="A169" s="449"/>
      <c r="B169" s="449"/>
      <c r="C169" s="1499" t="s">
        <v>99</v>
      </c>
      <c r="D169" s="1500"/>
      <c r="E169" s="1501"/>
      <c r="F169" s="1501"/>
      <c r="G169" s="1501"/>
      <c r="H169" s="1501"/>
      <c r="I169" s="1502"/>
      <c r="J169" s="1502"/>
      <c r="K169" s="156">
        <f ca="1">SUMIF(J15:J148,"LRVB",K29:K148)</f>
        <v>0</v>
      </c>
      <c r="L169" s="65"/>
      <c r="M169" s="66"/>
    </row>
    <row r="170" spans="1:13" s="1" customFormat="1" ht="13.5" customHeight="1" thickBot="1">
      <c r="A170" s="449"/>
      <c r="B170" s="449"/>
      <c r="C170" s="1479" t="s">
        <v>100</v>
      </c>
      <c r="D170" s="1480"/>
      <c r="E170" s="1480"/>
      <c r="F170" s="1480"/>
      <c r="G170" s="1480"/>
      <c r="H170" s="1480"/>
      <c r="I170" s="1480"/>
      <c r="J170" s="1481"/>
      <c r="K170" s="157">
        <f ca="1">K167+K155</f>
        <v>12353.099999999999</v>
      </c>
      <c r="L170" s="90"/>
      <c r="M170" s="66"/>
    </row>
    <row r="171" spans="1:13" s="68" customFormat="1" ht="11.25">
      <c r="A171" s="67"/>
      <c r="B171" s="67"/>
      <c r="C171" s="67"/>
      <c r="D171" s="67"/>
      <c r="E171" s="67"/>
      <c r="F171" s="67"/>
      <c r="G171" s="67"/>
      <c r="H171" s="67"/>
      <c r="I171" s="67"/>
      <c r="J171" s="67"/>
      <c r="K171" s="75"/>
      <c r="L171" s="96"/>
      <c r="M171" s="67"/>
    </row>
    <row r="172" spans="1:13" s="68" customFormat="1" ht="12.75">
      <c r="A172" s="67"/>
      <c r="B172" s="67"/>
      <c r="C172" s="67"/>
      <c r="D172" s="67"/>
      <c r="E172" s="65"/>
      <c r="F172" s="69"/>
      <c r="G172" s="69"/>
      <c r="H172" s="70"/>
      <c r="I172" s="67"/>
      <c r="J172" s="67"/>
      <c r="K172" s="96"/>
      <c r="L172" s="96"/>
      <c r="M172" s="70"/>
    </row>
    <row r="173" spans="1:13" s="68" customFormat="1" ht="12.75">
      <c r="A173" s="67"/>
      <c r="B173" s="67"/>
      <c r="C173" s="67"/>
      <c r="D173" s="67"/>
      <c r="E173" s="65"/>
      <c r="F173" s="69"/>
      <c r="G173" s="69"/>
      <c r="H173" s="70"/>
      <c r="I173" s="67"/>
      <c r="J173" s="67"/>
      <c r="K173" s="67"/>
      <c r="L173" s="67"/>
      <c r="M173" s="70"/>
    </row>
    <row r="174" spans="1:13">
      <c r="K174" s="92"/>
    </row>
    <row r="175" spans="1:13">
      <c r="K175" s="92"/>
    </row>
    <row r="176" spans="1:13">
      <c r="K176" s="189"/>
    </row>
  </sheetData>
  <mergeCells count="212">
    <mergeCell ref="K1:M1"/>
    <mergeCell ref="L2:M2"/>
    <mergeCell ref="E4:L4"/>
    <mergeCell ref="E5:L5"/>
    <mergeCell ref="A6:M6"/>
    <mergeCell ref="L93:L94"/>
    <mergeCell ref="K8:K10"/>
    <mergeCell ref="L102:L103"/>
    <mergeCell ref="C169:J169"/>
    <mergeCell ref="C157:J157"/>
    <mergeCell ref="C158:J158"/>
    <mergeCell ref="C159:J159"/>
    <mergeCell ref="C152:J152"/>
    <mergeCell ref="C154:J154"/>
    <mergeCell ref="C155:J155"/>
    <mergeCell ref="C156:J156"/>
    <mergeCell ref="B147:J147"/>
    <mergeCell ref="L147:M147"/>
    <mergeCell ref="B148:J148"/>
    <mergeCell ref="L148:M148"/>
    <mergeCell ref="A149:K149"/>
    <mergeCell ref="A150:L150"/>
    <mergeCell ref="G143:G145"/>
    <mergeCell ref="H143:H145"/>
    <mergeCell ref="C170:J170"/>
    <mergeCell ref="C166:J166"/>
    <mergeCell ref="C167:J167"/>
    <mergeCell ref="C168:J168"/>
    <mergeCell ref="C163:J163"/>
    <mergeCell ref="C164:J164"/>
    <mergeCell ref="C165:J165"/>
    <mergeCell ref="C160:J160"/>
    <mergeCell ref="C161:J161"/>
    <mergeCell ref="C162:J162"/>
    <mergeCell ref="I143:I145"/>
    <mergeCell ref="L144:L145"/>
    <mergeCell ref="C146:J146"/>
    <mergeCell ref="L146:M146"/>
    <mergeCell ref="E139:E141"/>
    <mergeCell ref="A143:A145"/>
    <mergeCell ref="B143:B145"/>
    <mergeCell ref="C143:C145"/>
    <mergeCell ref="E143:E145"/>
    <mergeCell ref="F143:F145"/>
    <mergeCell ref="C130:M130"/>
    <mergeCell ref="E132:E133"/>
    <mergeCell ref="G133:G134"/>
    <mergeCell ref="E135:E136"/>
    <mergeCell ref="G135:G136"/>
    <mergeCell ref="E137:E138"/>
    <mergeCell ref="I119:I120"/>
    <mergeCell ref="A121:A128"/>
    <mergeCell ref="B121:B128"/>
    <mergeCell ref="C121:C128"/>
    <mergeCell ref="F123:F124"/>
    <mergeCell ref="C129:J129"/>
    <mergeCell ref="A119:A120"/>
    <mergeCell ref="B119:B120"/>
    <mergeCell ref="C119:C120"/>
    <mergeCell ref="E119:E120"/>
    <mergeCell ref="F119:F120"/>
    <mergeCell ref="H119:H120"/>
    <mergeCell ref="E113:E114"/>
    <mergeCell ref="F113:F114"/>
    <mergeCell ref="G113:G114"/>
    <mergeCell ref="I113:I114"/>
    <mergeCell ref="C116:J116"/>
    <mergeCell ref="C117:M117"/>
    <mergeCell ref="C104:J104"/>
    <mergeCell ref="C105:M105"/>
    <mergeCell ref="E107:E108"/>
    <mergeCell ref="F107:F112"/>
    <mergeCell ref="G107:G112"/>
    <mergeCell ref="I107:I110"/>
    <mergeCell ref="G100:G101"/>
    <mergeCell ref="H100:H101"/>
    <mergeCell ref="I100:I101"/>
    <mergeCell ref="A102:A103"/>
    <mergeCell ref="B102:B103"/>
    <mergeCell ref="C102:C103"/>
    <mergeCell ref="D102:D103"/>
    <mergeCell ref="E102:E103"/>
    <mergeCell ref="A100:A101"/>
    <mergeCell ref="B100:B101"/>
    <mergeCell ref="C100:C101"/>
    <mergeCell ref="D100:D101"/>
    <mergeCell ref="E100:E101"/>
    <mergeCell ref="F100:F101"/>
    <mergeCell ref="L96:L97"/>
    <mergeCell ref="D87:D88"/>
    <mergeCell ref="E87:E88"/>
    <mergeCell ref="G87:G90"/>
    <mergeCell ref="E92:E95"/>
    <mergeCell ref="I92:I95"/>
    <mergeCell ref="G78:G80"/>
    <mergeCell ref="E79:E80"/>
    <mergeCell ref="L79:L80"/>
    <mergeCell ref="E81:E82"/>
    <mergeCell ref="E83:E84"/>
    <mergeCell ref="G83:G84"/>
    <mergeCell ref="A75:A76"/>
    <mergeCell ref="B75:B76"/>
    <mergeCell ref="C75:C76"/>
    <mergeCell ref="E75:E76"/>
    <mergeCell ref="F75:F76"/>
    <mergeCell ref="G75:G76"/>
    <mergeCell ref="H75:H76"/>
    <mergeCell ref="I75:I76"/>
    <mergeCell ref="I96:I98"/>
    <mergeCell ref="E68:E70"/>
    <mergeCell ref="G68:G70"/>
    <mergeCell ref="L68:L69"/>
    <mergeCell ref="A72:A74"/>
    <mergeCell ref="B72:B74"/>
    <mergeCell ref="C72:C74"/>
    <mergeCell ref="E72:E74"/>
    <mergeCell ref="F72:F74"/>
    <mergeCell ref="G72:G74"/>
    <mergeCell ref="H72:H74"/>
    <mergeCell ref="I72:I74"/>
    <mergeCell ref="L72:L74"/>
    <mergeCell ref="E59:E61"/>
    <mergeCell ref="G59:G60"/>
    <mergeCell ref="I59:I60"/>
    <mergeCell ref="L59:L60"/>
    <mergeCell ref="E63:E67"/>
    <mergeCell ref="G63:G65"/>
    <mergeCell ref="I63:I64"/>
    <mergeCell ref="L52:L55"/>
    <mergeCell ref="A56:A57"/>
    <mergeCell ref="B56:B57"/>
    <mergeCell ref="C56:C57"/>
    <mergeCell ref="E56:E57"/>
    <mergeCell ref="F56:F57"/>
    <mergeCell ref="G56:G57"/>
    <mergeCell ref="H56:H57"/>
    <mergeCell ref="I48:I49"/>
    <mergeCell ref="A52:A55"/>
    <mergeCell ref="B52:B55"/>
    <mergeCell ref="C52:C55"/>
    <mergeCell ref="E52:E55"/>
    <mergeCell ref="F52:F55"/>
    <mergeCell ref="G52:G55"/>
    <mergeCell ref="H52:H55"/>
    <mergeCell ref="I52:I53"/>
    <mergeCell ref="A48:A51"/>
    <mergeCell ref="B48:B51"/>
    <mergeCell ref="C48:C51"/>
    <mergeCell ref="F48:F51"/>
    <mergeCell ref="G48:G51"/>
    <mergeCell ref="H48:H51"/>
    <mergeCell ref="A45:A47"/>
    <mergeCell ref="B45:B47"/>
    <mergeCell ref="C45:C47"/>
    <mergeCell ref="E45:E47"/>
    <mergeCell ref="F45:F47"/>
    <mergeCell ref="E33:E34"/>
    <mergeCell ref="G33:G34"/>
    <mergeCell ref="I33:I34"/>
    <mergeCell ref="L33:L34"/>
    <mergeCell ref="E35:E36"/>
    <mergeCell ref="G35:G36"/>
    <mergeCell ref="I35:I36"/>
    <mergeCell ref="G45:G47"/>
    <mergeCell ref="H45:H47"/>
    <mergeCell ref="I45:I47"/>
    <mergeCell ref="L45:L47"/>
    <mergeCell ref="E37:E38"/>
    <mergeCell ref="G37:G38"/>
    <mergeCell ref="I37:I38"/>
    <mergeCell ref="I39:I40"/>
    <mergeCell ref="E42:E43"/>
    <mergeCell ref="A28:A32"/>
    <mergeCell ref="B28:B32"/>
    <mergeCell ref="C28:C32"/>
    <mergeCell ref="E28:E31"/>
    <mergeCell ref="F28:F32"/>
    <mergeCell ref="G28:G31"/>
    <mergeCell ref="H28:H32"/>
    <mergeCell ref="I28:I30"/>
    <mergeCell ref="E23:E25"/>
    <mergeCell ref="G23:G24"/>
    <mergeCell ref="I23:I24"/>
    <mergeCell ref="L23:L24"/>
    <mergeCell ref="M23:M24"/>
    <mergeCell ref="A19:A22"/>
    <mergeCell ref="B19:B22"/>
    <mergeCell ref="C19:C22"/>
    <mergeCell ref="E19:E22"/>
    <mergeCell ref="A11:M11"/>
    <mergeCell ref="A12:M12"/>
    <mergeCell ref="B13:M13"/>
    <mergeCell ref="C14:M14"/>
    <mergeCell ref="E16:E17"/>
    <mergeCell ref="F16:F17"/>
    <mergeCell ref="G16:G18"/>
    <mergeCell ref="H16:H17"/>
    <mergeCell ref="I16:I18"/>
    <mergeCell ref="L16:L17"/>
    <mergeCell ref="L8:M8"/>
    <mergeCell ref="L9:L10"/>
    <mergeCell ref="F8:F10"/>
    <mergeCell ref="G8:G10"/>
    <mergeCell ref="H8:H10"/>
    <mergeCell ref="I8:I10"/>
    <mergeCell ref="J8:J10"/>
    <mergeCell ref="L7:M7"/>
    <mergeCell ref="A8:A10"/>
    <mergeCell ref="B8:B10"/>
    <mergeCell ref="C8:C10"/>
    <mergeCell ref="D8:D10"/>
    <mergeCell ref="E8:E10"/>
  </mergeCells>
  <printOptions horizontalCentered="1"/>
  <pageMargins left="0" right="0" top="0.59055118110236227" bottom="0.19685039370078741" header="0.31496062992125984" footer="0.31496062992125984"/>
  <pageSetup paperSize="9" scale="73" orientation="landscape" r:id="rId1"/>
  <rowBreaks count="5" manualBreakCount="5">
    <brk id="31" max="12" man="1"/>
    <brk id="55" max="12" man="1"/>
    <brk id="77" max="12" man="1"/>
    <brk id="99" max="12" man="1"/>
    <brk id="151"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aiškinamoji lentelė  išskleista</vt:lpstr>
      <vt:lpstr>3 programa</vt:lpstr>
      <vt:lpstr>aiškinamoji lentelė </vt:lpstr>
      <vt:lpstr>3 programa MVP</vt:lpstr>
      <vt:lpstr>'3 programa'!Print_Area</vt:lpstr>
      <vt:lpstr>'3 programa MVP'!Print_Area</vt:lpstr>
      <vt:lpstr>'aiškinamoji lentelė '!Print_Area</vt:lpstr>
      <vt:lpstr>'aiškinamoji lentelė  išskleista'!Print_Area</vt:lpstr>
      <vt:lpstr>'3 programa'!Print_Titles</vt:lpstr>
      <vt:lpstr>'3 programa MVP'!Print_Titles</vt:lpstr>
      <vt:lpstr>'aiškinamoji lentelė '!Print_Titles</vt:lpstr>
      <vt:lpstr>'aiškinamoji lentelė  išskleista'!Print_Titles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2017-12-29T10:51:46Z</cp:lastPrinted>
  <dcterms:created xsi:type="dcterms:W3CDTF">2015-10-15T13:35:41Z</dcterms:created>
  <dcterms:modified xsi:type="dcterms:W3CDTF">2018-01-02T14:40:18Z</dcterms:modified>
</cp:coreProperties>
</file>