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Šios_darbaknygės"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0" yWindow="735" windowWidth="15480" windowHeight="11160" tabRatio="752" firstSheet="1" activeTab="1"/>
  </bookViews>
  <sheets>
    <sheet name="Asignavimų valdytojų kodai" sheetId="13" state="hidden" r:id="rId1"/>
    <sheet name="8 programa" sheetId="23" r:id="rId2"/>
    <sheet name="Aiškinamoji lentelė" sheetId="22" r:id="rId3"/>
    <sheet name="Aiškinamoji lentelė " sheetId="20" state="hidden" r:id="rId4"/>
    <sheet name="Lyginamasis variantas" sheetId="21" state="hidden" r:id="rId5"/>
    <sheet name="MVP 2017" sheetId="19" state="hidden" r:id="rId6"/>
  </sheets>
  <definedNames>
    <definedName name="_xlnm.Print_Area" localSheetId="1">'8 programa'!$A$1:$N$207</definedName>
    <definedName name="_xlnm.Print_Area" localSheetId="2">'Aiškinamoji lentelė'!$A$1:$U$234</definedName>
    <definedName name="_xlnm.Print_Area" localSheetId="3">'Aiškinamoji lentelė '!$A$1:$U$176</definedName>
    <definedName name="_xlnm.Print_Area" localSheetId="4">'Lyginamasis variantas'!$A$1:$U$167</definedName>
    <definedName name="_xlnm.Print_Area" localSheetId="5">'MVP 2017'!$A$1:$M$169</definedName>
    <definedName name="_xlnm.Print_Titles" localSheetId="1">'8 programa'!$6:$9</definedName>
    <definedName name="_xlnm.Print_Titles" localSheetId="2">'Aiškinamoji lentelė'!$6:$9</definedName>
    <definedName name="_xlnm.Print_Titles" localSheetId="3">'Aiškinamoji lentelė '!$5:$8</definedName>
    <definedName name="_xlnm.Print_Titles" localSheetId="4">'Lyginamasis variantas'!$6:$9</definedName>
    <definedName name="_xlnm.Print_Titles" localSheetId="5">'MVP 2017'!$6:$9</definedName>
  </definedNames>
  <calcPr calcId="152511"/>
</workbook>
</file>

<file path=xl/calcChain.xml><?xml version="1.0" encoding="utf-8"?>
<calcChain xmlns="http://schemas.openxmlformats.org/spreadsheetml/2006/main">
  <c r="H189" i="23" l="1"/>
  <c r="H188" i="23"/>
  <c r="H183" i="23"/>
  <c r="I151" i="23"/>
  <c r="J151" i="23"/>
  <c r="H151" i="23"/>
  <c r="H150" i="23"/>
  <c r="I150" i="23"/>
  <c r="J150" i="23"/>
  <c r="J120" i="23"/>
  <c r="I120" i="23"/>
  <c r="H120" i="23"/>
  <c r="J117" i="23"/>
  <c r="I117" i="23"/>
  <c r="H117" i="23"/>
  <c r="J102" i="23"/>
  <c r="I102" i="23"/>
  <c r="H102" i="23"/>
  <c r="J37" i="23"/>
  <c r="I37" i="23"/>
  <c r="H37" i="23"/>
  <c r="J32" i="23"/>
  <c r="I32" i="23"/>
  <c r="H32" i="23"/>
  <c r="J28" i="23"/>
  <c r="I28" i="23"/>
  <c r="H28" i="23"/>
  <c r="J17" i="23"/>
  <c r="I17" i="23"/>
  <c r="H17" i="23"/>
  <c r="I62" i="23" l="1"/>
  <c r="J62" i="23"/>
  <c r="H62" i="23"/>
  <c r="J187" i="23"/>
  <c r="I187" i="23"/>
  <c r="I183" i="23"/>
  <c r="J183" i="23"/>
  <c r="I162" i="23"/>
  <c r="J162" i="23"/>
  <c r="H162" i="23"/>
  <c r="P107" i="22"/>
  <c r="P101" i="22"/>
  <c r="O83" i="22"/>
  <c r="P83" i="22" s="1"/>
  <c r="O107" i="22"/>
  <c r="O101" i="22"/>
  <c r="O92" i="22"/>
  <c r="P92" i="22" s="1"/>
  <c r="O88" i="22"/>
  <c r="P88" i="22" s="1"/>
  <c r="P86" i="22"/>
  <c r="O86" i="22"/>
  <c r="P80" i="22"/>
  <c r="O80" i="22"/>
  <c r="K92" i="22"/>
  <c r="K111" i="22" s="1"/>
  <c r="K74" i="22"/>
  <c r="K107" i="22"/>
  <c r="K101" i="22"/>
  <c r="K88" i="22"/>
  <c r="K86" i="22"/>
  <c r="K83" i="22"/>
  <c r="K80" i="22"/>
  <c r="I54" i="23"/>
  <c r="J54" i="23"/>
  <c r="H54" i="23"/>
  <c r="L135" i="22" l="1"/>
  <c r="K134" i="22" l="1"/>
  <c r="K135" i="22" s="1"/>
  <c r="K133" i="22"/>
  <c r="O168" i="22" l="1"/>
  <c r="P168" i="22"/>
  <c r="P167" i="22"/>
  <c r="O167" i="22"/>
  <c r="J203" i="23" l="1"/>
  <c r="I203" i="23"/>
  <c r="H203" i="23"/>
  <c r="J202" i="23"/>
  <c r="I202" i="23"/>
  <c r="H202" i="23"/>
  <c r="J201" i="23"/>
  <c r="I201" i="23"/>
  <c r="H201" i="23"/>
  <c r="J199" i="23"/>
  <c r="I199" i="23"/>
  <c r="H199" i="23"/>
  <c r="J198" i="23"/>
  <c r="I198" i="23"/>
  <c r="H198" i="23"/>
  <c r="J197" i="23"/>
  <c r="I197" i="23"/>
  <c r="H197" i="23"/>
  <c r="H196" i="23"/>
  <c r="H195" i="23"/>
  <c r="J194" i="23"/>
  <c r="H194" i="23"/>
  <c r="J155" i="23"/>
  <c r="I155" i="23"/>
  <c r="H155" i="23"/>
  <c r="J64" i="23"/>
  <c r="I64" i="23"/>
  <c r="J44" i="23"/>
  <c r="I44" i="23"/>
  <c r="H44" i="23"/>
  <c r="J42" i="23"/>
  <c r="I42" i="23"/>
  <c r="H42" i="23"/>
  <c r="I40" i="23"/>
  <c r="H40" i="23"/>
  <c r="H65" i="23" l="1"/>
  <c r="J200" i="23"/>
  <c r="I188" i="23"/>
  <c r="H200" i="23"/>
  <c r="I200" i="23"/>
  <c r="J188" i="23"/>
  <c r="J193" i="23"/>
  <c r="I65" i="23"/>
  <c r="J65" i="23"/>
  <c r="H193" i="23"/>
  <c r="I194" i="23"/>
  <c r="I193" i="23" s="1"/>
  <c r="I204" i="23" s="1"/>
  <c r="O17" i="22"/>
  <c r="K17" i="22"/>
  <c r="L17" i="22"/>
  <c r="J204" i="23" l="1"/>
  <c r="H204" i="23"/>
  <c r="J189" i="23"/>
  <c r="J190" i="23" s="1"/>
  <c r="I189" i="23"/>
  <c r="I190" i="23" s="1"/>
  <c r="H190" i="23"/>
  <c r="O132" i="22"/>
  <c r="K70" i="22"/>
  <c r="I208" i="22"/>
  <c r="I203" i="22"/>
  <c r="I168" i="22"/>
  <c r="I132" i="22"/>
  <c r="I111" i="22"/>
  <c r="O68" i="22"/>
  <c r="K68" i="22"/>
  <c r="K58" i="22"/>
  <c r="J58" i="22"/>
  <c r="I58" i="22"/>
  <c r="O40" i="22"/>
  <c r="K40" i="22"/>
  <c r="P35" i="22"/>
  <c r="O35" i="22"/>
  <c r="L35" i="22"/>
  <c r="K35" i="22"/>
  <c r="J35" i="22"/>
  <c r="I35" i="22"/>
  <c r="P31" i="22"/>
  <c r="O31" i="22"/>
  <c r="L31" i="22"/>
  <c r="K31" i="22"/>
  <c r="J31" i="22"/>
  <c r="I31" i="22"/>
  <c r="P17" i="22"/>
  <c r="I17" i="22"/>
  <c r="J14" i="22" l="1"/>
  <c r="J17" i="22" s="1"/>
  <c r="N222" i="22" l="1"/>
  <c r="M222" i="22"/>
  <c r="L222" i="22"/>
  <c r="K222" i="22"/>
  <c r="I223" i="22" l="1"/>
  <c r="J223" i="22"/>
  <c r="K223" i="22"/>
  <c r="L223" i="22"/>
  <c r="N223" i="22"/>
  <c r="P220" i="22" l="1"/>
  <c r="P230" i="22"/>
  <c r="P229" i="22"/>
  <c r="P228" i="22"/>
  <c r="P224" i="22"/>
  <c r="P221" i="22"/>
  <c r="P132" i="22" l="1"/>
  <c r="L203" i="22" l="1"/>
  <c r="M203" i="22"/>
  <c r="N203" i="22"/>
  <c r="O203" i="22"/>
  <c r="P203" i="22"/>
  <c r="J187" i="22"/>
  <c r="J203" i="22" s="1"/>
  <c r="K221" i="22" l="1"/>
  <c r="I211" i="22" l="1"/>
  <c r="J211" i="22"/>
  <c r="O180" i="22"/>
  <c r="K180" i="22"/>
  <c r="I180" i="22"/>
  <c r="P58" i="22" l="1"/>
  <c r="O58" i="22"/>
  <c r="L58" i="22"/>
  <c r="P226" i="22" l="1"/>
  <c r="P225" i="22"/>
  <c r="O230" i="22"/>
  <c r="O229" i="22"/>
  <c r="O228" i="22"/>
  <c r="O225" i="22"/>
  <c r="O224" i="22"/>
  <c r="O221" i="22"/>
  <c r="O226" i="22"/>
  <c r="N230" i="22"/>
  <c r="N229" i="22"/>
  <c r="N228" i="22"/>
  <c r="N226" i="22"/>
  <c r="N225" i="22"/>
  <c r="N224" i="22"/>
  <c r="N221" i="22"/>
  <c r="N220" i="22"/>
  <c r="M230" i="22"/>
  <c r="M229" i="22"/>
  <c r="M228" i="22"/>
  <c r="M226" i="22"/>
  <c r="M225" i="22"/>
  <c r="M224" i="22"/>
  <c r="M221" i="22"/>
  <c r="M220" i="22"/>
  <c r="L230" i="22"/>
  <c r="L229" i="22"/>
  <c r="L228" i="22"/>
  <c r="L226" i="22"/>
  <c r="L225" i="22"/>
  <c r="L224" i="22"/>
  <c r="L221" i="22"/>
  <c r="M111" i="22"/>
  <c r="N111" i="22"/>
  <c r="P111" i="22"/>
  <c r="K230" i="22"/>
  <c r="J230" i="22"/>
  <c r="K229" i="22"/>
  <c r="K228" i="22"/>
  <c r="K226" i="22"/>
  <c r="P219" i="22" l="1"/>
  <c r="P227" i="22"/>
  <c r="N227" i="22"/>
  <c r="N219" i="22"/>
  <c r="M227" i="22"/>
  <c r="M219" i="22"/>
  <c r="L227" i="22"/>
  <c r="P231" i="22" l="1"/>
  <c r="N231" i="22"/>
  <c r="M231" i="22"/>
  <c r="J40" i="22" l="1"/>
  <c r="L40" i="22"/>
  <c r="M40" i="22"/>
  <c r="N40" i="22"/>
  <c r="P40" i="22"/>
  <c r="I40" i="22"/>
  <c r="I177" i="20" l="1"/>
  <c r="K203" i="22" l="1"/>
  <c r="J208" i="22"/>
  <c r="L208" i="22"/>
  <c r="M208" i="22"/>
  <c r="M212" i="22" s="1"/>
  <c r="N208" i="22"/>
  <c r="N212" i="22" s="1"/>
  <c r="O208" i="22"/>
  <c r="P208" i="22"/>
  <c r="J180" i="22"/>
  <c r="L180" i="22"/>
  <c r="P180" i="22"/>
  <c r="J168" i="22"/>
  <c r="L168" i="22"/>
  <c r="M168" i="22"/>
  <c r="N168" i="22"/>
  <c r="K168" i="22"/>
  <c r="K208" i="22" l="1"/>
  <c r="J111" i="22"/>
  <c r="J85" i="20"/>
  <c r="I85" i="20"/>
  <c r="M58" i="22"/>
  <c r="N58" i="22"/>
  <c r="J68" i="22"/>
  <c r="L68" i="22"/>
  <c r="M68" i="22"/>
  <c r="N68" i="22"/>
  <c r="P68" i="22"/>
  <c r="I68" i="22"/>
  <c r="J70" i="22"/>
  <c r="L70" i="22"/>
  <c r="M70" i="22"/>
  <c r="N70" i="22"/>
  <c r="O70" i="22"/>
  <c r="P70" i="22"/>
  <c r="I70" i="22"/>
  <c r="K225" i="22" l="1"/>
  <c r="O111" i="22"/>
  <c r="P48" i="22"/>
  <c r="L48" i="22"/>
  <c r="K48" i="22"/>
  <c r="O48" i="22"/>
  <c r="J48" i="22"/>
  <c r="I48" i="22"/>
  <c r="P45" i="22"/>
  <c r="L45" i="22"/>
  <c r="K43" i="22"/>
  <c r="O43" i="22"/>
  <c r="N43" i="22"/>
  <c r="M43" i="22"/>
  <c r="L43" i="22"/>
  <c r="J43" i="22"/>
  <c r="I43" i="22"/>
  <c r="M31" i="22" l="1"/>
  <c r="N31" i="22"/>
  <c r="K224" i="22"/>
  <c r="M71" i="22" l="1"/>
  <c r="L71" i="22"/>
  <c r="N71" i="22"/>
  <c r="P71" i="22"/>
  <c r="I230" i="22"/>
  <c r="J229" i="22"/>
  <c r="I229" i="22"/>
  <c r="J228" i="22"/>
  <c r="I228" i="22"/>
  <c r="J226" i="22"/>
  <c r="I226" i="22"/>
  <c r="J225" i="22"/>
  <c r="I225" i="22"/>
  <c r="J224" i="22"/>
  <c r="I224" i="22"/>
  <c r="J221" i="22"/>
  <c r="I221" i="22"/>
  <c r="P173" i="22"/>
  <c r="P212" i="22" s="1"/>
  <c r="O173" i="22"/>
  <c r="O212" i="22" s="1"/>
  <c r="L173" i="22"/>
  <c r="L212" i="22" s="1"/>
  <c r="K173" i="22"/>
  <c r="K212" i="22" s="1"/>
  <c r="J173" i="22"/>
  <c r="J212" i="22" s="1"/>
  <c r="I173" i="22"/>
  <c r="I212" i="22" s="1"/>
  <c r="P135" i="22"/>
  <c r="P169" i="22" s="1"/>
  <c r="N135" i="22"/>
  <c r="O220" i="22"/>
  <c r="J133" i="22"/>
  <c r="I133" i="22"/>
  <c r="I135" i="22" s="1"/>
  <c r="I169" i="22" s="1"/>
  <c r="N132" i="22"/>
  <c r="M132" i="22"/>
  <c r="M169" i="22" s="1"/>
  <c r="L132" i="22"/>
  <c r="K132" i="22"/>
  <c r="J132" i="22"/>
  <c r="O45" i="22"/>
  <c r="O71" i="22" s="1"/>
  <c r="K45" i="22"/>
  <c r="K71" i="22" s="1"/>
  <c r="J45" i="22"/>
  <c r="I45" i="22"/>
  <c r="I71" i="22" s="1"/>
  <c r="I213" i="22" l="1"/>
  <c r="I214" i="22" s="1"/>
  <c r="I220" i="22"/>
  <c r="I219" i="22" s="1"/>
  <c r="J220" i="22"/>
  <c r="J219" i="22" s="1"/>
  <c r="J71" i="22"/>
  <c r="O135" i="22"/>
  <c r="O169" i="22" s="1"/>
  <c r="O219" i="22"/>
  <c r="I227" i="22"/>
  <c r="P213" i="22"/>
  <c r="P214" i="22" s="1"/>
  <c r="M213" i="22"/>
  <c r="M214" i="22" s="1"/>
  <c r="N169" i="22"/>
  <c r="N213" i="22" s="1"/>
  <c r="N214" i="22" s="1"/>
  <c r="K227" i="22"/>
  <c r="O227" i="22"/>
  <c r="J227" i="22"/>
  <c r="J135" i="22"/>
  <c r="J169" i="22" s="1"/>
  <c r="P102" i="20"/>
  <c r="N102" i="20"/>
  <c r="O213" i="22" l="1"/>
  <c r="O214" i="22" s="1"/>
  <c r="J213" i="22"/>
  <c r="J214" i="22" s="1"/>
  <c r="J231" i="22"/>
  <c r="I231" i="22"/>
  <c r="O231" i="22"/>
  <c r="L99" i="20"/>
  <c r="M99" i="20"/>
  <c r="N99" i="20"/>
  <c r="J156" i="20" l="1"/>
  <c r="J152" i="20"/>
  <c r="J133" i="20"/>
  <c r="J99" i="20"/>
  <c r="J49" i="20" l="1"/>
  <c r="I156" i="20" l="1"/>
  <c r="I133" i="20" l="1"/>
  <c r="I100" i="20"/>
  <c r="I99" i="20"/>
  <c r="I49" i="20"/>
  <c r="K167" i="19" l="1"/>
  <c r="K166" i="19"/>
  <c r="K165" i="19"/>
  <c r="K164" i="19" s="1"/>
  <c r="K162" i="19"/>
  <c r="K161" i="19"/>
  <c r="K160" i="19"/>
  <c r="K159" i="19"/>
  <c r="K158" i="19"/>
  <c r="K149" i="19"/>
  <c r="K146" i="19"/>
  <c r="K140" i="19"/>
  <c r="K150" i="19" s="1"/>
  <c r="K151" i="19" s="1"/>
  <c r="K152" i="19" s="1"/>
  <c r="K133" i="19"/>
  <c r="K127" i="19"/>
  <c r="K128" i="19" s="1"/>
  <c r="K124" i="19"/>
  <c r="K121" i="19"/>
  <c r="K117" i="19"/>
  <c r="K113" i="19"/>
  <c r="K109" i="19"/>
  <c r="O108" i="19"/>
  <c r="K107" i="19"/>
  <c r="K103" i="19"/>
  <c r="K129" i="19" s="1"/>
  <c r="K101" i="19"/>
  <c r="K100" i="19"/>
  <c r="K89" i="19"/>
  <c r="P62" i="19"/>
  <c r="O62" i="19"/>
  <c r="K50" i="19"/>
  <c r="K49" i="19"/>
  <c r="K54" i="19" s="1"/>
  <c r="K55" i="19" s="1"/>
  <c r="K42" i="19"/>
  <c r="K40" i="19"/>
  <c r="K38" i="19"/>
  <c r="K35" i="19"/>
  <c r="K22" i="19"/>
  <c r="O166" i="21"/>
  <c r="N166" i="21"/>
  <c r="L166" i="21"/>
  <c r="K166" i="21"/>
  <c r="I166" i="21"/>
  <c r="H166" i="21"/>
  <c r="I165" i="21"/>
  <c r="H165" i="21"/>
  <c r="O164" i="21"/>
  <c r="N164" i="21"/>
  <c r="L164" i="21"/>
  <c r="K164" i="21"/>
  <c r="I164" i="21"/>
  <c r="I163" i="21" s="1"/>
  <c r="H164" i="21"/>
  <c r="O163" i="21"/>
  <c r="N163" i="21"/>
  <c r="L163" i="21"/>
  <c r="K163" i="21"/>
  <c r="J163" i="21"/>
  <c r="H163" i="21"/>
  <c r="O162" i="21"/>
  <c r="N162" i="21"/>
  <c r="L162" i="21"/>
  <c r="K162" i="21"/>
  <c r="I162" i="21"/>
  <c r="J162" i="21" s="1"/>
  <c r="H162" i="21"/>
  <c r="O161" i="21"/>
  <c r="N161" i="21"/>
  <c r="L161" i="21"/>
  <c r="K161" i="21"/>
  <c r="I161" i="21"/>
  <c r="H161" i="21"/>
  <c r="O160" i="21"/>
  <c r="N160" i="21"/>
  <c r="M160" i="21"/>
  <c r="L160" i="21"/>
  <c r="K160" i="21"/>
  <c r="H160" i="21"/>
  <c r="I159" i="21"/>
  <c r="H159" i="21"/>
  <c r="I158" i="21"/>
  <c r="J158" i="21" s="1"/>
  <c r="O150" i="21"/>
  <c r="O151" i="21" s="1"/>
  <c r="N150" i="21"/>
  <c r="L150" i="21"/>
  <c r="L151" i="21" s="1"/>
  <c r="K150" i="21"/>
  <c r="J143" i="21"/>
  <c r="J142" i="21"/>
  <c r="J150" i="21" s="1"/>
  <c r="J151" i="21" s="1"/>
  <c r="I142" i="21"/>
  <c r="I150" i="21" s="1"/>
  <c r="I151" i="21" s="1"/>
  <c r="H142" i="21"/>
  <c r="H150" i="21" s="1"/>
  <c r="H151" i="21" s="1"/>
  <c r="O141" i="21"/>
  <c r="N141" i="21"/>
  <c r="N151" i="21" s="1"/>
  <c r="L141" i="21"/>
  <c r="K141" i="21"/>
  <c r="I141" i="21"/>
  <c r="H141" i="21"/>
  <c r="O134" i="21"/>
  <c r="N134" i="21"/>
  <c r="L134" i="21"/>
  <c r="K134" i="21"/>
  <c r="K151" i="21" s="1"/>
  <c r="I134" i="21"/>
  <c r="H134" i="21"/>
  <c r="L128" i="21"/>
  <c r="H128" i="21"/>
  <c r="P126" i="21"/>
  <c r="M126" i="21"/>
  <c r="J124" i="21"/>
  <c r="P123" i="21"/>
  <c r="M123" i="21"/>
  <c r="J123" i="21"/>
  <c r="P116" i="21"/>
  <c r="M116" i="21"/>
  <c r="J116" i="21"/>
  <c r="M104" i="21"/>
  <c r="J99" i="21"/>
  <c r="O98" i="21"/>
  <c r="O128" i="21" s="1"/>
  <c r="N98" i="21"/>
  <c r="N157" i="21" s="1"/>
  <c r="N156" i="21" s="1"/>
  <c r="L98" i="21"/>
  <c r="K98" i="21"/>
  <c r="M98" i="21" s="1"/>
  <c r="I98" i="21"/>
  <c r="J98" i="21" s="1"/>
  <c r="J128" i="21" s="1"/>
  <c r="H98" i="21"/>
  <c r="N97" i="21"/>
  <c r="L97" i="21"/>
  <c r="K97" i="21"/>
  <c r="H97" i="21"/>
  <c r="J96" i="21"/>
  <c r="O95" i="21"/>
  <c r="O157" i="21" s="1"/>
  <c r="O156" i="21" s="1"/>
  <c r="I95" i="21"/>
  <c r="I97" i="21" s="1"/>
  <c r="H95" i="21"/>
  <c r="P94" i="21"/>
  <c r="O94" i="21"/>
  <c r="N94" i="21"/>
  <c r="L94" i="21"/>
  <c r="K94" i="21"/>
  <c r="M93" i="21"/>
  <c r="M91" i="21"/>
  <c r="M94" i="21" s="1"/>
  <c r="H91" i="21"/>
  <c r="J91" i="21" s="1"/>
  <c r="I82" i="21"/>
  <c r="J82" i="21" s="1"/>
  <c r="O80" i="21"/>
  <c r="N80" i="21"/>
  <c r="J53" i="21"/>
  <c r="J52" i="21"/>
  <c r="L50" i="21"/>
  <c r="M50" i="21" s="1"/>
  <c r="M80" i="21" s="1"/>
  <c r="K50" i="21"/>
  <c r="K80" i="21" s="1"/>
  <c r="I50" i="21"/>
  <c r="I80" i="21" s="1"/>
  <c r="H50" i="21"/>
  <c r="H80" i="21" s="1"/>
  <c r="O47" i="21"/>
  <c r="O48" i="21" s="1"/>
  <c r="N47" i="21"/>
  <c r="N48" i="21" s="1"/>
  <c r="L47" i="21"/>
  <c r="L48" i="21" s="1"/>
  <c r="K47" i="21"/>
  <c r="J40" i="21"/>
  <c r="I39" i="21"/>
  <c r="I47" i="21" s="1"/>
  <c r="H39" i="21"/>
  <c r="H47" i="21" s="1"/>
  <c r="H48" i="21" s="1"/>
  <c r="O38" i="21"/>
  <c r="N38" i="21"/>
  <c r="L38" i="21"/>
  <c r="K38" i="21"/>
  <c r="K48" i="21" s="1"/>
  <c r="I38" i="21"/>
  <c r="H38" i="21"/>
  <c r="J37" i="21"/>
  <c r="J38" i="21" s="1"/>
  <c r="I37" i="21"/>
  <c r="O36" i="21"/>
  <c r="N36" i="21"/>
  <c r="L36" i="21"/>
  <c r="K36" i="21"/>
  <c r="J36" i="21"/>
  <c r="I36" i="21"/>
  <c r="H36" i="21"/>
  <c r="J35" i="21"/>
  <c r="O34" i="21"/>
  <c r="N34" i="21"/>
  <c r="L34" i="21"/>
  <c r="K34" i="21"/>
  <c r="I34" i="21"/>
  <c r="H34" i="21"/>
  <c r="O32" i="21"/>
  <c r="N32" i="21"/>
  <c r="L32" i="21"/>
  <c r="K32" i="21"/>
  <c r="P28" i="21"/>
  <c r="M28" i="21"/>
  <c r="M32" i="21" s="1"/>
  <c r="M48" i="21" s="1"/>
  <c r="J28" i="21"/>
  <c r="P25" i="21"/>
  <c r="M25" i="21"/>
  <c r="I25" i="21"/>
  <c r="I32" i="21" s="1"/>
  <c r="H25" i="21"/>
  <c r="H32" i="21" s="1"/>
  <c r="I24" i="21"/>
  <c r="I160" i="21" s="1"/>
  <c r="J160" i="21" s="1"/>
  <c r="O20" i="21"/>
  <c r="N20" i="21"/>
  <c r="L20" i="21"/>
  <c r="K20" i="21"/>
  <c r="H20" i="21"/>
  <c r="I14" i="21"/>
  <c r="O174" i="20"/>
  <c r="K174" i="20"/>
  <c r="J174" i="20"/>
  <c r="I174" i="20"/>
  <c r="J173" i="20"/>
  <c r="I173" i="20"/>
  <c r="O172" i="20"/>
  <c r="K172" i="20"/>
  <c r="J172" i="20"/>
  <c r="I172" i="20"/>
  <c r="O170" i="20"/>
  <c r="K170" i="20"/>
  <c r="J170" i="20"/>
  <c r="I170" i="20"/>
  <c r="O169" i="20"/>
  <c r="K169" i="20"/>
  <c r="J169" i="20"/>
  <c r="I169" i="20"/>
  <c r="O168" i="20"/>
  <c r="K168" i="20"/>
  <c r="J168" i="20"/>
  <c r="I168" i="20"/>
  <c r="J167" i="20"/>
  <c r="I167" i="20"/>
  <c r="J166" i="20"/>
  <c r="I166" i="20"/>
  <c r="O156" i="20"/>
  <c r="K156" i="20"/>
  <c r="O147" i="20"/>
  <c r="K147" i="20"/>
  <c r="J147" i="20"/>
  <c r="I147" i="20"/>
  <c r="P144" i="20"/>
  <c r="O144" i="20"/>
  <c r="N144" i="20"/>
  <c r="M144" i="20"/>
  <c r="L144" i="20"/>
  <c r="K144" i="20"/>
  <c r="J144" i="20"/>
  <c r="I144" i="20"/>
  <c r="P142" i="20"/>
  <c r="O142" i="20"/>
  <c r="N142" i="20"/>
  <c r="M142" i="20"/>
  <c r="L142" i="20"/>
  <c r="K142" i="20"/>
  <c r="J142" i="20"/>
  <c r="I142" i="20"/>
  <c r="O139" i="20"/>
  <c r="K139" i="20"/>
  <c r="J139" i="20"/>
  <c r="I139" i="20"/>
  <c r="K133" i="20"/>
  <c r="O103" i="20"/>
  <c r="O133" i="20" s="1"/>
  <c r="I102" i="20"/>
  <c r="J100" i="20"/>
  <c r="O99" i="20"/>
  <c r="K99" i="20"/>
  <c r="O85" i="20"/>
  <c r="K52" i="20"/>
  <c r="K85" i="20" s="1"/>
  <c r="I165" i="20"/>
  <c r="O49" i="20"/>
  <c r="K49" i="20"/>
  <c r="O38" i="20"/>
  <c r="K38" i="20"/>
  <c r="J38" i="20"/>
  <c r="I38" i="20"/>
  <c r="O36" i="20"/>
  <c r="K36" i="20"/>
  <c r="J36" i="20"/>
  <c r="I36" i="20"/>
  <c r="O34" i="20"/>
  <c r="K34" i="20"/>
  <c r="J34" i="20"/>
  <c r="I34" i="20"/>
  <c r="O32" i="20"/>
  <c r="K32" i="20"/>
  <c r="I32" i="20"/>
  <c r="J24" i="20"/>
  <c r="O19" i="20"/>
  <c r="K19" i="20"/>
  <c r="J19" i="20"/>
  <c r="I19" i="20"/>
  <c r="O167" i="21" l="1"/>
  <c r="P157" i="21"/>
  <c r="J94" i="21"/>
  <c r="N129" i="21"/>
  <c r="N152" i="21" s="1"/>
  <c r="N153" i="21" s="1"/>
  <c r="N167" i="21"/>
  <c r="J25" i="21"/>
  <c r="J32" i="21" s="1"/>
  <c r="J39" i="21"/>
  <c r="J47" i="21" s="1"/>
  <c r="J50" i="21"/>
  <c r="J80" i="21" s="1"/>
  <c r="H94" i="21"/>
  <c r="H129" i="21" s="1"/>
  <c r="H152" i="21" s="1"/>
  <c r="H153" i="21" s="1"/>
  <c r="O97" i="21"/>
  <c r="O129" i="21" s="1"/>
  <c r="O152" i="21" s="1"/>
  <c r="O153" i="21" s="1"/>
  <c r="P98" i="21"/>
  <c r="P128" i="21" s="1"/>
  <c r="P129" i="21" s="1"/>
  <c r="P152" i="21" s="1"/>
  <c r="P153" i="21" s="1"/>
  <c r="N128" i="21"/>
  <c r="L157" i="21"/>
  <c r="L156" i="21" s="1"/>
  <c r="L167" i="21" s="1"/>
  <c r="I157" i="20"/>
  <c r="J32" i="20"/>
  <c r="J177" i="20"/>
  <c r="K50" i="20"/>
  <c r="J14" i="21"/>
  <c r="J20" i="21" s="1"/>
  <c r="I94" i="21"/>
  <c r="I129" i="21" s="1"/>
  <c r="I152" i="21" s="1"/>
  <c r="I153" i="21" s="1"/>
  <c r="I128" i="21"/>
  <c r="H157" i="21"/>
  <c r="H156" i="21" s="1"/>
  <c r="H167" i="21" s="1"/>
  <c r="K157" i="19"/>
  <c r="K156" i="19" s="1"/>
  <c r="K168" i="19" s="1"/>
  <c r="P32" i="21"/>
  <c r="P48" i="21" s="1"/>
  <c r="L80" i="21"/>
  <c r="L129" i="21" s="1"/>
  <c r="I157" i="21"/>
  <c r="I20" i="21"/>
  <c r="I48" i="21" s="1"/>
  <c r="J95" i="21"/>
  <c r="J97" i="21" s="1"/>
  <c r="J129" i="21" s="1"/>
  <c r="K171" i="20"/>
  <c r="K157" i="20"/>
  <c r="K158" i="20" s="1"/>
  <c r="K159" i="20" s="1"/>
  <c r="O157" i="20"/>
  <c r="O50" i="20"/>
  <c r="J157" i="20"/>
  <c r="I134" i="20"/>
  <c r="O171" i="20"/>
  <c r="J171" i="20"/>
  <c r="K102" i="20"/>
  <c r="K134" i="20" s="1"/>
  <c r="O100" i="20"/>
  <c r="J50" i="20"/>
  <c r="J102" i="20"/>
  <c r="J134" i="20" s="1"/>
  <c r="J165" i="20"/>
  <c r="J164" i="20" s="1"/>
  <c r="I50" i="20"/>
  <c r="K165" i="20"/>
  <c r="K164" i="20" s="1"/>
  <c r="K175" i="20" s="1"/>
  <c r="I164" i="20"/>
  <c r="I171" i="20"/>
  <c r="K157" i="21"/>
  <c r="K156" i="21" s="1"/>
  <c r="K167" i="21" s="1"/>
  <c r="M128" i="21"/>
  <c r="M129" i="21" s="1"/>
  <c r="M152" i="21" s="1"/>
  <c r="M153" i="21" s="1"/>
  <c r="M157" i="21"/>
  <c r="K128" i="21"/>
  <c r="K129" i="21" s="1"/>
  <c r="K152" i="21" s="1"/>
  <c r="K153" i="21" s="1"/>
  <c r="L152" i="21" l="1"/>
  <c r="L153" i="21" s="1"/>
  <c r="P162" i="21"/>
  <c r="J157" i="21"/>
  <c r="J156" i="21" s="1"/>
  <c r="J167" i="21" s="1"/>
  <c r="I156" i="21"/>
  <c r="I167" i="21" s="1"/>
  <c r="P160" i="21"/>
  <c r="M161" i="21"/>
  <c r="M156" i="21" s="1"/>
  <c r="M167" i="21" s="1"/>
  <c r="P166" i="21"/>
  <c r="M162" i="21"/>
  <c r="M166" i="21"/>
  <c r="P161" i="21"/>
  <c r="P156" i="21" s="1"/>
  <c r="J48" i="21"/>
  <c r="J152" i="21" s="1"/>
  <c r="J153" i="21" s="1"/>
  <c r="P164" i="21"/>
  <c r="P163" i="21" s="1"/>
  <c r="M164" i="21"/>
  <c r="M163" i="21" s="1"/>
  <c r="J158" i="20"/>
  <c r="J159" i="20" s="1"/>
  <c r="J175" i="20"/>
  <c r="I158" i="20"/>
  <c r="I159" i="20" s="1"/>
  <c r="I175" i="20"/>
  <c r="O102" i="20"/>
  <c r="O134" i="20" s="1"/>
  <c r="O158" i="20" s="1"/>
  <c r="O159" i="20" s="1"/>
  <c r="O165" i="20"/>
  <c r="O164" i="20" s="1"/>
  <c r="O175" i="20" s="1"/>
  <c r="K169" i="22"/>
  <c r="K213" i="22" s="1"/>
  <c r="K214" i="22" s="1"/>
  <c r="L220" i="22"/>
  <c r="L219" i="22" s="1"/>
  <c r="L231" i="22" s="1"/>
  <c r="L111" i="22"/>
  <c r="L169" i="22" s="1"/>
  <c r="L213" i="22" s="1"/>
  <c r="L214" i="22" s="1"/>
  <c r="K220" i="22"/>
  <c r="K219" i="22" s="1"/>
  <c r="K231" i="22" s="1"/>
  <c r="P167" i="21" l="1"/>
  <c r="L13" i="20"/>
</calcChain>
</file>

<file path=xl/comments1.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K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L38"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M38"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47"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0" authorId="0" shapeId="0">
      <text>
        <r>
          <rPr>
            <sz val="9"/>
            <color indexed="81"/>
            <rFont val="Tahoma"/>
            <family val="2"/>
            <charset val="186"/>
          </rPr>
          <t>Valstybines šventes - Sausio 13, Sausio 15, Vasario 16,  Kovo 11 ir Liepos 6 - organizuos kultūros centras ŽR.</t>
        </r>
      </text>
    </comment>
    <comment ref="M50" authorId="0" shapeId="0">
      <text>
        <r>
          <rPr>
            <sz val="9"/>
            <color indexed="81"/>
            <rFont val="Tahoma"/>
            <family val="2"/>
            <charset val="186"/>
          </rPr>
          <t xml:space="preserve">
Sausio 15-oji, Kovo 11-oji,  Vasario 16 ir Liepos 6</t>
        </r>
      </text>
    </comment>
    <comment ref="N50" authorId="0" shapeId="0">
      <text>
        <r>
          <rPr>
            <sz val="9"/>
            <color indexed="81"/>
            <rFont val="Tahoma"/>
            <family val="2"/>
            <charset val="186"/>
          </rPr>
          <t xml:space="preserve">
Sausio 15-oji, Kovo 11-oji,  Vasario 16 ir Liepos 6</t>
        </r>
      </text>
    </comment>
    <comment ref="D51"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93" authorId="1" shapeId="0">
      <text>
        <r>
          <rPr>
            <sz val="9"/>
            <color indexed="81"/>
            <rFont val="Tahoma"/>
            <family val="2"/>
            <charset val="186"/>
          </rPr>
          <t xml:space="preserve">"Modernizuoti Mažosios Lietuvos istorijos muziejaus ekspozicijas"
</t>
        </r>
      </text>
    </comment>
    <comment ref="G127" authorId="0" shapeId="0">
      <text>
        <r>
          <rPr>
            <b/>
            <sz val="9"/>
            <color indexed="81"/>
            <rFont val="Tahoma"/>
            <family val="2"/>
            <charset val="186"/>
          </rPr>
          <t>Vienuolių lėšos</t>
        </r>
        <r>
          <rPr>
            <sz val="9"/>
            <color indexed="81"/>
            <rFont val="Tahoma"/>
            <family val="2"/>
            <charset val="186"/>
          </rPr>
          <t xml:space="preserve">
</t>
        </r>
      </text>
    </comment>
    <comment ref="D137" authorId="0" shapeId="0">
      <text>
        <r>
          <rPr>
            <sz val="9"/>
            <color indexed="81"/>
            <rFont val="Tahoma"/>
            <family val="2"/>
            <charset val="186"/>
          </rPr>
          <t>Projekto pradžia - 2018 m. sausis, trukmė 20 mėn.</t>
        </r>
      </text>
    </comment>
    <comment ref="K137"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40"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53" authorId="0" shapeId="0">
      <text>
        <r>
          <rPr>
            <sz val="9"/>
            <color indexed="81"/>
            <rFont val="Tahoma"/>
            <family val="2"/>
            <charset val="186"/>
          </rPr>
          <t xml:space="preserve">2018 m. pradžioje ketinama eiti į kolegiją, diskutuoti dėl tolesnio įgyvendinimo. Lėšos numatomos skaitmeninimui
</t>
        </r>
      </text>
    </comment>
    <comment ref="E153" authorId="0" shapeId="0">
      <text>
        <r>
          <rPr>
            <sz val="9"/>
            <color indexed="81"/>
            <rFont val="Tahoma"/>
            <family val="2"/>
            <charset val="186"/>
          </rPr>
          <t xml:space="preserve">"Parengti ir įgyvendinti dailės palikimo išsaugojimo Klaipėdos mieste koncepciją ir programą"
</t>
        </r>
      </text>
    </comment>
    <comment ref="E156" authorId="1" shapeId="0">
      <text>
        <r>
          <rPr>
            <sz val="9"/>
            <color indexed="81"/>
            <rFont val="Tahoma"/>
            <family val="2"/>
            <charset val="186"/>
          </rPr>
          <t xml:space="preserve">"Sukurti ir viešinti pažintinius maršrutus, integruoti juos į tarptautinius kultūros ir turizmo kelius"
</t>
        </r>
      </text>
    </comment>
    <comment ref="D184" authorId="0" shapeId="0">
      <text>
        <r>
          <rPr>
            <sz val="9"/>
            <color indexed="81"/>
            <rFont val="Tahoma"/>
            <family val="2"/>
            <charset val="186"/>
          </rPr>
          <t xml:space="preserve">Buvusi priemonė "Baltijos jūros regiono šalių kultūrinį bendradarbiavimą skatinančių renginių organizavimas"
</t>
        </r>
      </text>
    </comment>
    <comment ref="E185" authorId="1" shapeId="0">
      <text>
        <r>
          <rPr>
            <sz val="9"/>
            <color indexed="81"/>
            <rFont val="Tahoma"/>
            <family val="2"/>
            <charset val="186"/>
          </rPr>
          <t xml:space="preserve">"Organizuoti Baltijos jūros regiono šalių  kultūros forumus"
</t>
        </r>
      </text>
    </comment>
  </commentList>
</comments>
</file>

<file path=xl/comments2.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Q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S41"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T4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1"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4" authorId="0" shapeId="0">
      <text>
        <r>
          <rPr>
            <sz val="9"/>
            <color indexed="81"/>
            <rFont val="Tahoma"/>
            <family val="2"/>
            <charset val="186"/>
          </rPr>
          <t>Valstybines šventes - Sausio 13, Sausio 15, Vasario 16,  Kovo 11 ir Liepos 6 - organizuos kultūros centras ŽR.</t>
        </r>
      </text>
    </comment>
    <comment ref="R54"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T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U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55"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101" authorId="1" shapeId="0">
      <text>
        <r>
          <rPr>
            <sz val="9"/>
            <color indexed="81"/>
            <rFont val="Tahoma"/>
            <family val="2"/>
            <charset val="186"/>
          </rPr>
          <t xml:space="preserve">"Modernizuoti Mažosios Lietuvos istorijos muziejaus ekspozicijas"
</t>
        </r>
      </text>
    </comment>
    <comment ref="S115" authorId="0" shapeId="0">
      <text>
        <r>
          <rPr>
            <b/>
            <sz val="9"/>
            <color indexed="81"/>
            <rFont val="Tahoma"/>
            <family val="2"/>
            <charset val="186"/>
          </rPr>
          <t>Pakabinamų lubų keitimas</t>
        </r>
        <r>
          <rPr>
            <sz val="9"/>
            <color indexed="81"/>
            <rFont val="Tahoma"/>
            <family val="2"/>
            <charset val="186"/>
          </rPr>
          <t xml:space="preserve">
</t>
        </r>
      </text>
    </comment>
    <comment ref="D154" authorId="0" shapeId="0">
      <text>
        <r>
          <rPr>
            <b/>
            <sz val="9"/>
            <color indexed="81"/>
            <rFont val="Tahoma"/>
            <family val="2"/>
            <charset val="186"/>
          </rPr>
          <t>Snieguole Kacerauskaite:</t>
        </r>
        <r>
          <rPr>
            <sz val="9"/>
            <color indexed="81"/>
            <rFont val="Tahoma"/>
            <family val="2"/>
            <charset val="186"/>
          </rPr>
          <t xml:space="preserve">
Projekto pradžia - 2018 m. sausis, trukmė 20 mėn.</t>
        </r>
      </text>
    </comment>
    <comment ref="Q154"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H155" authorId="0" shapeId="0">
      <text>
        <r>
          <rPr>
            <b/>
            <sz val="9"/>
            <color indexed="81"/>
            <rFont val="Tahoma"/>
            <family val="2"/>
            <charset val="186"/>
          </rPr>
          <t>Vienuolių lėšos</t>
        </r>
        <r>
          <rPr>
            <sz val="9"/>
            <color indexed="81"/>
            <rFont val="Tahoma"/>
            <family val="2"/>
            <charset val="186"/>
          </rPr>
          <t xml:space="preserve">
</t>
        </r>
      </text>
    </comment>
    <comment ref="D157"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71" authorId="0" shapeId="0">
      <text>
        <r>
          <rPr>
            <sz val="9"/>
            <color indexed="81"/>
            <rFont val="Tahoma"/>
            <family val="2"/>
            <charset val="186"/>
          </rPr>
          <t xml:space="preserve">2018 m. pradžioje ketinama eiti į kolegiją, diskutuoti dėl tolesnio įgyvendinimo. Lėšos numatomos skaitmeninimui
</t>
        </r>
      </text>
    </comment>
    <comment ref="E171" authorId="0" shapeId="0">
      <text>
        <r>
          <rPr>
            <sz val="9"/>
            <color indexed="81"/>
            <rFont val="Tahoma"/>
            <family val="2"/>
            <charset val="186"/>
          </rPr>
          <t xml:space="preserve">"Parengti ir įgyvendinti dailės palikimo išsaugojimo Klaipėdos mieste koncepciją ir programą"
</t>
        </r>
      </text>
    </comment>
    <comment ref="E174" authorId="1" shapeId="0">
      <text>
        <r>
          <rPr>
            <sz val="9"/>
            <color indexed="81"/>
            <rFont val="Tahoma"/>
            <family val="2"/>
            <charset val="186"/>
          </rPr>
          <t xml:space="preserve">"Sukurti ir viešinti pažintinius maršrutus, integruoti juos į tarptautinius kultūros ir turizmo kelius"
</t>
        </r>
      </text>
    </comment>
    <comment ref="D204" authorId="0" shapeId="0">
      <text>
        <r>
          <rPr>
            <sz val="9"/>
            <color indexed="81"/>
            <rFont val="Tahoma"/>
            <family val="2"/>
            <charset val="186"/>
          </rPr>
          <t xml:space="preserve">Buvusi priemonė "Baltijos jūros regiono šalių kultūrinį bendradarbiavimą skatinančių renginių organizavimas"
</t>
        </r>
      </text>
    </comment>
    <comment ref="E205" authorId="1" shapeId="0">
      <text>
        <r>
          <rPr>
            <sz val="9"/>
            <color indexed="81"/>
            <rFont val="Tahoma"/>
            <family val="2"/>
            <charset val="186"/>
          </rPr>
          <t xml:space="preserve">"Organizuoti Baltijos jūros regiono šalių  kultūros forumus"
</t>
        </r>
      </text>
    </comment>
    <comment ref="D210" authorId="0" shapeId="0">
      <text>
        <r>
          <rPr>
            <sz val="9"/>
            <color indexed="81"/>
            <rFont val="Tahoma"/>
            <family val="2"/>
            <charset val="186"/>
          </rPr>
          <t xml:space="preserve">Priemonė netikslinga, nes analogiškus tyrimus vykdo Klaipėdos universitetas ir Jūrų muziejus 
</t>
        </r>
      </text>
    </comment>
    <comment ref="E210" authorId="0" shapeId="0">
      <text>
        <r>
          <rPr>
            <b/>
            <sz val="9"/>
            <color indexed="81"/>
            <rFont val="Tahoma"/>
            <family val="2"/>
            <charset val="186"/>
          </rPr>
          <t>3.3.1.1.</t>
        </r>
        <r>
          <rPr>
            <sz val="9"/>
            <color indexed="81"/>
            <rFont val="Tahoma"/>
            <family val="2"/>
            <charset val="186"/>
          </rPr>
          <t xml:space="preserve"> "Aktualizuoti, fiksuoti, kaupti ir populiarinti jūrinio kultūros paveldo vertybes bei marinistinės  meninės kūrybos palikimą fiziniu bei skaitmeniniu būdu, sudaryti sąlygas jūrinio kultūrinio palikimo platesniam pažinimui" </t>
        </r>
        <r>
          <rPr>
            <b/>
            <sz val="9"/>
            <color indexed="81"/>
            <rFont val="Tahoma"/>
            <family val="2"/>
            <charset val="186"/>
          </rPr>
          <t>Įgyvendinimo rodiklis</t>
        </r>
        <r>
          <rPr>
            <sz val="9"/>
            <color indexed="81"/>
            <rFont val="Tahoma"/>
            <family val="2"/>
            <charset val="186"/>
          </rPr>
          <t xml:space="preserve">: "Parengtas miesto tapatumą reprezentuojančių jūrinio paveldo objektų pritaikymo kultūrinio turizmo reikmėms sąvadas ir rekomendacijos kultūros bei verslo subjektams"
</t>
        </r>
      </text>
    </comment>
  </commentList>
</comments>
</file>

<file path=xl/comments3.xml><?xml version="1.0" encoding="utf-8"?>
<comments xmlns="http://schemas.openxmlformats.org/spreadsheetml/2006/main">
  <authors>
    <author>Audra Cepiene</author>
    <author>Snieguole Kacerauskaite</author>
    <author>Sniega</author>
  </authors>
  <commentList>
    <comment ref="E24"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E28"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I28" authorId="1" shapeId="0">
      <text>
        <r>
          <rPr>
            <sz val="9"/>
            <color indexed="81"/>
            <rFont val="Tahoma"/>
            <family val="2"/>
            <charset val="186"/>
          </rPr>
          <t xml:space="preserve">toje sumoje yra 2,4 komandiruotės sav. darbuotojams
</t>
        </r>
      </text>
    </comment>
    <comment ref="R44" authorId="1"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S44" authorId="1" shapeId="0">
      <text>
        <r>
          <rPr>
            <b/>
            <sz val="9"/>
            <color indexed="81"/>
            <rFont val="Tahoma"/>
            <family val="2"/>
            <charset val="186"/>
          </rPr>
          <t>Snieguole Kacerauskaite:</t>
        </r>
        <r>
          <rPr>
            <sz val="9"/>
            <color indexed="81"/>
            <rFont val="Tahoma"/>
            <family val="2"/>
            <charset val="186"/>
          </rPr>
          <t xml:space="preserve">
Sausio 15-oji, Kovo 11-oji,  Įgyvendinta Lietuvos šimtmečio minėjimo programa ir kt.)</t>
        </r>
      </text>
    </comment>
    <comment ref="T44" authorId="1"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U44" authorId="1"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69" authorId="1" shapeId="0">
      <text>
        <r>
          <rPr>
            <b/>
            <sz val="9"/>
            <color indexed="81"/>
            <rFont val="Tahoma"/>
            <family val="2"/>
            <charset val="186"/>
          </rPr>
          <t>Planuojama įrengti dar 20 stotelių</t>
        </r>
        <r>
          <rPr>
            <sz val="9"/>
            <color indexed="81"/>
            <rFont val="Tahoma"/>
            <family val="2"/>
            <charset val="186"/>
          </rPr>
          <t xml:space="preserve">
</t>
        </r>
      </text>
    </comment>
    <comment ref="J69" authorId="1" shapeId="0">
      <text>
        <r>
          <rPr>
            <sz val="9"/>
            <color indexed="81"/>
            <rFont val="Tahoma"/>
            <family val="2"/>
            <charset val="186"/>
          </rPr>
          <t>Planuojama įrengti dar 20 stotelių</t>
        </r>
      </text>
    </comment>
    <comment ref="E73" authorId="2" shapeId="0">
      <text>
        <r>
          <rPr>
            <sz val="9"/>
            <color indexed="81"/>
            <rFont val="Tahoma"/>
            <family val="2"/>
            <charset val="186"/>
          </rPr>
          <t xml:space="preserve">"Modernizuoti Mažosios Lietuvos istorijos muziejaus ekspozicijas"
</t>
        </r>
      </text>
    </comment>
    <comment ref="S89" authorId="1" shapeId="0">
      <text>
        <r>
          <rPr>
            <b/>
            <sz val="9"/>
            <color indexed="81"/>
            <rFont val="Tahoma"/>
            <family val="2"/>
            <charset val="186"/>
          </rPr>
          <t>Pakabinamų lubų kėtimas</t>
        </r>
        <r>
          <rPr>
            <sz val="9"/>
            <color indexed="81"/>
            <rFont val="Tahoma"/>
            <family val="2"/>
            <charset val="186"/>
          </rPr>
          <t xml:space="preserve">
</t>
        </r>
      </text>
    </comment>
    <comment ref="Q125" authorId="1"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H126" authorId="1" shapeId="0">
      <text>
        <r>
          <rPr>
            <b/>
            <sz val="9"/>
            <color indexed="81"/>
            <rFont val="Tahoma"/>
            <family val="2"/>
            <charset val="186"/>
          </rPr>
          <t>Vienuolių lėšos</t>
        </r>
        <r>
          <rPr>
            <sz val="9"/>
            <color indexed="81"/>
            <rFont val="Tahoma"/>
            <family val="2"/>
            <charset val="186"/>
          </rPr>
          <t xml:space="preserve">
</t>
        </r>
      </text>
    </comment>
    <comment ref="E140" authorId="1" shapeId="0">
      <text>
        <r>
          <rPr>
            <sz val="9"/>
            <color indexed="81"/>
            <rFont val="Tahoma"/>
            <family val="2"/>
            <charset val="186"/>
          </rPr>
          <t xml:space="preserve">"Parengti ir įgyvendinti dailės palikimo išsaugojimo Klaipėdos mieste koncepciją ir programą"
</t>
        </r>
      </text>
    </comment>
    <comment ref="Q141" authorId="1" shapeId="0">
      <text>
        <r>
          <rPr>
            <sz val="9"/>
            <color indexed="81"/>
            <rFont val="Tahoma"/>
            <family val="2"/>
            <charset val="186"/>
          </rPr>
          <t>Vieno kūrinio skaitmeninimo kaina 30 Eur</t>
        </r>
      </text>
    </comment>
    <comment ref="D143" authorId="1" shapeId="0">
      <text>
        <r>
          <rPr>
            <sz val="9"/>
            <color indexed="81"/>
            <rFont val="Tahoma"/>
            <family val="2"/>
            <charset val="186"/>
          </rPr>
          <t xml:space="preserve">Kultūros kelių formavimas ir vystymas (Europos Komisijos sertifikuoti kultūros keliai, vietiniai kultūros keliai) 
</t>
        </r>
      </text>
    </comment>
    <comment ref="E143" authorId="2" shapeId="0">
      <text>
        <r>
          <rPr>
            <sz val="9"/>
            <color indexed="81"/>
            <rFont val="Tahoma"/>
            <family val="2"/>
            <charset val="186"/>
          </rPr>
          <t xml:space="preserve">"Sukurti ir viešinti pažintinius maršrutus, integruoti juos į tarptautinius kultūros ir turizmo kelius"
</t>
        </r>
      </text>
    </comment>
    <comment ref="E146" authorId="2" shapeId="0">
      <text>
        <r>
          <rPr>
            <sz val="9"/>
            <color indexed="81"/>
            <rFont val="Tahoma"/>
            <family val="2"/>
            <charset val="186"/>
          </rPr>
          <t xml:space="preserve">"Organizuoti Baltijos jūros regiono šalių  kultūros forumus"
</t>
        </r>
      </text>
    </comment>
    <comment ref="Q154" authorId="1" shapeId="0">
      <text>
        <r>
          <rPr>
            <sz val="9"/>
            <color indexed="81"/>
            <rFont val="Tahoma"/>
            <family val="2"/>
            <charset val="186"/>
          </rPr>
          <t>Muzikinio teatro fasado uždengimas,  kultūros įstaigas reprezentuojantys objektai, nuorodos į kultūros įstaigas, perėjų puošyba ir kt.</t>
        </r>
      </text>
    </comment>
  </commentList>
</comments>
</file>

<file path=xl/comments4.xml><?xml version="1.0" encoding="utf-8"?>
<comments xmlns="http://schemas.openxmlformats.org/spreadsheetml/2006/main">
  <authors>
    <author>Snieguole Kacerauskaite</author>
    <author>Sniega</author>
  </authors>
  <commentList>
    <comment ref="R43"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S43" authorId="0" shapeId="0">
      <text>
        <r>
          <rPr>
            <b/>
            <sz val="9"/>
            <color indexed="81"/>
            <rFont val="Tahoma"/>
            <family val="2"/>
            <charset val="186"/>
          </rPr>
          <t>Snieguole Kacerauskaite:</t>
        </r>
        <r>
          <rPr>
            <sz val="9"/>
            <color indexed="81"/>
            <rFont val="Tahoma"/>
            <family val="2"/>
            <charset val="186"/>
          </rPr>
          <t xml:space="preserve">
Sausio 15-oji, Kovo 11-oji,  Įgyvendinta Lietuvos šimtmečio minėjimo programa ir kt.)</t>
        </r>
      </text>
    </comment>
    <comment ref="T43"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64" authorId="0" shapeId="0">
      <text>
        <r>
          <rPr>
            <b/>
            <sz val="9"/>
            <color indexed="81"/>
            <rFont val="Tahoma"/>
            <family val="2"/>
            <charset val="186"/>
          </rPr>
          <t>Planuojama įrengti dar 20 stotelių</t>
        </r>
        <r>
          <rPr>
            <sz val="9"/>
            <color indexed="81"/>
            <rFont val="Tahoma"/>
            <family val="2"/>
            <charset val="186"/>
          </rPr>
          <t xml:space="preserve">
</t>
        </r>
      </text>
    </comment>
    <comment ref="E68" authorId="1" shapeId="0">
      <text>
        <r>
          <rPr>
            <sz val="9"/>
            <color indexed="81"/>
            <rFont val="Tahoma"/>
            <family val="2"/>
            <charset val="186"/>
          </rPr>
          <t xml:space="preserve">"Modernizuoti Mažosios Lietuvos istorijos muziejaus ekspozicijas"
</t>
        </r>
      </text>
    </comment>
    <comment ref="S84" authorId="0" shapeId="0">
      <text>
        <r>
          <rPr>
            <b/>
            <sz val="9"/>
            <color indexed="81"/>
            <rFont val="Tahoma"/>
            <family val="2"/>
            <charset val="186"/>
          </rPr>
          <t>Pakabinamų lubų kėtimas</t>
        </r>
        <r>
          <rPr>
            <sz val="9"/>
            <color indexed="81"/>
            <rFont val="Tahoma"/>
            <family val="2"/>
            <charset val="186"/>
          </rPr>
          <t xml:space="preserve">
</t>
        </r>
      </text>
    </comment>
    <comment ref="Q120"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35" authorId="0" shapeId="0">
      <text>
        <r>
          <rPr>
            <sz val="9"/>
            <color indexed="81"/>
            <rFont val="Tahoma"/>
            <family val="2"/>
            <charset val="186"/>
          </rPr>
          <t xml:space="preserve">"Parengti ir įgyvendinti dailės palikimo išsaugojimo Klaipėdos mieste koncepciją ir programą"
</t>
        </r>
      </text>
    </comment>
    <comment ref="Q136" authorId="0" shapeId="0">
      <text>
        <r>
          <rPr>
            <sz val="9"/>
            <color indexed="81"/>
            <rFont val="Tahoma"/>
            <family val="2"/>
            <charset val="186"/>
          </rPr>
          <t>Vieno kūrinio skaitmeninimo kaina 30 Eur</t>
        </r>
      </text>
    </comment>
    <comment ref="E138" authorId="1" shapeId="0">
      <text>
        <r>
          <rPr>
            <sz val="9"/>
            <color indexed="81"/>
            <rFont val="Tahoma"/>
            <family val="2"/>
            <charset val="186"/>
          </rPr>
          <t xml:space="preserve">"Sukurti ir viešinti pažintinius maršrutus, integruoti juos į tarptautinius kultūros ir turizmo kelius"
</t>
        </r>
      </text>
    </comment>
    <comment ref="E140" authorId="1" shapeId="0">
      <text>
        <r>
          <rPr>
            <sz val="9"/>
            <color indexed="81"/>
            <rFont val="Tahoma"/>
            <family val="2"/>
            <charset val="186"/>
          </rPr>
          <t xml:space="preserve">"Organizuoti Baltijos jūros regiono šalių  kultūros forumus"
</t>
        </r>
      </text>
    </comment>
    <comment ref="Q148" authorId="0" shapeId="0">
      <text>
        <r>
          <rPr>
            <sz val="9"/>
            <color indexed="81"/>
            <rFont val="Tahoma"/>
            <family val="2"/>
            <charset val="186"/>
          </rPr>
          <t>Muzikinio teatro fasado uždengimas,  kultūros įstaigas reprezentuojantys objektai, nuorodos į kultūros įstaigas, perėjų puošyba ir kt.</t>
        </r>
      </text>
    </comment>
  </commentList>
</comments>
</file>

<file path=xl/comments5.xml><?xml version="1.0" encoding="utf-8"?>
<comments xmlns="http://schemas.openxmlformats.org/spreadsheetml/2006/main">
  <authors>
    <author>Snieguole Kacerauskaite</author>
    <author>Sniega</author>
  </authors>
  <commentList>
    <comment ref="K31" authorId="0" shapeId="0">
      <text>
        <r>
          <rPr>
            <sz val="9"/>
            <color indexed="81"/>
            <rFont val="Tahoma"/>
            <family val="2"/>
            <charset val="186"/>
          </rPr>
          <t xml:space="preserve">toje sumoje yra 2,4 komandiruotės sav. darbuotojams
</t>
        </r>
      </text>
    </comment>
    <comment ref="M49"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K72" authorId="0" shapeId="0">
      <text>
        <r>
          <rPr>
            <sz val="9"/>
            <color indexed="81"/>
            <rFont val="Tahoma"/>
            <family val="2"/>
            <charset val="186"/>
          </rPr>
          <t>Planuojama įrengti dar 20 stotelių</t>
        </r>
      </text>
    </comment>
    <comment ref="F76" authorId="1" shapeId="0">
      <text>
        <r>
          <rPr>
            <sz val="9"/>
            <color indexed="81"/>
            <rFont val="Tahoma"/>
            <family val="2"/>
            <charset val="186"/>
          </rPr>
          <t xml:space="preserve">"Modernizuoti Mažosios Lietuvos istorijos muziejaus ekspozicijas"
</t>
        </r>
      </text>
    </comment>
    <comment ref="E94" authorId="0" shapeId="0">
      <text>
        <r>
          <rPr>
            <b/>
            <sz val="9"/>
            <color indexed="81"/>
            <rFont val="Tahoma"/>
            <family val="2"/>
            <charset val="186"/>
          </rPr>
          <t>Snieguole Kacerauskaite:</t>
        </r>
        <r>
          <rPr>
            <sz val="9"/>
            <color indexed="81"/>
            <rFont val="Tahoma"/>
            <family val="2"/>
            <charset val="186"/>
          </rPr>
          <t xml:space="preserve">
2017 m. planuojama įtraukti į Investicijų sąrašą</t>
        </r>
      </text>
    </comment>
    <comment ref="I114" authorId="0" shapeId="0">
      <text>
        <r>
          <rPr>
            <b/>
            <sz val="9"/>
            <color indexed="81"/>
            <rFont val="Tahoma"/>
            <family val="2"/>
            <charset val="186"/>
          </rPr>
          <t>Daiva Daugė</t>
        </r>
        <r>
          <rPr>
            <sz val="9"/>
            <color indexed="81"/>
            <rFont val="Tahoma"/>
            <family val="2"/>
            <charset val="186"/>
          </rPr>
          <t xml:space="preserve">
</t>
        </r>
      </text>
    </comment>
    <comment ref="L122"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J123" authorId="0" shapeId="0">
      <text>
        <r>
          <rPr>
            <b/>
            <sz val="9"/>
            <color indexed="81"/>
            <rFont val="Tahoma"/>
            <family val="2"/>
            <charset val="186"/>
          </rPr>
          <t>Vienuolių lėšos</t>
        </r>
        <r>
          <rPr>
            <sz val="9"/>
            <color indexed="81"/>
            <rFont val="Tahoma"/>
            <family val="2"/>
            <charset val="186"/>
          </rPr>
          <t xml:space="preserve">
</t>
        </r>
      </text>
    </comment>
    <comment ref="I125" authorId="0" shapeId="0">
      <text>
        <r>
          <rPr>
            <b/>
            <sz val="9"/>
            <color indexed="81"/>
            <rFont val="Tahoma"/>
            <family val="2"/>
            <charset val="186"/>
          </rPr>
          <t>Daiva Daugė</t>
        </r>
        <r>
          <rPr>
            <sz val="9"/>
            <color indexed="81"/>
            <rFont val="Tahoma"/>
            <family val="2"/>
            <charset val="186"/>
          </rPr>
          <t xml:space="preserve">
</t>
        </r>
      </text>
    </comment>
    <comment ref="F134" authorId="0" shapeId="0">
      <text>
        <r>
          <rPr>
            <sz val="9"/>
            <color indexed="81"/>
            <rFont val="Tahoma"/>
            <family val="2"/>
            <charset val="186"/>
          </rPr>
          <t xml:space="preserve">"Parengti ir įgyvendinti dailės palikimo išsaugojimo Klaipėdos mieste koncepciją ir programą"
</t>
        </r>
      </text>
    </comment>
    <comment ref="L135" authorId="0" shapeId="0">
      <text>
        <r>
          <rPr>
            <sz val="9"/>
            <color indexed="81"/>
            <rFont val="Tahoma"/>
            <family val="2"/>
            <charset val="186"/>
          </rPr>
          <t>Vieno kūrinio skaitmeninimo kaina 30 Eur</t>
        </r>
      </text>
    </comment>
    <comment ref="F137" authorId="1" shapeId="0">
      <text>
        <r>
          <rPr>
            <sz val="9"/>
            <color indexed="81"/>
            <rFont val="Tahoma"/>
            <family val="2"/>
            <charset val="186"/>
          </rPr>
          <t xml:space="preserve">"Sukurti ir viešinti pažintinius maršrutus, integruoti juos į tarptautinius kultūros ir turizmo kelius"
</t>
        </r>
      </text>
    </comment>
    <comment ref="F139" authorId="1" shapeId="0">
      <text>
        <r>
          <rPr>
            <sz val="9"/>
            <color indexed="81"/>
            <rFont val="Tahoma"/>
            <family val="2"/>
            <charset val="186"/>
          </rPr>
          <t xml:space="preserve">"Organizuoti Baltijos jūros regiono šalių  kultūros forumus"
</t>
        </r>
      </text>
    </comment>
    <comment ref="L148" authorId="0" shapeId="0">
      <text>
        <r>
          <rPr>
            <sz val="9"/>
            <color indexed="81"/>
            <rFont val="Tahoma"/>
            <family val="2"/>
            <charset val="186"/>
          </rPr>
          <t>Muzikinio teatro fasado uždengimas,  kultūros įstaigas reprezentuojatys objektai, nuorodos į kultūros įstaigas, perėjų puošyba ir kt.</t>
        </r>
      </text>
    </comment>
  </commentList>
</comments>
</file>

<file path=xl/sharedStrings.xml><?xml version="1.0" encoding="utf-8"?>
<sst xmlns="http://schemas.openxmlformats.org/spreadsheetml/2006/main" count="2018" uniqueCount="489">
  <si>
    <t>Programos tikslo kodas</t>
  </si>
  <si>
    <t>Uždavinio kodas</t>
  </si>
  <si>
    <t>Priemonės kodas</t>
  </si>
  <si>
    <t>Priemonės požymis</t>
  </si>
  <si>
    <t>Asignavimų valdytojo kodas</t>
  </si>
  <si>
    <t>Finansavimo šaltinis</t>
  </si>
  <si>
    <t>Iš viso</t>
  </si>
  <si>
    <t>01</t>
  </si>
  <si>
    <t>02</t>
  </si>
  <si>
    <t>03</t>
  </si>
  <si>
    <t>SB</t>
  </si>
  <si>
    <t>04</t>
  </si>
  <si>
    <t>08</t>
  </si>
  <si>
    <t>Iš viso uždaviniui:</t>
  </si>
  <si>
    <t>Iš viso:</t>
  </si>
  <si>
    <t>Iš viso tikslui:</t>
  </si>
  <si>
    <t>Finansavimo šaltiniai</t>
  </si>
  <si>
    <t>Finansavimo šaltinių suvestinė</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</si>
  <si>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</si>
  <si>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</si>
  <si>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t>Pavadinimas</t>
  </si>
  <si>
    <t>SB(SP)</t>
  </si>
  <si>
    <t>ES</t>
  </si>
  <si>
    <t>Strateginis tikslas 03. Užtikrinti gyventojams aukštą švietimo, kultūros, socialinių, sporto ir sveikatos apsaugos paslaugų kokybę ir prieinamumą</t>
  </si>
  <si>
    <r>
      <t xml:space="preserve">Specialiosios programos lėšos (pajamos už atsitiktines paslaugas) </t>
    </r>
    <r>
      <rPr>
        <b/>
        <sz val="10"/>
        <rFont val="Times New Roman"/>
        <family val="1"/>
        <charset val="186"/>
      </rPr>
      <t>SB(SP)</t>
    </r>
  </si>
  <si>
    <t>SAVIVALDYBĖS LĖŠOS, IŠ VISO</t>
  </si>
  <si>
    <t>KITOS LĖŠOS, IŠ VISO</t>
  </si>
  <si>
    <t>2</t>
  </si>
  <si>
    <t>BĮ Klaipėdos miesto savivaldybės tautinių kultūrų centro veiklos organizavimas</t>
  </si>
  <si>
    <t>BĮ Klaipėdos miesto savivaldybės etnokultūros centro veiklos organizavimas</t>
  </si>
  <si>
    <t>Remti kūrybinių organizacijų iniciatyvas ir miesto švenčių organizavimą</t>
  </si>
  <si>
    <t>1</t>
  </si>
  <si>
    <t>Kultūrinių projektų dalinis finansavimas ir vykdymas</t>
  </si>
  <si>
    <t>Lankytojų skaičius, tūkst.</t>
  </si>
  <si>
    <t>4</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</si>
  <si>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</si>
  <si>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</si>
  <si>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</si>
  <si>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</si>
  <si>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</si>
  <si>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</si>
  <si>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</si>
  <si>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</si>
  <si>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</si>
  <si>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Kultūros įstaigų veiklos organizavimas:</t>
  </si>
  <si>
    <t>Kultūros objektų infrastruktūros modernizavimas:</t>
  </si>
  <si>
    <t>Jaunimo teatrinės veiklos programų rėmimas</t>
  </si>
  <si>
    <t>3.2.2.2.</t>
  </si>
  <si>
    <t>3.3.3.2.</t>
  </si>
  <si>
    <t>Užtikrinti kultūros įstaigų veiklą ir atnaujinti viešąsias kultūros erdves</t>
  </si>
  <si>
    <t>Iš viso programai:</t>
  </si>
  <si>
    <t>3.3.2.4</t>
  </si>
  <si>
    <t>SB(VR)</t>
  </si>
  <si>
    <r>
      <t xml:space="preserve">Vietinės rinkliavos lėšos </t>
    </r>
    <r>
      <rPr>
        <b/>
        <sz val="10"/>
        <rFont val="Times New Roman"/>
        <family val="1"/>
        <charset val="186"/>
      </rPr>
      <t>SB(VR)</t>
    </r>
  </si>
  <si>
    <t>Kultūrinių renginių organizavimas</t>
  </si>
  <si>
    <t>Skatinti miesto bendruomenės kultūrinį ir kūrybinį aktyvumą bei gerinti kultūrinių paslaugų prieinamumą ir kokybę</t>
  </si>
  <si>
    <t xml:space="preserve">Organizuota apdovanojimo ceremonijų </t>
  </si>
  <si>
    <t>Formuoti miesto kultūrinį tapatumą, integruotą į Baltijos jūros regiono kultūrinę erdvę</t>
  </si>
  <si>
    <t>Reprezentacinių Klaipėdos festivalių dalinis finansavimas</t>
  </si>
  <si>
    <t xml:space="preserve"> TIKSLŲ, UŽDAVINIŲ, PRIEMONIŲ, PRIEMONIŲ IŠLAIDŲ IR PRODUKTO KRITERIJŲ SUVESTINĖ</t>
  </si>
  <si>
    <t>Produkto kriterijaus</t>
  </si>
  <si>
    <t>2017-ieji metai</t>
  </si>
  <si>
    <t>Nusipelniusių žmonių pagerbimas ir istorinių įvykių, vietų bei asmenybių atminimo įamžinimas</t>
  </si>
  <si>
    <t>Baltijos jūros regiono šalių kultūros forumų inicijavimas ir organizavimas</t>
  </si>
  <si>
    <t>Dalyvauta, inicijuota kultūros forumų</t>
  </si>
  <si>
    <t>5</t>
  </si>
  <si>
    <t xml:space="preserve">Parengtas techninis projektas, vnt.
</t>
  </si>
  <si>
    <t>Kultūros, meno, edukacinės veiklos ir leidybos projektų dalinis finansavimas</t>
  </si>
  <si>
    <t>Iš viso priemonei:</t>
  </si>
  <si>
    <t>Planas</t>
  </si>
  <si>
    <t>Iš dalies finansuota projektų, skaičius</t>
  </si>
  <si>
    <t>Finansuota programų, skaičius</t>
  </si>
  <si>
    <t>Pagaminta memorialinių objektų, skaičius</t>
  </si>
  <si>
    <t>Parengtas techninis projektas</t>
  </si>
  <si>
    <t>Atlikta rangos darbų, proc.</t>
  </si>
  <si>
    <t>Kalvystės muziejaus pastatų (Šaltkalvių g. 2; 2A) energetinio efektyvumo didinimas</t>
  </si>
  <si>
    <t>Kt</t>
  </si>
  <si>
    <t xml:space="preserve">Jaunųjų klaipėdiečių kūrėjų, išvykusių iš Klaipėdos ar Lietuvos, kūrybos pristatymas „Mes esame“ </t>
  </si>
  <si>
    <t xml:space="preserve">Socialinę atskirtį mažinančių kultūros projektų dalinis finansavimas </t>
  </si>
  <si>
    <t>Surengta Jūros šventė</t>
  </si>
  <si>
    <t>Kultūros kvartalo įveiklinimui skirtų projektų dalinis finansavimas</t>
  </si>
  <si>
    <t>Skirta kultūros ir meno stipendijų, skaičius</t>
  </si>
  <si>
    <t>Miestą reprezentuojančio jūrinio kultūros paveldo kaupimas ir viešinimas</t>
  </si>
  <si>
    <t>Surengta tarptautinė konferencija „Common Sea, common Culture“</t>
  </si>
  <si>
    <t xml:space="preserve">Pasirengimas Europos kultūros sostinės 2022 m. konkursui </t>
  </si>
  <si>
    <t>Stipendijų mokėjimas kultūros ir meno kūrėjams</t>
  </si>
  <si>
    <r>
      <t xml:space="preserve">Kiti finansavimo šaltiniai </t>
    </r>
    <r>
      <rPr>
        <b/>
        <sz val="10"/>
        <rFont val="Times New Roman"/>
        <family val="1"/>
        <charset val="186"/>
      </rPr>
      <t>Kt</t>
    </r>
  </si>
  <si>
    <t>Programos „Lietuvos kultūros sostinė Klaipėda – neužšąlantis kultūros uostas“ įgyvendinimas</t>
  </si>
  <si>
    <t>SB(SPL)</t>
  </si>
  <si>
    <r>
      <t xml:space="preserve">Pajamų imokų likutis </t>
    </r>
    <r>
      <rPr>
        <b/>
        <sz val="10"/>
        <rFont val="Times New Roman"/>
        <family val="1"/>
        <charset val="186"/>
      </rPr>
      <t>SB(SPL)</t>
    </r>
  </si>
  <si>
    <t xml:space="preserve">BĮ Klaipėdos miesto savivaldybės koncertinės įstaigos Klaipėdos koncertų salės veiklos organizavimas  </t>
  </si>
  <si>
    <t xml:space="preserve">BĮ Klaipėdos miesto savivaldybės kultūros centro Žvejų rūmų veiklos organizavimas  </t>
  </si>
  <si>
    <t>BĮ Klaipėdos miesto savivaldybės viešosios bibliotekos veiklos organizavimas:</t>
  </si>
  <si>
    <t>BĮ Klaipėdos kultūrų komunikacijų centro veiklos organizavimas:</t>
  </si>
  <si>
    <t>Parengta paraiška Europos kultūros sostinei</t>
  </si>
  <si>
    <t>Valstybinės ir tarptautinės reikšmės kultūrinių projektų įgyvendinimas</t>
  </si>
  <si>
    <t xml:space="preserve">3.3.1.4. </t>
  </si>
  <si>
    <t>Parengtas investicijų projektas</t>
  </si>
  <si>
    <t>Atlikta modernizavimo darbų, proc.</t>
  </si>
  <si>
    <t>tūkst. Eur</t>
  </si>
  <si>
    <t>3.3.2.5., 3.32.7.</t>
  </si>
  <si>
    <t>BĮ Klaipėdos miesto savivaldybės Mažosios Lietuvos istorijos muziejaus veiklos organizavimas:</t>
  </si>
  <si>
    <t>Dokumentų išduotis bibliotekoje, tūkst.</t>
  </si>
  <si>
    <t xml:space="preserve">Administruojamų tinklalapių skaičius </t>
  </si>
  <si>
    <t>Atlikta rekonstrukcijos darbų,  proc.</t>
  </si>
  <si>
    <t>Pagaminta apdovanojimų, skaičius</t>
  </si>
  <si>
    <t>Projekto „Klaipėdos miesto savivaldybės viešosios bibliotekos „Kauno atžalyno“ filialas – naujos galimybės mažiems ir dideliems“ parengimas</t>
  </si>
  <si>
    <t>Fachverkinės architektūros pastatų kompekso (Bažnyčių g. 4 / Daržų g. 10, Bažnyčių g. 6, Vežėjų g. 4, Aukštoji g. 1 / Didžioji Vandens g. 2) tvarkyba</t>
  </si>
  <si>
    <t>Įgyvendinta Lietuvos kultūros sostinės programa</t>
  </si>
  <si>
    <t xml:space="preserve"> - projekto „Stop – knyga“ įgyvendinimas</t>
  </si>
  <si>
    <t>Iš dalies finansuota kultūros projektų, skaičius</t>
  </si>
  <si>
    <r>
      <t xml:space="preserve">Valstybės biudžeto specialiosios tikslinės dotacijos lėšos </t>
    </r>
    <r>
      <rPr>
        <b/>
        <sz val="10"/>
        <rFont val="Times New Roman"/>
        <family val="1"/>
        <charset val="186"/>
      </rPr>
      <t>SB(VB)</t>
    </r>
  </si>
  <si>
    <t>2017-ųjų metų asignavimų planas</t>
  </si>
  <si>
    <t>Vykdytojas (skyrius / asmuo)</t>
  </si>
  <si>
    <t>Įsigyta baldų, įrangos, proc.</t>
  </si>
  <si>
    <t>Rangos darbai, proc.</t>
  </si>
  <si>
    <t>Modernizuoti du kultūros infrastruktūros objektai (koplyčia ir vienuolyno patalpos)</t>
  </si>
  <si>
    <t>Kultūros įstaigų remontas:</t>
  </si>
  <si>
    <t>BĮ Klaipėdos miesto savivaldybės etnokultūros centro  remontas</t>
  </si>
  <si>
    <t>Atliktas stogo remontas, proc.</t>
  </si>
  <si>
    <t>Kultūros įstaigų  patalpų šildymas</t>
  </si>
  <si>
    <t xml:space="preserve">Šîldoma įstaigų, įstaigų skaičius  </t>
  </si>
  <si>
    <t>BĮ Klaipėdos miesto savivaldybės koncertinės įstaigos Klaipėdos koncertų salės pastatо ir patalpų remontas</t>
  </si>
  <si>
    <t>Organizuota jaunųjų kūrėjų kūrybos pristatymų</t>
  </si>
  <si>
    <t xml:space="preserve">Jūros šventės organizavimas </t>
  </si>
  <si>
    <t xml:space="preserve">Jūrinės kultūros projektų dalinis finansavimas </t>
  </si>
  <si>
    <t>Valstybinių dienų ir atmintinų datų minėjimo organizvimas</t>
  </si>
  <si>
    <t>Miestui aktualių renginių organizavimas</t>
  </si>
  <si>
    <t xml:space="preserve">Suorganizuota miestui aktualių renginių ir miesto švenčių  (Šviesų festivalis, Miesto gimtadienis, Dainų šventė, Kalėdinių ir naujametinių renginių ciklas ir pan.) </t>
  </si>
  <si>
    <t>Suorganizuotų renginių skaičius</t>
  </si>
  <si>
    <t>Įgyvendinta projektų, skirtų Lietuvos kultūros sostinei</t>
  </si>
  <si>
    <t>Parengta ekspozicijų atnaujinimo ir piliavietės erdvių muziejifikavimo koncepcijų ir programų, skaičius</t>
  </si>
  <si>
    <t>Įrengta ekspozicija, vnt.</t>
  </si>
  <si>
    <t xml:space="preserve"> - projekto „Istorija veža“ įgyvendinimas;
</t>
  </si>
  <si>
    <t xml:space="preserve"> - Muziejaus 39/45 ekspozicijos įrengimas Priešpilio g. 2;</t>
  </si>
  <si>
    <t>Centralizuotas paviršinių (lietaus) nuotekų tvarkymas (paslaugos apmokėjimas)</t>
  </si>
  <si>
    <t>Atliktas pastato Daržų g. 10 fasado remontas, proc.</t>
  </si>
  <si>
    <t xml:space="preserve">Dailės palikimo išsaugojimo Klaipėdos mieste programos įgyvendinimas </t>
  </si>
  <si>
    <t xml:space="preserve">Parengtas Klaipėdos dailės autorių ir jų kūrinių savadas </t>
  </si>
  <si>
    <t xml:space="preserve">Suskaitmeninta dailės kūrinių </t>
  </si>
  <si>
    <t>Kultūros skyrius</t>
  </si>
  <si>
    <t>KULTŪROS PLĖTROS PROGRAMA (NR. 08)</t>
  </si>
  <si>
    <t xml:space="preserve">Kultūros kelių formavimas ir vystymas (Europos komisijos sertifikuoti kultūros keliai, vietiniai kultūros keliai) </t>
  </si>
  <si>
    <t>Projektų skyrius</t>
  </si>
  <si>
    <t>Socialinės infrastruktūros priežiūros skyrius</t>
  </si>
  <si>
    <t xml:space="preserve">Klaipėdos miesto kultūros rinkodaros programos įgyvendinimas ir miesto kultūrą pristatančių objektų gamyba  </t>
  </si>
  <si>
    <t xml:space="preserve">Sukurta ir įdiegta „Miestiečio kultūros vartotojo kortelė“ </t>
  </si>
  <si>
    <t xml:space="preserve">Pagaminta miesto kultūrą pristatančių objektų - puošybos elmentų </t>
  </si>
  <si>
    <t>Įgyvendintа Lietuvos kultūros sostinės programos projektų, vnt.</t>
  </si>
  <si>
    <t>Įgyvendinama Klaipėdos kultūros rinkodaros programa:</t>
  </si>
  <si>
    <t>Atliktas einamasis remontas, proc</t>
  </si>
  <si>
    <r>
      <t xml:space="preserve">Paskolos lėšos </t>
    </r>
    <r>
      <rPr>
        <b/>
        <sz val="10"/>
        <rFont val="Times New Roman"/>
        <family val="1"/>
        <charset val="186"/>
      </rPr>
      <t>SB(P)</t>
    </r>
  </si>
  <si>
    <t>SB(P)</t>
  </si>
  <si>
    <t xml:space="preserve"> -  Mažosios Lietuvos istorijos muziejaus istorijos laikotarpio XX a. ir Etnografijos ekspozicijų įrengimas Didžiojo Vandens g. 2</t>
  </si>
  <si>
    <t>Suorganizuota valstybinių švenčių, atmintinų datų paminėjimų ir miesto švenčių (Sausio 15-oji, Kovo 11-oji,  Įgyvendinta Lietuvos šimtmečio minėjimo programa ir kt.)</t>
  </si>
  <si>
    <t>Įsigyta meno kūrinių, vnt.</t>
  </si>
  <si>
    <t>BĮ Klaipėdos miesto savivaldybės viešosios bibliotekos Melnragės filialo (Molo g. 60) patalpų remontas</t>
  </si>
  <si>
    <t xml:space="preserve">Jūrinę kultūrą puoselėjančių renginių dalinis finansavimas, iš jų: </t>
  </si>
  <si>
    <t>05</t>
  </si>
  <si>
    <t>06</t>
  </si>
  <si>
    <t>Įstaigų skaičius</t>
  </si>
  <si>
    <t>Parengtas rekuperacinio vėdinimo projektas, vnt.</t>
  </si>
  <si>
    <t>Jūrinio kultūros paveldo vertybių aktualizavimas:</t>
  </si>
  <si>
    <t>Baltijos jūros regiono šalių kultūrinį bendradarbiavimą skatinančių renginių organizavimas:</t>
  </si>
  <si>
    <t>BĮ Klaipėdos miesto savivaldybės kultūros centro Žvejų rūmų patalpų remontas, pritaikant jas Muzikinio teatro veiklai</t>
  </si>
  <si>
    <t>Kultūrų diasporos centro infrastruktūros kompleksinė plėtra (socialinio kultūrinio klasterio „Vilties miestas“ infrastruktūros  kompleksinė plėtra)</t>
  </si>
  <si>
    <t>Įrengta priešgaisrinė signalizacija</t>
  </si>
  <si>
    <t>Pakeista didžiosios koncertų salės parterio ir balkono kiliminė danga, proc</t>
  </si>
  <si>
    <t>Pakeistos didžiosios koncertų salės parterio ir balkono kėdės, skaičius</t>
  </si>
  <si>
    <t>Suremontuota tarnybinių ir sanitarinių patalpų, skaičius</t>
  </si>
  <si>
    <t>Įrengtas įėjimo stogelis, proc.</t>
  </si>
  <si>
    <t xml:space="preserve">08 Kultūros plėtros programa </t>
  </si>
  <si>
    <t xml:space="preserve">Iš dalies finansuota projektų (Žydų kultūros kelias ir kt.) </t>
  </si>
  <si>
    <t>Įvykdytas architektūrinės idėjos pasiūlymų konkursas, vnt.</t>
  </si>
  <si>
    <t>Urbanistikos skyrius</t>
  </si>
  <si>
    <t>Vasaros koncertų estrados architektūrinės idėjos konkurso organizavimas</t>
  </si>
  <si>
    <t>Šiuolaikinio prancūzų – lietuvių šokio populiarinimas ir sklaida</t>
  </si>
  <si>
    <t xml:space="preserve">Mokymų organizavimas Klaipėdos miesto kultūros ir meno kūrėjams </t>
  </si>
  <si>
    <t>Įgyvendinta projektų, sk.</t>
  </si>
  <si>
    <t>Dalyvių skaičius</t>
  </si>
  <si>
    <t>Suorganizuota paskaitų, skaičius</t>
  </si>
  <si>
    <t xml:space="preserve"> 2017 M. KLAIPĖDOS MIESTO SAVIVALDYBĖS ADMINISTRACIJOS</t>
  </si>
  <si>
    <t>Papriemonės kodas</t>
  </si>
  <si>
    <t>Apskaitos kodas</t>
  </si>
  <si>
    <t>07</t>
  </si>
  <si>
    <t xml:space="preserve"> 2017–2019 M. KLAIPĖDOS MIESTO SAVIVALDYBĖS</t>
  </si>
  <si>
    <t>2018-ųjų metų lėšų projektas</t>
  </si>
  <si>
    <t>2019-ųjų metų lėšų projektas</t>
  </si>
  <si>
    <t>2018-ieji metai</t>
  </si>
  <si>
    <t>2019-ieji metai</t>
  </si>
  <si>
    <t>Kultūros kvartalui įveiklinti skirtų projektų dalinis finansavimas</t>
  </si>
  <si>
    <t>Valstybinių dienų ir atmintinų datų minėjimo organizavimas</t>
  </si>
  <si>
    <t>Suorganizuota valstybinių švenčių, atmintinų datų minėjimų ir miesto švenčių (Sausio 15-oji, Kovo 11-oji,  įgyvendinta Lietuvos šimtmečio minėjimo programa ir kt.)</t>
  </si>
  <si>
    <t>Šiuolaikinio prancūzų ir lietuvių šokio populiarinimas ir sklaida</t>
  </si>
  <si>
    <t>Įgyvendinta projektų, skaičius</t>
  </si>
  <si>
    <t>Suorganizuota renginių, skaičius</t>
  </si>
  <si>
    <t xml:space="preserve">Administruojama tinklalapių, skaičius </t>
  </si>
  <si>
    <t xml:space="preserve"> - projekto „Verslo ir kultūros partnerystė“ („BCP goes public“) įgyvendinimas;</t>
  </si>
  <si>
    <t xml:space="preserve"> - projekto „Istorija veža“ įgyvendinimas
</t>
  </si>
  <si>
    <t xml:space="preserve"> - Muziejaus 39/45 ekspozicijos įrengimas Priešpilio g. 2</t>
  </si>
  <si>
    <t xml:space="preserve"> -  Mažosios Lietuvos istorijos muziejaus istorijos laikotarpio XX a. ir Etnografijos ekspozicijų įrengimas Didžioji Vandens g. 2</t>
  </si>
  <si>
    <t>Pakeista didžiosios koncertų salės parterio ir balkono kiliminė danga, proc.</t>
  </si>
  <si>
    <t>BĮ Klaipėdos miesto savivaldybės koncertinės įstaigos Klaipėdos koncertų salės pastato ir patalpų remontas</t>
  </si>
  <si>
    <t>Atliktas einamasis remontas, proc.</t>
  </si>
  <si>
    <t>BĮ Klaipėdos kultūrų komunikacijų centro patalpų remontas</t>
  </si>
  <si>
    <t>Atnaujinta Parodų rūmų fojė, proc.</t>
  </si>
  <si>
    <t>Atnaujinta kompiuterinė įranga, proc.</t>
  </si>
  <si>
    <t>Kultūros centro Žvejų rūmų modernizavimo koncepcijos parengimas</t>
  </si>
  <si>
    <t>SB'</t>
  </si>
  <si>
    <t>Parengta koncepcija</t>
  </si>
  <si>
    <t>Architektūrinės idėjos pasiūlymų konkursas, vnt.</t>
  </si>
  <si>
    <t>Atlikta rekonstravimo darbų,  proc.</t>
  </si>
  <si>
    <t>Fachverkinės architektūros pastatų komplekso (Bažnyčių g. 4 / Daržų g. 10, Bažnyčių g. 6, Vežėjų g. 4, Aukštoji g. 1 / Didžioji Vandens g. 2) tvarkyba</t>
  </si>
  <si>
    <t>Kalvystės muziejaus pastatų (Šaltkalvių g. 2; 2A) energinio efektyvumo didinimas</t>
  </si>
  <si>
    <t xml:space="preserve">Modernaus bendruomenės centro-bibliotekos statyba pietinėje miesto dalyje </t>
  </si>
  <si>
    <t xml:space="preserve">Parengtas techninis projektas, vnt. </t>
  </si>
  <si>
    <t>Parengtas jūrinę kultūrą reprezentuojančių objektų (kilnojamojo ir nekilnojamo kultūros paveldo) sąvadas</t>
  </si>
  <si>
    <t xml:space="preserve">Parengtas Klaipėdos dailės autorių ir jų kūrinių sąvadas </t>
  </si>
  <si>
    <t xml:space="preserve">Kultūros kelių formavimas ir vystymas (Europos Komisijos sertifikuoti kultūros keliai, vietiniai kultūros keliai) </t>
  </si>
  <si>
    <t>Įgyvendintaа Lietuvos kultūros sostinės programos projektų, vnt.</t>
  </si>
  <si>
    <t xml:space="preserve">Sukurta ir įdiegta miestiečio- kultūros vartotojo kortelė </t>
  </si>
  <si>
    <t xml:space="preserve">Pagaminta miesto kultūrą pristatančių objektų – puošybos elementų </t>
  </si>
  <si>
    <t>Klaipėdos kultūros srities tyrimas</t>
  </si>
  <si>
    <t>Atlikta tyrimų, skaičius</t>
  </si>
  <si>
    <t>Išleista leidinių</t>
  </si>
  <si>
    <t>2018 m. lėšų projektas</t>
  </si>
  <si>
    <t>2019 m. lėšų projektas</t>
  </si>
  <si>
    <t>Lyginamasis variantas</t>
  </si>
  <si>
    <t>Siūlomas keisti 2017-ųjų metų asignavimų planas</t>
  </si>
  <si>
    <t>Skirtumas</t>
  </si>
  <si>
    <t>Paaiškinimas</t>
  </si>
  <si>
    <t>2017 metų asignavimų planas</t>
  </si>
  <si>
    <t>SB(L)</t>
  </si>
  <si>
    <r>
      <t xml:space="preserve">Apyvartos lėšų likutis </t>
    </r>
    <r>
      <rPr>
        <b/>
        <sz val="10"/>
        <rFont val="Times New Roman"/>
        <family val="1"/>
        <charset val="186"/>
      </rPr>
      <t>SB(L)</t>
    </r>
  </si>
  <si>
    <t>LRVB</t>
  </si>
  <si>
    <r>
      <t xml:space="preserve">Valstybės biudžeto lėšos </t>
    </r>
    <r>
      <rPr>
        <b/>
        <sz val="10"/>
        <rFont val="Times New Roman"/>
        <family val="1"/>
        <charset val="186"/>
      </rPr>
      <t>LRVB</t>
    </r>
  </si>
  <si>
    <r>
      <t>Valstybės biudžeto lėšos</t>
    </r>
    <r>
      <rPr>
        <b/>
        <sz val="10"/>
        <rFont val="Times New Roman"/>
        <family val="1"/>
        <charset val="186"/>
      </rPr>
      <t xml:space="preserve"> LRVB</t>
    </r>
  </si>
  <si>
    <t>2017-ųjų metų asignavimų planas*</t>
  </si>
  <si>
    <t xml:space="preserve">Didžiųjų burlaivių regatos „The Tall Ships Races“ programos įgyvendinimas </t>
  </si>
  <si>
    <t>P3.2.2.1</t>
  </si>
  <si>
    <t>Įvykdyta renginio pristatymų, vnt.</t>
  </si>
  <si>
    <t>Sumokėtas generalinės konferencijos dalyvio mokestis</t>
  </si>
  <si>
    <t>Įvykdyta renginio pristatymų, skaičius</t>
  </si>
  <si>
    <r>
      <t xml:space="preserve">Įvykdyta Didžiųjų burlaivių regatos sutarčių, </t>
    </r>
    <r>
      <rPr>
        <sz val="10"/>
        <rFont val="Times New Roman"/>
        <family val="1"/>
        <charset val="186"/>
      </rPr>
      <t>vnt.</t>
    </r>
  </si>
  <si>
    <t>Įvykdyta rinkodaros priemonių (reklaminių leidinių laivams pritraukti, spaudos konferencijų, straipsnių, Sail Training International vizitų organizavimų, buriavimo praktikantų atrankų, suvenyrų gamybos), proc.</t>
  </si>
  <si>
    <t xml:space="preserve">Regatos „Baltic Sail“ įgyvendinimas </t>
  </si>
  <si>
    <t>Dalyvauta tarptautinėse turizmo parodose, vnt.</t>
  </si>
  <si>
    <t>Atplaukusių laivų skaičius, vnt.</t>
  </si>
  <si>
    <t>Įvykdyta rinkodaros priemonių (reklaminių leidinių laivams pritraukti, spaudos konferencijų, straipsnių, reklamų (spauda, internetas, TV, radijas), buriavimo praktikantų atranka, suvenyrų gamyba, „Baltic Sail“ asociacijos komiteto posėdžio organizavimų), proc.</t>
  </si>
  <si>
    <t>Organizuotas projekto konkursas, vnt.</t>
  </si>
  <si>
    <t>2017-2030 m. Kultūros strategijos įgyvendinimo plano parengimas</t>
  </si>
  <si>
    <t>Bendros administracinės tvarkos visiems kultūros ir meno programų (projektų) dalinio finansavimo konkursam parengimas</t>
  </si>
  <si>
    <t>Parengta tvarka, sk.</t>
  </si>
  <si>
    <t>Kultūros ir meno tarybos prie Klaipėdos miesto savivaldybės tarybos nuostatų pakeitimas</t>
  </si>
  <si>
    <t>Pakeisti nuostatai, sk.</t>
  </si>
  <si>
    <t>Muzikinės veiklos programų finansavimo tvarkos parengimas</t>
  </si>
  <si>
    <t xml:space="preserve">Klaipėdos miesto įvaizdžio komisijos nuostatų pakeitimas </t>
  </si>
  <si>
    <t>Tvarkos aprašo, reglamentuojančio miestui dovanojamų objektų priėmimo ir nepriėmimo tvarką, parengimas</t>
  </si>
  <si>
    <t>Parengtas aprašas, sk.</t>
  </si>
  <si>
    <t>Parengtas įgyvendinimo planas, sk.</t>
  </si>
  <si>
    <t>Įrengta I salės ekspozicija, proc.</t>
  </si>
  <si>
    <t>Šiaurinės kurtinos muziejaus ekspozicijos projektavimas ir įrengimas</t>
  </si>
  <si>
    <t xml:space="preserve">PATVIRTINTA
Klaipėdos miesto savivaldybės administracijos direktoriaus 2017 m. kovo ... d. įsakymu Nr. AD1-   </t>
  </si>
  <si>
    <t xml:space="preserve">* pagal Klaipėdos miesto savivaldybės tarybos sprendimus: 2016 m. gruodžio 22 d. Nr. T2-290 ir 2017 m. vasario 23 d. Nr. T2-25
</t>
  </si>
  <si>
    <t xml:space="preserve">Parengta techninė dokumentacija, vnt. </t>
  </si>
  <si>
    <t>Įrengtas liftas Bendruomenės namuose, Debreceno g. 48</t>
  </si>
  <si>
    <t>Siūlomas keisti 2018-ųjų metų lėšų projektas</t>
  </si>
  <si>
    <t>Siūlomas keisti 2019-ųjų metųlėšų projektas</t>
  </si>
  <si>
    <t>Siūlomas keisti 2019 m. lėšų projektas</t>
  </si>
  <si>
    <t>Siūlomas keisti 2018 m. lėšų projektas</t>
  </si>
  <si>
    <t>Įrengtas liftas, vnt.</t>
  </si>
  <si>
    <t>Įvykdyta rinkodaros priemonių (reklaminių leidinių laivams pritraukti, spaudos konferencijų, straipsnių, „Sail Training International“ vizitų organizavimų, buriavimo praktikantų atrankų, suvenyrų gamybos), proc.</t>
  </si>
  <si>
    <t>Lifto įrengimas Bendruomenės namuose Debreceno g. 48</t>
  </si>
  <si>
    <t>Ekspozicijos projektavimas ir įrengimas piliavietės šiaurinėje kurtinoje</t>
  </si>
  <si>
    <r>
      <rPr>
        <strike/>
        <sz val="10"/>
        <color rgb="FFFF0000"/>
        <rFont val="Times New Roman"/>
        <family val="1"/>
        <charset val="186"/>
      </rPr>
      <t xml:space="preserve">59 </t>
    </r>
    <r>
      <rPr>
        <b/>
        <sz val="10"/>
        <color rgb="FFFF0000"/>
        <rFont val="Times New Roman"/>
        <family val="1"/>
        <charset val="186"/>
      </rPr>
      <t>62</t>
    </r>
  </si>
  <si>
    <t>Siūloma sumažinti finansavimo apimtį priemonei, nes pagal naują Kultūros ir meno stipendijų mokėjimo tvarką padidinta stipendija (580 Eur) 15-ai stipendininkų bus mokama nuo birželio ir iki metų galo liks nepanaudota 3100 Eur</t>
  </si>
  <si>
    <t xml:space="preserve">Ekspozicijos projektavimas ir įrengimas piliavietės šiaurinėje kurtinoje  </t>
  </si>
  <si>
    <t>Įrengta I salės (239,34 kv.m) ekspozicija, proc.</t>
  </si>
  <si>
    <t>Įrengta II salės (588,18 kv.m) ekspozicija, proc.</t>
  </si>
  <si>
    <t>SB(VB)</t>
  </si>
  <si>
    <t xml:space="preserve">Keičiama pagal 2017-06-29 savivaldybės tarybos sprendimu Nr. T2-... patvirtintą 2017 m. savivaldybės biudžeto pakeitimą </t>
  </si>
  <si>
    <t>Įrengta II salės ekspozicija, proc.</t>
  </si>
  <si>
    <t>ES'</t>
  </si>
  <si>
    <t>Kt'</t>
  </si>
  <si>
    <t>SB(L)'</t>
  </si>
  <si>
    <r>
      <t xml:space="preserve">5 </t>
    </r>
    <r>
      <rPr>
        <b/>
        <strike/>
        <sz val="10"/>
        <color rgb="FFFF0000"/>
        <rFont val="Times New Roman"/>
        <family val="1"/>
        <charset val="186"/>
      </rPr>
      <t>6</t>
    </r>
  </si>
  <si>
    <t xml:space="preserve">Siūloma sumažinti finansavimo apimtį priemonei, nes viešųjų pirkimų būdu paslauga nupirkta pigiau </t>
  </si>
  <si>
    <t>Siūloma koreguoti priemonės pavadinimą ir 2017 m. nevykdyti einamojo remonto darbų. Siūloma  rengti kapitalinio remonto techninį projektą 2018 m. ir pastatą suremontuoti pilnai.</t>
  </si>
  <si>
    <t>Siūloma padidinti papriemonės finansavimo apimtį 2018 m., nes apklausus kelis paslaugų tiekėjus, paaiškėjo, kad projekto konkurso organizavimas gali kainuoti daugiau, nei planuota</t>
  </si>
  <si>
    <t>Siūloma planuoti dokumentų (investicijų projekto ir technnio projekto) parengimą 2018 m.</t>
  </si>
  <si>
    <t>Siūloma įtraukti naują papriemonę pagal 2017-06-17 pasirašytą Detaliojo plano sprendinių įgyvendinimo sutartį, kurioje numatyta, kad Klaipėdos miesto savivaldybė užtikrins finansavimą Muzikinio teatro pastato rekonstravimo sklypo tvarkybos darbams laisvoje valstybinėje žemėje</t>
  </si>
  <si>
    <r>
      <t>Siūloma išbraukti papriemonę „Šiuolaikinio prancūzų ir lietuvių šokio populiarinimas ir sklaida“, nes bus skelbiamas konkursas dėl šios priemonės įgyvendinimo pagal kultūros projektų dalinio finansavimo konkursą iš savivaldybės biudžeto lėšų. (010103 papriemonė)</t>
    </r>
    <r>
      <rPr>
        <sz val="10"/>
        <color rgb="FFFF0000"/>
        <rFont val="Times New Roman"/>
        <family val="1"/>
        <charset val="186"/>
      </rPr>
      <t xml:space="preserve">  </t>
    </r>
    <r>
      <rPr>
        <sz val="10"/>
        <rFont val="Times New Roman"/>
        <family val="1"/>
        <charset val="186"/>
      </rPr>
      <t xml:space="preserve">ir padidinti finansavimo apimtį papriemonei "Miestui aktualių renginių organizavimas" iš nepanaudotų biudžeto lėšų po viešųjų pirkimų procedūrų su VšĮ „Klaipėdos šventės“ dėl vietinės rinkliavos administravimo </t>
    </r>
    <r>
      <rPr>
        <i/>
        <sz val="10"/>
        <rFont val="Times New Roman"/>
        <family val="1"/>
        <charset val="186"/>
      </rPr>
      <t>(finansavimo šaltinis SB(VR))</t>
    </r>
    <r>
      <rPr>
        <sz val="10"/>
        <rFont val="Times New Roman"/>
        <family val="1"/>
        <charset val="186"/>
      </rPr>
      <t xml:space="preserve">. Lėšos (6,2 tūkst. €) bus panaudotos </t>
    </r>
    <r>
      <rPr>
        <b/>
        <i/>
        <sz val="10"/>
        <rFont val="Times New Roman"/>
        <family val="1"/>
        <charset val="186"/>
      </rPr>
      <t>Reformacijos 500 metų jubiliejui skirto renginio organizavimui</t>
    </r>
    <r>
      <rPr>
        <sz val="10"/>
        <rFont val="Times New Roman"/>
        <family val="1"/>
        <charset val="186"/>
      </rPr>
      <t>, nes šiai paslaugai įgyvendinti numatytų 2500 € nepakanka</t>
    </r>
  </si>
  <si>
    <t>Siūloma padidinti finansavimo apimtį papriemonei „Kultūros, meno, edukacinės veiklos ir leidybos projektų dalinis finansavimas“, nes buvo pateikta daugiau paraiškų, nei planuota kultūros projektų dalinio finansavimo iš savivaldybės biudžeto lėšų konkursui</t>
  </si>
  <si>
    <t>Siūloma keisti papriemonės asignavimų valdytoją (projektą vykdys BĮ Mažosios Lietuvos istorijos muziejaus) ir planuoti jai didesnį finansavimą, numatant bendrą viešąjį pirkimą I ir II ekspozicijų salių projektavimui ir įrengimui, siekiant greitesnio ir racionalesnio lėšų panaudojimo</t>
  </si>
  <si>
    <t xml:space="preserve">Siūloma padidinti finansavimo apimtį (15,3 tūkst. €) papriemonei - pastato Daržų g. 10 fasado remontui pagal Klaipėdos m. savivaldybės tarybos patvirtintų Klaipėdos miesto tvarkymo ir švaros taisyklių reikalavimus („asmenys privalo prižiūrėti statinio fasadą, cokolį taip, kad būtų užtikrinta estetiškai tvarkinga jų išvaizda“) </t>
  </si>
  <si>
    <t>Klaipėdos muzikinio teatro pastato Danės g. 19 rekonstravimo sklypo tvarkyba</t>
  </si>
  <si>
    <r>
      <rPr>
        <b/>
        <sz val="10"/>
        <color rgb="FFFF0000"/>
        <rFont val="Times New Roman"/>
        <family val="1"/>
        <charset val="186"/>
      </rPr>
      <t>Bendruomenės centro - bibliotekos (Molo g. 60) pastato kapitalinis remontas</t>
    </r>
    <r>
      <rPr>
        <sz val="10"/>
        <rFont val="Times New Roman"/>
        <family val="1"/>
        <charset val="186"/>
      </rPr>
      <t xml:space="preserve"> </t>
    </r>
    <r>
      <rPr>
        <strike/>
        <sz val="10"/>
        <rFont val="Times New Roman"/>
        <family val="1"/>
        <charset val="186"/>
      </rPr>
      <t>BĮ Klaipėdos miesto savivaldybės viešosios bibliotekos Melnragės filialo (Molo g. 60)</t>
    </r>
    <r>
      <rPr>
        <strike/>
        <sz val="10"/>
        <color rgb="FFFF0000"/>
        <rFont val="Times New Roman"/>
        <family val="1"/>
        <charset val="186"/>
      </rPr>
      <t xml:space="preserve"> </t>
    </r>
    <r>
      <rPr>
        <strike/>
        <sz val="10"/>
        <rFont val="Times New Roman"/>
        <family val="1"/>
        <charset val="186"/>
      </rPr>
      <t xml:space="preserve">remontas </t>
    </r>
  </si>
  <si>
    <t>Bendruomenės centro - bibliotekos (Molo g. 60) pastato kapitalinis remontas</t>
  </si>
  <si>
    <t>Išlaidoms</t>
  </si>
  <si>
    <t>Turtui įsigyti ir finansiniams įsipareigojimams vykdyti</t>
  </si>
  <si>
    <t>Iš jų darbo užmokesčiui</t>
  </si>
  <si>
    <t>2018-ųjų metų asignavimų planas</t>
  </si>
  <si>
    <t xml:space="preserve"> 2017–2020 M. KLAIPĖDOS MIESTO SAVIVALDYBĖS</t>
  </si>
  <si>
    <t>2017 m. patvirtintas asignavimų planas*</t>
  </si>
  <si>
    <t>Paskutinis 2017 m. asignavimų plano pakeitimas**</t>
  </si>
  <si>
    <t>2017 m. patvirtintas asignavimų planas**</t>
  </si>
  <si>
    <t>2020-ųjų metų lėšų projektas</t>
  </si>
  <si>
    <t>2020 m. lėšų projektas</t>
  </si>
  <si>
    <t>2020-ieji metai</t>
  </si>
  <si>
    <t>** pagal Klaipėdos miesto savivaldybės tarybos 2017 m. liepos 27 sprendimą Nr. T2-162</t>
  </si>
  <si>
    <t>Atlikta remonto darbų, proc.</t>
  </si>
  <si>
    <t xml:space="preserve">E. Dolebienė </t>
  </si>
  <si>
    <t>E. Dolebienė ir V. Kovaitis</t>
  </si>
  <si>
    <t xml:space="preserve"> </t>
  </si>
  <si>
    <t>IED, V. Kovaitis</t>
  </si>
  <si>
    <t>IED Projektų skyrius, D. Šakinienė</t>
  </si>
  <si>
    <t>IED Projektų skyrius, I. Dulkytė</t>
  </si>
  <si>
    <t>IED Projektų skyrius, M. Lygnugarienė</t>
  </si>
  <si>
    <t>IED Projektų skyrius, E. Dolebienė</t>
  </si>
  <si>
    <t xml:space="preserve">Tęstinių tarptautinių meno renginių dalinis finansavimas </t>
  </si>
  <si>
    <t>Iš dalies finansuota programų, skaičius</t>
  </si>
  <si>
    <t>Iš dalies finansuota renginių, skaičius</t>
  </si>
  <si>
    <t>Pasirengimas „The Tall Ships Races“ programai ir jos  įgyvendinimas</t>
  </si>
  <si>
    <t>Kultūros ir meno projektų vertinimo paslaugų pirkimas</t>
  </si>
  <si>
    <t>Ekspertų skaičius</t>
  </si>
  <si>
    <t>Kultūros ir meno projektų administravimo programos įdiegimas</t>
  </si>
  <si>
    <t xml:space="preserve">Stipendijų mokėjimas kultūros ir meno kūrėjams, mentoriams, rezidentams </t>
  </si>
  <si>
    <t>09</t>
  </si>
  <si>
    <t>1920-1923 m. istorinės atminties aktualizavimas ir sklaida</t>
  </si>
  <si>
    <t xml:space="preserve">Išleista leidinių, skaičius </t>
  </si>
  <si>
    <t>10</t>
  </si>
  <si>
    <t>Parengtas techninis projektas, vnt.</t>
  </si>
  <si>
    <t>III a. koridoriaus remontas, proc.</t>
  </si>
  <si>
    <t xml:space="preserve">3.3.1.1. </t>
  </si>
  <si>
    <t>Kultūrinio turizmo maršrutų formavimas:</t>
  </si>
  <si>
    <t>Dalyvavimas Europos komisijos sertifikuotų kulūros kelių programose</t>
  </si>
  <si>
    <t>Tarptautinį kultūrinį bendradarbiavimą skatinančių projektų organizavimas:</t>
  </si>
  <si>
    <t>Parengta programa „Klaipėda - 2030“</t>
  </si>
  <si>
    <t xml:space="preserve">Įgyvendinta programa „Kaipėda - 2030“, proc. </t>
  </si>
  <si>
    <t xml:space="preserve">Programos „Klaipėda - 2030“ parengimas ir įgyvendinimas </t>
  </si>
  <si>
    <t>Įgyvendinta Lietuvos valstybės šimtmečio programa</t>
  </si>
  <si>
    <t>Palaikoma virtuali platforma - Kultūros uostas</t>
  </si>
  <si>
    <t xml:space="preserve">Miesto pietinės dalies gyventojų socialinės - kultūrinės atskirites mažinimas, naudojant kūrybinių partnerysčių metodiką </t>
  </si>
  <si>
    <t xml:space="preserve">Projektuose dalyvaujančių asmenų skaičius </t>
  </si>
  <si>
    <t xml:space="preserve">Kultūrinės veiklos tyrimų ir stebėsenos vykdymas </t>
  </si>
  <si>
    <t>Įgyvendinama Klaipėdos kultūros rinkodaros programa</t>
  </si>
  <si>
    <t>Įgyvendinta Lietuvos valstybės šimtmečio minėjimo programos projektų, vnt.</t>
  </si>
  <si>
    <t>Kultūros ir meno programų projektų dalinis finansavimas:</t>
  </si>
  <si>
    <t xml:space="preserve">IED Statybos ir infrastruktūros plėtros skyrius, E. Dolebienė </t>
  </si>
  <si>
    <t xml:space="preserve">IED -  V. Kovaitis ir Statybos ir infrastruktūros plėtros skyrius - E. Dolebienė </t>
  </si>
  <si>
    <t>IED Projektų skyrius</t>
  </si>
  <si>
    <t>Įdiegta programa, proc.</t>
  </si>
  <si>
    <t>Kultūros ir meno projektų vertinimas ir administravimas:</t>
  </si>
  <si>
    <t xml:space="preserve">Įvertinta paraiškų, skaičius </t>
  </si>
  <si>
    <t xml:space="preserve">Miestui aktualių renginių organizavimas </t>
  </si>
  <si>
    <t>Prancūzų ir lietuvių koprodukcinių projektų įgyvendinimas:</t>
  </si>
  <si>
    <t>UKD Kultūros skyrius</t>
  </si>
  <si>
    <t>MŪD Socialinės infrastruktūros priežiūros skyrius</t>
  </si>
  <si>
    <t xml:space="preserve">MŪD Socialinės infrastruktūros priežiūros skyrius </t>
  </si>
  <si>
    <t>Suorganizuota valstybinių švenčių, atmintinų datų minėjimų ir miesto švenčių, sk.</t>
  </si>
  <si>
    <t xml:space="preserve">Fachverkinės architektūros pastatų komplekso (Bažnyčių g. 4 / Daržų g. 10, Bažnyčių g. 6, Vežėjų g. 4, Aukštoji g. 1 / Didžioji Vandens g. 2) tvarkyba </t>
  </si>
  <si>
    <t xml:space="preserve"> - projekto „Esminis „tradicinės“ industrijos pokytis į kūrybines industrijas - darnios regioninės plėtros pagrindas“ įgyvendinimas</t>
  </si>
  <si>
    <t>Viešosios bibliotekos filialų  einamasis remontas (2018 m. - Tilžės g. 9, 11, Danės g. 7, Janonio g. 9, 2019 m. - Kalnupės g. 13)</t>
  </si>
  <si>
    <t>Atliktas einamasis remontas, pastatų skaičius</t>
  </si>
  <si>
    <t xml:space="preserve"> - informacinės - kūrybinės zonos įrengimas Parodų rūmų fojė, Didžioji Vandens g. 2</t>
  </si>
  <si>
    <t>Narystės mokestis organizacijai „Sail Training international“</t>
  </si>
  <si>
    <t>Paruošta paraiškų dėl Didžiųjų burlaivių lenktynių organizavimo</t>
  </si>
  <si>
    <t xml:space="preserve">Kultūros ir meno sričių projektų dalinis finansavimas </t>
  </si>
  <si>
    <t>Kutūros ir meno projektuose apsilankiusių asmenų skaičius</t>
  </si>
  <si>
    <t xml:space="preserve">Kūrybinių partnerysių metodiką naudojančių projektų skaičius </t>
  </si>
  <si>
    <t xml:space="preserve">Menininkų rezidentų skaičius </t>
  </si>
  <si>
    <t xml:space="preserve">Teatrinės veiklos programų dalinis finansavimas </t>
  </si>
  <si>
    <t xml:space="preserve">Muzikinės veiklos programų dalinis finansavimas </t>
  </si>
  <si>
    <t xml:space="preserve">Jūrinės kultūros tarptautinių tęstinių programų dalinis finansavimas </t>
  </si>
  <si>
    <t xml:space="preserve">Edukacinių projektų skaičius </t>
  </si>
  <si>
    <t xml:space="preserve">Sukurtų naujų teatro pastatymų skaičius </t>
  </si>
  <si>
    <t xml:space="preserve">Sukurta koncertinių programų, skaičius </t>
  </si>
  <si>
    <t>Apsilankiusiųjų renginiuose dalyvių skaičius, tūkst.</t>
  </si>
  <si>
    <t xml:space="preserve">Surengta regata „Baltic Sail“ </t>
  </si>
  <si>
    <t xml:space="preserve">Dalyvauta tarptautiniuose renginiuose pristatant Klaipėdą, renginių skaičius </t>
  </si>
  <si>
    <t xml:space="preserve">Sumokėta narystės mokesčių, skaičius </t>
  </si>
  <si>
    <t xml:space="preserve">Programa pasinaudojusių subjektų skaičius </t>
  </si>
  <si>
    <t xml:space="preserve">Įgyvendinta edukacinių projektų, skaičius </t>
  </si>
  <si>
    <t xml:space="preserve">Iš dalies finansuota festivalių, skaičius </t>
  </si>
  <si>
    <t>Organizuota jaunųjų kūrėjų kūrybos pristatymų, sk.</t>
  </si>
  <si>
    <t xml:space="preserve">Administruojama duomenų bazių, skaičius </t>
  </si>
  <si>
    <t xml:space="preserve">Pristatoma jaunųjų kūrėjų, skaičius </t>
  </si>
  <si>
    <t xml:space="preserve">Politinių kalinių ir tremtinių sąjungos narių kelionė į kasmetinį suvažiavimą Ariogaloje </t>
  </si>
  <si>
    <t xml:space="preserve">Suorganizuota kelionių, skaičius </t>
  </si>
  <si>
    <t>Suorganizuota miestui aktualių renginių ir miesto švenčių  (Šviesų festivalis, Kalėdinių ir naujametinių renginių ciklas, Kultūros diena, Vydūno metinių minėjimas, Dalyvavimas šimtmečio dainų šventėje ir iš anksto nesuplanuotos iniciatyvos)</t>
  </si>
  <si>
    <t>Parengta leidinio maketų, skaičius</t>
  </si>
  <si>
    <t xml:space="preserve">Programos dalyvių skaičius </t>
  </si>
  <si>
    <t xml:space="preserve">Surganizuota meistriškumo sesijų, skaičius </t>
  </si>
  <si>
    <t xml:space="preserve">Pastatyta naujų šokių, skaičius </t>
  </si>
  <si>
    <t xml:space="preserve">Pristatyta sukurtos produkcijos, skaičius </t>
  </si>
  <si>
    <t xml:space="preserve">Dalyvių skaičius </t>
  </si>
  <si>
    <t>Suorganizuota mokymų programų, skaičius</t>
  </si>
  <si>
    <t xml:space="preserve">Įvykdyta renginių skirtų Lietuvos valstybės šimtmečiui </t>
  </si>
  <si>
    <t xml:space="preserve">Edukacinių programų skaičius </t>
  </si>
  <si>
    <t xml:space="preserve">Parengtas kapitalinio remonto techninis projektas, vnt. </t>
  </si>
  <si>
    <t>Atlikta kapitalinio remonto darbų, proc.</t>
  </si>
  <si>
    <t xml:space="preserve">Jūros šventės programoje dalyvavusių organizacijų skaičius </t>
  </si>
  <si>
    <t xml:space="preserve">Jūros šventės programoje dalyvavusių savanorių skaičius </t>
  </si>
  <si>
    <t>„Baltic Sail“ regatoje atplaukusių laivų skaičius, vnt.</t>
  </si>
  <si>
    <t xml:space="preserve">Parengta paroda proc. </t>
  </si>
  <si>
    <t xml:space="preserve">Klaipėdos kilnojamojo kultūros paveldo ir dailės palikimo muziejifikavimo strategijos parengimas </t>
  </si>
  <si>
    <t>Parengta muziejifikavimo strategija</t>
  </si>
  <si>
    <t xml:space="preserve">Parengtas Klaipėdos dailės palikimo sąvadas </t>
  </si>
  <si>
    <t xml:space="preserve">Dalyvavimas festivalyje Europeada </t>
  </si>
  <si>
    <t xml:space="preserve">Parengta programa </t>
  </si>
  <si>
    <t>Pilotinių projektų skaičius</t>
  </si>
  <si>
    <t xml:space="preserve">Projekte dalyvaujančių ugdytinių skaičius </t>
  </si>
  <si>
    <t>Kultūros lauko tyrimų skaičius, skaičius</t>
  </si>
  <si>
    <t xml:space="preserve">Modernaus bendruomenės centro-bibliotekos statyba pietinėje miesto dalyje  </t>
  </si>
  <si>
    <t xml:space="preserve">Vasaros koncertų estrados architektūrinės idėjos konkurso organizavimas </t>
  </si>
  <si>
    <t>Suorganizuota miesto pristatymų, skaičius</t>
  </si>
  <si>
    <t>Pasirašyta tarptautinių sutarčių, skaičius</t>
  </si>
  <si>
    <t>Programos „Lietuvos valstybės šimtmečio minėjimo Klaipėdoje“ įgyvendinimas</t>
  </si>
  <si>
    <t xml:space="preserve">Klaipėdos kultūros ir meno kūrėjų kompetencijų ugdymo poreikio tyrimų, skaičius </t>
  </si>
  <si>
    <t xml:space="preserve">Parengta strategijų, skaičius </t>
  </si>
  <si>
    <t xml:space="preserve">Įgyvendinta pilotinių projektų, skaičius </t>
  </si>
  <si>
    <t xml:space="preserve">Įgyvendinta kultūrinių kompetencijų ugdymo strategija, proc. </t>
  </si>
  <si>
    <t xml:space="preserve">Pristatyti renginiai nacionalinės televizijos eteryje, sekundžių skaičius </t>
  </si>
  <si>
    <t xml:space="preserve">Facebook puslapio Kultūros uostas sekėjų skaičius </t>
  </si>
  <si>
    <t>Unikalių lankytojų tinklapyje „Kultūros uostas“ skaičius  per metus</t>
  </si>
  <si>
    <t>Suprojektuotas urbanistikos informacinis centras - muziejus, proc.</t>
  </si>
  <si>
    <t xml:space="preserve">Atviras virtualus ubanistikos muziejus </t>
  </si>
  <si>
    <t>Inicijuota asociacijos narių susitikimų, skaičius</t>
  </si>
  <si>
    <t>Sukurta mobiliųjų aplikacijų skaičius</t>
  </si>
  <si>
    <t>Sukurta skaitmeninė platforma, proc.</t>
  </si>
  <si>
    <t>Inicijuota Žydų kultūros paveldo asociacijos narių susitikimų, skaičius</t>
  </si>
  <si>
    <t>Parengta leidinio rankraščių, skaičius</t>
  </si>
  <si>
    <t xml:space="preserve">Pasirašyta bendrdarbiavimo sutarčių, skaičius </t>
  </si>
  <si>
    <t xml:space="preserve">Vaikų ir jaunimo kultūrinių kompetencijų ugdymo strategijos parengimas </t>
  </si>
  <si>
    <t>Projekto „Klaipėdos miesto savivaldybės viešosios bibliotekos „Kauno atžalyno“ filialas – naujos galimybės mažiems ir dideliems“ įgyvendinimas</t>
  </si>
  <si>
    <t>Parengtas Parodų rūmo fojė renovacijos projektas, vnt.</t>
  </si>
  <si>
    <t>Įrengta edukacinė kompiuterinės sistema, proc.</t>
  </si>
  <si>
    <t xml:space="preserve">Atlikta fojė renovacija, proc. </t>
  </si>
  <si>
    <t>Įrengta iformacinė/kūrybinė zona, proc.</t>
  </si>
  <si>
    <t>Atliktas stogo remontas, 100 kv.m, proc.</t>
  </si>
  <si>
    <t>SB(ESA)</t>
  </si>
  <si>
    <r>
      <t xml:space="preserve">Savivaldybės biudžeto apyvartos lėšos ES finansinės paramos programų laikinam lėšų stygiui dengti  </t>
    </r>
    <r>
      <rPr>
        <b/>
        <sz val="10"/>
        <rFont val="Times New Roman"/>
        <family val="1"/>
        <charset val="186"/>
      </rPr>
      <t>SB(ESA)</t>
    </r>
  </si>
  <si>
    <t>Likviduota vandentiekio sistemos avarija ir atliktas užlietų patalpų remontas, proc.</t>
  </si>
  <si>
    <t>** pagal Klaipėdos miesto savivaldybės tarybos 2017-11-23 sprendimą Nr. T2-267</t>
  </si>
  <si>
    <t xml:space="preserve">Lifto įrengimas Klaipėdos miesto savivaldybės Mažosios Lietuvos istorijos muziejuje </t>
  </si>
  <si>
    <t>Buvusio policijos pastato (adresu Jūros g. 1) pritaikymas kultūros reikmėms</t>
  </si>
  <si>
    <t xml:space="preserve"> 2018–2020 M. KLAIPĖDOS MIESTO SAVIVALDYBĖS</t>
  </si>
  <si>
    <t>Nupirkta objekto apsaugos paslauga</t>
  </si>
  <si>
    <t xml:space="preserve">Atlikta pastatų techninės būklės ekspertizė </t>
  </si>
  <si>
    <t>UPD Statybos leidimų ir statinių priežiūros skyrius</t>
  </si>
  <si>
    <t>IED Projektų skyrius, Statybos ir infrastruktūros plėtros skyrius</t>
  </si>
  <si>
    <t>Parengta pastato panaudojimo galimybių studija</t>
  </si>
  <si>
    <t>Pašalinta pastatų avarinė būklė, proc.</t>
  </si>
  <si>
    <t>P5</t>
  </si>
  <si>
    <t>Aiškinamojo rašto priedas Nr.3</t>
  </si>
  <si>
    <t>Klaipėdos miesto savivaldybės kultūros plėtros programos (Nr. 08) aprašymo 
priedas</t>
  </si>
  <si>
    <t>Edukacinių projektų skaičius</t>
  </si>
  <si>
    <t>Kultūros lauko tyrimų skaičius</t>
  </si>
  <si>
    <t xml:space="preserve">Klaipėdos kultūros ir meno kūrėjų kompetencijų ugdymo poreikio tyrimų skaičius </t>
  </si>
  <si>
    <t>Regatoje „Baltic Sail“ atplaukusių laivų skaičius, vnt.</t>
  </si>
  <si>
    <t>Suorganizuota valstybinių švenčių, atmintinų datų minėjimų ir miesto švenčių, skaičius</t>
  </si>
  <si>
    <t>Suorganizuota miestui aktualių renginių ir miesto švenčių  (Šviesų festivalis, Kalėdinių ir naujametinių renginių ciklas, Kultūros diena, Vydūno dalyvavimas Šimtmečio dainų šventėje ir iš anksto nesuplanuotos iniciatyvos)</t>
  </si>
  <si>
    <t>1920–1923 m. istorinės atminties aktualizavimas ir sklaida</t>
  </si>
  <si>
    <t xml:space="preserve">Parengta paroda, proc. </t>
  </si>
  <si>
    <t xml:space="preserve">Įvykdyta renginių, skirtų Lietuvos valstybės šimtmečiui </t>
  </si>
  <si>
    <t xml:space="preserve"> - projekto „Esminis tradicinės industrijos pokytis į kūrybines industrijas – darnios regioninės plėtros pagrindas“ įgyvendinimas</t>
  </si>
  <si>
    <t xml:space="preserve"> - informacinės-kūrybinės zonos įrengimas Parodų rūmų fojė, Didžioji Vandens g. 2</t>
  </si>
  <si>
    <t>Įrengta iformacinė-kūrybinė zona, proc.</t>
  </si>
  <si>
    <t>Atliktas stogo remontas, 100 kv. m, proc.</t>
  </si>
  <si>
    <t>Viešosios bibliotekos filialų  einamasis remontas (2018 m. – Tilžės g. 9, 11, Danės g. 7,         J. Janonio g. 9, 2019 m. – Kalnupės g. 13)</t>
  </si>
  <si>
    <t>Bendruomenės centro-bibliotekos (Molo g. 60) pastato kapitalinis remontas</t>
  </si>
  <si>
    <t>Buvusio policijos pastato (Jūros g. 1) pritaikymas kultūros reikmėms</t>
  </si>
  <si>
    <t>Sukurta mobiliųjų programų skaičius</t>
  </si>
  <si>
    <t>Suprojektuotas urbanistikos informacinis centras-muziejus, proc.</t>
  </si>
  <si>
    <t>Lietuvos valstybės šimtmečio minėjimo Klaipėdoje programos įgyvendinimas</t>
  </si>
  <si>
    <t xml:space="preserve">Dalyvavimas festivalyje „Europeada“ </t>
  </si>
  <si>
    <t>Palaikoma virtuali platforma „Kultūros uostas“</t>
  </si>
  <si>
    <t>Unikalių lankytojų platformoje „Kultūros uostas“ skaičius  per metus</t>
  </si>
  <si>
    <t xml:space="preserve">Platformos „Kultūros uostas“ „Facebook“ sekėjų skaičius </t>
  </si>
  <si>
    <t xml:space="preserve">Miesto pietinės dalies gyventojų socialinės-kultūrinės atskirites mažinimas, naudojant kūrybinių partnerysčių metodiką </t>
  </si>
  <si>
    <t>Bandomųjų projektų skaičius</t>
  </si>
  <si>
    <t xml:space="preserve">Įgyvendinta bandomųjų projektų, skaičius </t>
  </si>
  <si>
    <t xml:space="preserve">Programos „Klaipėda – 2030“ parengimas ir įgyvendinimas </t>
  </si>
  <si>
    <t>Parengta programa „Klaipėda – 2030“</t>
  </si>
  <si>
    <t xml:space="preserve">Įgyvendinta programa „Kaipėda – 2030“, proc. </t>
  </si>
  <si>
    <t>_______________________________</t>
  </si>
  <si>
    <t>2018-ųjų metų asigna-vimų planas</t>
  </si>
  <si>
    <t>KULTŪROS PLĖTROS PROGRAMOS (NR. 08)</t>
  </si>
  <si>
    <r>
      <t xml:space="preserve">Pasirengimas Didžiųjų burlaivių lenktynių </t>
    </r>
    <r>
      <rPr>
        <b/>
        <i/>
        <sz val="10"/>
        <rFont val="Times New Roman"/>
        <family val="1"/>
        <charset val="186"/>
      </rPr>
      <t>(The Tall Ships Races</t>
    </r>
    <r>
      <rPr>
        <b/>
        <sz val="10"/>
        <rFont val="Times New Roman"/>
        <family val="1"/>
        <charset val="186"/>
      </rPr>
      <t>) programai ir jos įgyvendinimas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</si>
</sst>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0" x14ac:knownFonts="1">
    <font>
      <sz val="10"/>
      <name val="Arial"/>
      <charset val="186"/>
    </font>
    <font>
      <b/>
      <sz val="10"/>
      <name val="Times New Roman"/>
      <family val="1"/>
    </font>
    <font>
      <sz val="10"/>
      <name val="Times New Roman"/>
      <family val="1"/>
    </font>
    <font>
      <sz val="10"/>
      <name val="Times New Roman"/>
      <family val="1"/>
      <charset val="186"/>
    </font>
    <font>
      <b/>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12"/>
      <name val="Times New Roman"/>
      <family val="1"/>
      <charset val="186"/>
    </font>
    <font>
      <b/>
      <u/>
      <sz val="10"/>
      <name val="Times New Roman"/>
      <family val="1"/>
      <charset val="186"/>
    </font>
    <font>
      <b/>
      <u/>
      <sz val="10"/>
      <name val="Times New Roman"/>
      <family val="1"/>
    </font>
    <font>
      <sz val="12"/>
      <name val="Times New Roman"/>
      <family val="1"/>
    </font>
    <font>
      <b/>
      <sz val="12"/>
      <name val="Times New Roman"/>
      <family val="1"/>
      <charset val="186"/>
    </font>
    <font>
      <b/>
      <sz val="12"/>
      <name val="Times New Roman"/>
      <family val="1"/>
    </font>
    <font>
      <sz val="12"/>
      <name val="Arial"/>
      <family val="2"/>
      <charset val="186"/>
    </font>
    <font>
      <b/>
      <i/>
      <sz val="9"/>
      <color indexed="81"/>
      <name val="Tahoma"/>
      <family val="2"/>
      <charset val="186"/>
    </font>
    <font>
      <sz val="7"/>
      <name val="Times New Roman"/>
      <family val="1"/>
      <charset val="186"/>
    </font>
    <font>
      <sz val="10"/>
      <color rgb="FFFF0000"/>
      <name val="Times New Roman"/>
      <family val="1"/>
      <charset val="186"/>
    </font>
    <font>
      <sz val="10"/>
      <color theme="0"/>
      <name val="Times New Roman"/>
      <family val="1"/>
      <charset val="186"/>
    </font>
    <font>
      <b/>
      <sz val="10"/>
      <color rgb="FFFF0000"/>
      <name val="Times New Roman"/>
      <family val="1"/>
      <charset val="186"/>
    </font>
    <font>
      <sz val="8"/>
      <name val="Times New Roman"/>
      <family val="1"/>
      <charset val="186"/>
    </font>
    <font>
      <sz val="8"/>
      <name val="Times New Roman"/>
      <family val="1"/>
    </font>
    <font>
      <sz val="9"/>
      <name val="Times New Roman"/>
      <family val="1"/>
      <charset val="186"/>
    </font>
    <font>
      <b/>
      <sz val="11"/>
      <name val="Times New Roman"/>
      <family val="1"/>
      <charset val="186"/>
    </font>
    <font>
      <sz val="12"/>
      <color theme="0"/>
      <name val="Times New Roman"/>
      <family val="1"/>
      <charset val="186"/>
    </font>
    <font>
      <b/>
      <sz val="10"/>
      <color theme="0"/>
      <name val="Times New Roman"/>
      <family val="1"/>
      <charset val="186"/>
    </font>
    <font>
      <i/>
      <sz val="10"/>
      <color rgb="FF7030A0"/>
      <name val="Times New Roman"/>
      <family val="1"/>
      <charset val="186"/>
    </font>
    <font>
      <strike/>
      <sz val="10"/>
      <color rgb="FFFF0000"/>
      <name val="Times New Roman"/>
      <family val="1"/>
      <charset val="186"/>
    </font>
    <font>
      <i/>
      <sz val="10"/>
      <name val="Times New Roman"/>
      <family val="1"/>
      <charset val="186"/>
    </font>
    <font>
      <b/>
      <i/>
      <sz val="10"/>
      <name val="Times New Roman"/>
      <family val="1"/>
      <charset val="186"/>
    </font>
    <font>
      <strike/>
      <sz val="10"/>
      <name val="Times New Roman"/>
      <family val="1"/>
      <charset val="186"/>
    </font>
    <font>
      <i/>
      <sz val="10"/>
      <color rgb="FFFF0000"/>
      <name val="Times New Roman"/>
      <family val="1"/>
      <charset val="186"/>
    </font>
    <font>
      <b/>
      <strike/>
      <sz val="10"/>
      <color rgb="FFFF0000"/>
      <name val="Times New Roman"/>
      <family val="1"/>
      <charset val="186"/>
    </font>
    <font>
      <b/>
      <strike/>
      <sz val="10"/>
      <name val="Times New Roman"/>
      <family val="1"/>
      <charset val="186"/>
    </font>
    <font>
      <i/>
      <sz val="10"/>
      <name val="Times New Roman"/>
      <family val="1"/>
    </font>
    <font>
      <i/>
      <sz val="8"/>
      <name val="Times New Roman"/>
      <family val="1"/>
      <charset val="186"/>
    </font>
    <font>
      <i/>
      <sz val="8"/>
      <name val="Times New Roman"/>
      <family val="1"/>
    </font>
    <font>
      <sz val="10"/>
      <color rgb="FF7030A0"/>
      <name val="Times New Roman"/>
      <family val="1"/>
      <charset val="186"/>
    </font>
    <font>
      <b/>
      <sz val="10"/>
      <color rgb="FF7030A0"/>
      <name val="Times New Roman"/>
      <family val="1"/>
      <charset val="186"/>
    </font>
    <font>
      <i/>
      <sz val="9"/>
      <name val="Times New Roman"/>
      <family val="1"/>
      <charset val="186"/>
    </font>
  </fonts>
  <fills count="14">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99CCFF"/>
        <bgColor indexed="64"/>
      </patternFill>
    </fill>
    <fill>
      <patternFill patternType="solid">
        <fgColor rgb="FFBCF6BD"/>
        <bgColor indexed="64"/>
      </patternFill>
    </fill>
    <fill>
      <patternFill patternType="solid">
        <fgColor rgb="FFFFFF00"/>
        <bgColor indexed="64"/>
      </patternFill>
    </fill>
    <fill>
      <patternFill patternType="solid">
        <fgColor theme="6" tint="0.79998168889431442"/>
        <bgColor indexed="64"/>
      </patternFill>
    </fill>
  </fills>
  <borders count="96">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rgb="FF7030A0"/>
      </top>
      <bottom style="thin">
        <color indexed="64"/>
      </bottom>
      <diagonal/>
    </border>
    <border>
      <left style="medium">
        <color indexed="64"/>
      </left>
      <right style="medium">
        <color indexed="64"/>
      </right>
      <top/>
      <bottom style="thin">
        <color rgb="FF7030A0"/>
      </bottom>
      <diagonal/>
    </border>
    <border>
      <left style="medium">
        <color indexed="64"/>
      </left>
      <right style="medium">
        <color indexed="64"/>
      </right>
      <top style="thin">
        <color rgb="FF7030A0"/>
      </top>
      <bottom style="thin">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rgb="FF7030A0"/>
      </top>
      <bottom style="thin">
        <color indexed="64"/>
      </bottom>
      <diagonal/>
    </border>
    <border>
      <left style="thin">
        <color indexed="64"/>
      </left>
      <right style="thin">
        <color indexed="64"/>
      </right>
      <top style="thin">
        <color rgb="FF7030A0"/>
      </top>
      <bottom style="thin">
        <color indexed="64"/>
      </bottom>
      <diagonal/>
    </border>
    <border>
      <left style="thin">
        <color indexed="64"/>
      </left>
      <right style="medium">
        <color indexed="64"/>
      </right>
      <top style="thin">
        <color rgb="FF7030A0"/>
      </top>
      <bottom style="thin">
        <color indexed="64"/>
      </bottom>
      <diagonal/>
    </border>
    <border>
      <left style="thin">
        <color indexed="64"/>
      </left>
      <right style="medium">
        <color indexed="64"/>
      </right>
      <top style="thin">
        <color rgb="FF7030A0"/>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rgb="FF7030A0"/>
      </bottom>
      <diagonal/>
    </border>
    <border>
      <left style="medium">
        <color indexed="64"/>
      </left>
      <right style="thin">
        <color indexed="64"/>
      </right>
      <top/>
      <bottom style="thin">
        <color rgb="FF7030A0"/>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rgb="FF7030A0"/>
      </top>
      <bottom/>
      <diagonal/>
    </border>
  </borders>
  <cellStyleXfs count="3">
    <xf numFmtId="0" fontId="0" fillId="0" borderId="0"/>
    <xf numFmtId="0" fontId="5" fillId="0" borderId="0"/>
    <xf numFmtId="0" fontId="5" fillId="0" borderId="0">
      <alignment vertical="center"/>
    </xf>
  </cellStyleXfs>
  <cellXfs count="3108">
    <xf numFmtId="0" fontId="0" fillId="0" borderId="0" xfId="0"/>
    <xf numFmtId="49" fontId="4" fillId="3" borderId="3" xfId="0" applyNumberFormat="1" applyFont="1" applyFill="1" applyBorder="1" applyAlignment="1">
      <alignment horizontal="center" vertical="top"/>
    </xf>
    <xf numFmtId="49" fontId="4" fillId="0" borderId="9" xfId="0" applyNumberFormat="1" applyFont="1" applyBorder="1" applyAlignment="1">
      <alignment vertical="top"/>
    </xf>
    <xf numFmtId="49" fontId="4" fillId="2" borderId="14" xfId="0" applyNumberFormat="1" applyFont="1" applyFill="1" applyBorder="1" applyAlignment="1">
      <alignment horizontal="center" vertical="top"/>
    </xf>
    <xf numFmtId="0" fontId="8" fillId="0" borderId="0" xfId="0" applyFont="1"/>
    <xf numFmtId="0" fontId="8" fillId="0" borderId="23" xfId="0" applyFont="1" applyBorder="1" applyAlignment="1">
      <alignment horizontal="center" vertical="top" wrapText="1"/>
    </xf>
    <xf numFmtId="0" fontId="8" fillId="0" borderId="23" xfId="0" applyFont="1" applyBorder="1" applyAlignment="1">
      <alignment vertical="top" wrapText="1"/>
    </xf>
    <xf numFmtId="49" fontId="4" fillId="0" borderId="3" xfId="0" applyNumberFormat="1" applyFont="1" applyBorder="1" applyAlignment="1">
      <alignment vertical="top"/>
    </xf>
    <xf numFmtId="49" fontId="4" fillId="2" borderId="12" xfId="0" applyNumberFormat="1" applyFont="1" applyFill="1" applyBorder="1" applyAlignment="1">
      <alignment horizontal="center" vertical="top"/>
    </xf>
    <xf numFmtId="49" fontId="4" fillId="3" borderId="9" xfId="0" applyNumberFormat="1" applyFont="1" applyFill="1" applyBorder="1" applyAlignment="1">
      <alignment horizontal="center" vertical="top"/>
    </xf>
    <xf numFmtId="0" fontId="3" fillId="0" borderId="0" xfId="0" applyNumberFormat="1" applyFont="1" applyBorder="1" applyAlignment="1">
      <alignment horizontal="center" vertical="top"/>
    </xf>
    <xf numFmtId="3" fontId="2" fillId="0" borderId="0" xfId="0" applyNumberFormat="1" applyFont="1" applyAlignment="1">
      <alignment vertical="top"/>
    </xf>
    <xf numFmtId="3" fontId="4" fillId="9" borderId="38" xfId="0" applyNumberFormat="1" applyFont="1" applyFill="1" applyBorder="1" applyAlignment="1">
      <alignment horizontal="center" vertical="top" wrapText="1"/>
    </xf>
    <xf numFmtId="3" fontId="2" fillId="0" borderId="35" xfId="0" applyNumberFormat="1" applyFont="1" applyBorder="1" applyAlignment="1">
      <alignment horizontal="center" vertical="top"/>
    </xf>
    <xf numFmtId="3" fontId="3" fillId="0" borderId="28" xfId="0" applyNumberFormat="1" applyFont="1" applyBorder="1" applyAlignment="1">
      <alignment horizontal="center" vertical="top"/>
    </xf>
    <xf numFmtId="3" fontId="3" fillId="0" borderId="0" xfId="0" applyNumberFormat="1" applyFont="1" applyAlignment="1">
      <alignment vertical="top"/>
    </xf>
    <xf numFmtId="3" fontId="2" fillId="0" borderId="0" xfId="0" applyNumberFormat="1" applyFont="1" applyBorder="1" applyAlignment="1">
      <alignment vertical="top"/>
    </xf>
    <xf numFmtId="3" fontId="4" fillId="0" borderId="13" xfId="0" applyNumberFormat="1" applyFont="1" applyFill="1" applyBorder="1" applyAlignment="1">
      <alignment vertical="top" wrapText="1"/>
    </xf>
    <xf numFmtId="3" fontId="3" fillId="0" borderId="35" xfId="0" applyNumberFormat="1" applyFont="1" applyBorder="1" applyAlignment="1">
      <alignment horizontal="center" vertical="top"/>
    </xf>
    <xf numFmtId="3" fontId="3" fillId="0" borderId="28" xfId="0" applyNumberFormat="1" applyFont="1" applyFill="1" applyBorder="1" applyAlignment="1">
      <alignment horizontal="center" vertical="top"/>
    </xf>
    <xf numFmtId="3" fontId="3" fillId="0" borderId="0" xfId="0" applyNumberFormat="1" applyFont="1" applyBorder="1" applyAlignment="1">
      <alignment vertical="top"/>
    </xf>
    <xf numFmtId="3" fontId="3" fillId="0" borderId="34" xfId="0" applyNumberFormat="1" applyFont="1" applyBorder="1" applyAlignment="1">
      <alignment horizontal="center" vertical="top"/>
    </xf>
    <xf numFmtId="3" fontId="3" fillId="0" borderId="9" xfId="0" applyNumberFormat="1" applyFont="1" applyFill="1" applyBorder="1" applyAlignment="1">
      <alignment vertical="top" wrapText="1"/>
    </xf>
    <xf numFmtId="3" fontId="3" fillId="5" borderId="35" xfId="1" applyNumberFormat="1" applyFont="1" applyFill="1" applyBorder="1" applyAlignment="1">
      <alignment horizontal="center" vertical="top" wrapText="1"/>
    </xf>
    <xf numFmtId="3" fontId="3" fillId="0" borderId="37" xfId="0" applyNumberFormat="1" applyFont="1" applyFill="1" applyBorder="1" applyAlignment="1">
      <alignment horizontal="center" vertical="top"/>
    </xf>
    <xf numFmtId="3" fontId="3" fillId="0" borderId="37" xfId="0" applyNumberFormat="1" applyFont="1" applyBorder="1" applyAlignment="1">
      <alignment horizontal="center" vertical="top"/>
    </xf>
    <xf numFmtId="3" fontId="3" fillId="0" borderId="22" xfId="0" applyNumberFormat="1" applyFont="1" applyBorder="1" applyAlignment="1">
      <alignment vertical="top"/>
    </xf>
    <xf numFmtId="3" fontId="4" fillId="0" borderId="0" xfId="0" applyNumberFormat="1" applyFont="1" applyFill="1" applyBorder="1" applyAlignment="1">
      <alignment vertical="top" wrapText="1"/>
    </xf>
    <xf numFmtId="3" fontId="3" fillId="0" borderId="0" xfId="0" applyNumberFormat="1" applyFont="1" applyAlignment="1">
      <alignment horizontal="right" vertical="top"/>
    </xf>
    <xf numFmtId="3" fontId="3" fillId="5" borderId="0" xfId="0" applyNumberFormat="1" applyFont="1" applyFill="1" applyBorder="1" applyAlignment="1">
      <alignment vertical="top" wrapText="1"/>
    </xf>
    <xf numFmtId="3" fontId="3" fillId="0" borderId="0" xfId="0" applyNumberFormat="1" applyFont="1" applyAlignment="1">
      <alignment vertical="top" wrapText="1"/>
    </xf>
    <xf numFmtId="3" fontId="3" fillId="0" borderId="27" xfId="0" applyNumberFormat="1" applyFont="1" applyBorder="1" applyAlignment="1">
      <alignment horizontal="center" vertical="top"/>
    </xf>
    <xf numFmtId="3" fontId="3" fillId="5" borderId="11" xfId="0" applyNumberFormat="1" applyFont="1" applyFill="1" applyBorder="1" applyAlignment="1">
      <alignment vertical="top" wrapText="1"/>
    </xf>
    <xf numFmtId="3" fontId="3" fillId="8" borderId="40" xfId="0" applyNumberFormat="1" applyFont="1" applyFill="1" applyBorder="1" applyAlignment="1">
      <alignment vertical="top" wrapText="1"/>
    </xf>
    <xf numFmtId="3" fontId="3" fillId="0" borderId="60" xfId="0" applyNumberFormat="1" applyFont="1" applyFill="1" applyBorder="1" applyAlignment="1">
      <alignment vertical="top" wrapText="1"/>
    </xf>
    <xf numFmtId="3" fontId="3" fillId="0" borderId="45" xfId="0" applyNumberFormat="1" applyFont="1" applyFill="1" applyBorder="1" applyAlignment="1">
      <alignment horizontal="center" vertical="top" wrapText="1"/>
    </xf>
    <xf numFmtId="3" fontId="1" fillId="9" borderId="38" xfId="0" applyNumberFormat="1" applyFont="1" applyFill="1" applyBorder="1" applyAlignment="1">
      <alignment horizontal="center" vertical="top" wrapText="1"/>
    </xf>
    <xf numFmtId="3" fontId="1" fillId="0" borderId="43" xfId="0" applyNumberFormat="1" applyFont="1" applyFill="1" applyBorder="1" applyAlignment="1">
      <alignment horizontal="left" vertical="top" wrapText="1"/>
    </xf>
    <xf numFmtId="3" fontId="2" fillId="0" borderId="47" xfId="0" applyNumberFormat="1" applyFont="1" applyBorder="1" applyAlignment="1">
      <alignment horizontal="center" vertical="top"/>
    </xf>
    <xf numFmtId="3" fontId="2" fillId="0" borderId="27" xfId="0" applyNumberFormat="1" applyFont="1" applyBorder="1" applyAlignment="1">
      <alignment horizontal="center" vertical="top"/>
    </xf>
    <xf numFmtId="3" fontId="4" fillId="0" borderId="13" xfId="0" applyNumberFormat="1" applyFont="1" applyFill="1" applyBorder="1" applyAlignment="1">
      <alignment horizontal="left" vertical="top" wrapText="1"/>
    </xf>
    <xf numFmtId="3" fontId="3" fillId="0" borderId="0" xfId="0" applyNumberFormat="1" applyFont="1" applyAlignment="1">
      <alignment horizontal="center" vertical="top"/>
    </xf>
    <xf numFmtId="164" fontId="3" fillId="0" borderId="28" xfId="0" applyNumberFormat="1" applyFont="1" applyBorder="1" applyAlignment="1">
      <alignment horizontal="center" vertical="top"/>
    </xf>
    <xf numFmtId="164" fontId="3" fillId="8" borderId="58" xfId="0" applyNumberFormat="1" applyFont="1" applyFill="1" applyBorder="1" applyAlignment="1">
      <alignment horizontal="center" vertical="top"/>
    </xf>
    <xf numFmtId="164" fontId="4" fillId="9" borderId="38" xfId="0" applyNumberFormat="1" applyFont="1" applyFill="1" applyBorder="1" applyAlignment="1">
      <alignment horizontal="center" vertical="top"/>
    </xf>
    <xf numFmtId="164" fontId="3" fillId="5" borderId="12" xfId="0" applyNumberFormat="1" applyFont="1" applyFill="1" applyBorder="1" applyAlignment="1">
      <alignment horizontal="center" vertical="top" wrapText="1"/>
    </xf>
    <xf numFmtId="164" fontId="4" fillId="3" borderId="8" xfId="0" applyNumberFormat="1" applyFont="1" applyFill="1" applyBorder="1" applyAlignment="1">
      <alignment horizontal="center" vertical="top"/>
    </xf>
    <xf numFmtId="164" fontId="2" fillId="0" borderId="12" xfId="0" applyNumberFormat="1" applyFont="1" applyBorder="1" applyAlignment="1">
      <alignment horizontal="center" vertical="top"/>
    </xf>
    <xf numFmtId="164" fontId="4" fillId="2" borderId="8" xfId="0" applyNumberFormat="1" applyFont="1" applyFill="1" applyBorder="1" applyAlignment="1">
      <alignment horizontal="center" vertical="top"/>
    </xf>
    <xf numFmtId="164" fontId="4" fillId="4" borderId="8" xfId="0" applyNumberFormat="1" applyFont="1" applyFill="1" applyBorder="1" applyAlignment="1">
      <alignment horizontal="center" vertical="top"/>
    </xf>
    <xf numFmtId="164" fontId="3" fillId="0" borderId="28" xfId="0" applyNumberFormat="1" applyFont="1" applyBorder="1" applyAlignment="1">
      <alignment horizontal="center" vertical="top" wrapText="1"/>
    </xf>
    <xf numFmtId="164" fontId="4" fillId="4" borderId="28" xfId="0" applyNumberFormat="1" applyFont="1" applyFill="1" applyBorder="1" applyAlignment="1">
      <alignment horizontal="center" vertical="top"/>
    </xf>
    <xf numFmtId="164" fontId="3" fillId="0" borderId="0" xfId="0" applyNumberFormat="1" applyFont="1" applyAlignment="1">
      <alignment vertical="top"/>
    </xf>
    <xf numFmtId="3" fontId="3" fillId="0" borderId="47"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164" fontId="3" fillId="5" borderId="11"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wrapText="1"/>
    </xf>
    <xf numFmtId="3" fontId="3" fillId="8" borderId="33" xfId="0" applyNumberFormat="1" applyFont="1" applyFill="1" applyBorder="1" applyAlignment="1">
      <alignment horizontal="center" vertical="top"/>
    </xf>
    <xf numFmtId="164" fontId="3" fillId="0" borderId="11" xfId="0" applyNumberFormat="1" applyFont="1" applyBorder="1" applyAlignment="1">
      <alignment horizontal="center" vertical="top"/>
    </xf>
    <xf numFmtId="3" fontId="3" fillId="0" borderId="28" xfId="0" applyNumberFormat="1" applyFont="1" applyFill="1" applyBorder="1" applyAlignment="1">
      <alignment horizontal="left" vertical="top" wrapText="1"/>
    </xf>
    <xf numFmtId="164" fontId="2" fillId="0" borderId="11" xfId="0" applyNumberFormat="1" applyFont="1" applyBorder="1" applyAlignment="1">
      <alignment horizontal="center" vertical="top"/>
    </xf>
    <xf numFmtId="3" fontId="2" fillId="0" borderId="0" xfId="0" applyNumberFormat="1" applyFont="1" applyAlignment="1">
      <alignment horizontal="center" vertical="top"/>
    </xf>
    <xf numFmtId="3" fontId="11" fillId="0" borderId="0" xfId="0" applyNumberFormat="1" applyFont="1" applyBorder="1" applyAlignment="1">
      <alignment vertical="top"/>
    </xf>
    <xf numFmtId="3" fontId="2" fillId="0" borderId="23" xfId="0" applyNumberFormat="1" applyFont="1" applyFill="1" applyBorder="1" applyAlignment="1">
      <alignment vertical="top" wrapText="1"/>
    </xf>
    <xf numFmtId="164" fontId="3" fillId="8" borderId="28" xfId="0" applyNumberFormat="1" applyFont="1" applyFill="1" applyBorder="1" applyAlignment="1">
      <alignment horizontal="center" vertical="top" wrapText="1"/>
    </xf>
    <xf numFmtId="3" fontId="3" fillId="0" borderId="35" xfId="0" applyNumberFormat="1" applyFont="1" applyFill="1" applyBorder="1" applyAlignment="1">
      <alignment horizontal="left" vertical="top" wrapText="1"/>
    </xf>
    <xf numFmtId="3" fontId="4" fillId="0" borderId="0" xfId="0" applyNumberFormat="1" applyFont="1" applyFill="1" applyBorder="1" applyAlignment="1">
      <alignment horizontal="center" vertical="top" wrapText="1"/>
    </xf>
    <xf numFmtId="164" fontId="3" fillId="0" borderId="0" xfId="0" applyNumberFormat="1" applyFont="1" applyAlignment="1">
      <alignment horizontal="center" vertical="top"/>
    </xf>
    <xf numFmtId="164" fontId="4" fillId="9" borderId="57" xfId="0" applyNumberFormat="1" applyFont="1" applyFill="1" applyBorder="1" applyAlignment="1">
      <alignment horizontal="center" vertical="top" wrapText="1"/>
    </xf>
    <xf numFmtId="164" fontId="1" fillId="9" borderId="57" xfId="0" applyNumberFormat="1" applyFont="1" applyFill="1" applyBorder="1" applyAlignment="1">
      <alignment horizontal="center" vertical="top" wrapText="1"/>
    </xf>
    <xf numFmtId="164" fontId="3" fillId="5" borderId="48" xfId="0" applyNumberFormat="1" applyFont="1" applyFill="1" applyBorder="1" applyAlignment="1">
      <alignment horizontal="center" vertical="top" wrapText="1"/>
    </xf>
    <xf numFmtId="164" fontId="3" fillId="8" borderId="26" xfId="0" applyNumberFormat="1" applyFont="1" applyFill="1" applyBorder="1" applyAlignment="1">
      <alignment horizontal="center" vertical="top"/>
    </xf>
    <xf numFmtId="164" fontId="3" fillId="5" borderId="37" xfId="0" applyNumberFormat="1" applyFont="1" applyFill="1" applyBorder="1" applyAlignment="1">
      <alignment horizontal="center" vertical="top" wrapText="1"/>
    </xf>
    <xf numFmtId="3" fontId="3" fillId="0" borderId="47" xfId="1" applyNumberFormat="1" applyFont="1" applyBorder="1" applyAlignment="1">
      <alignment horizontal="center" vertical="top"/>
    </xf>
    <xf numFmtId="164" fontId="4" fillId="9" borderId="46" xfId="0" applyNumberFormat="1" applyFont="1" applyFill="1" applyBorder="1" applyAlignment="1">
      <alignment horizontal="center" vertical="top" wrapText="1"/>
    </xf>
    <xf numFmtId="164" fontId="3" fillId="8" borderId="48" xfId="0" applyNumberFormat="1" applyFont="1" applyFill="1" applyBorder="1" applyAlignment="1">
      <alignment horizontal="center" vertical="top"/>
    </xf>
    <xf numFmtId="164" fontId="4" fillId="9" borderId="38" xfId="0" applyNumberFormat="1" applyFont="1" applyFill="1" applyBorder="1" applyAlignment="1">
      <alignment horizontal="center" vertical="top" wrapText="1"/>
    </xf>
    <xf numFmtId="3" fontId="3" fillId="0" borderId="37" xfId="0" applyNumberFormat="1" applyFont="1" applyFill="1" applyBorder="1" applyAlignment="1">
      <alignment horizontal="center" vertical="top" wrapText="1"/>
    </xf>
    <xf numFmtId="164" fontId="3" fillId="0" borderId="50" xfId="0" applyNumberFormat="1" applyFont="1" applyBorder="1" applyAlignment="1">
      <alignment horizontal="center" vertical="top"/>
    </xf>
    <xf numFmtId="3" fontId="3" fillId="0" borderId="42" xfId="0" applyNumberFormat="1" applyFont="1" applyFill="1" applyBorder="1" applyAlignment="1">
      <alignment horizontal="left" vertical="top"/>
    </xf>
    <xf numFmtId="3" fontId="3" fillId="8" borderId="26" xfId="0" applyNumberFormat="1" applyFont="1" applyFill="1" applyBorder="1" applyAlignment="1">
      <alignment horizontal="left" vertical="top" wrapText="1"/>
    </xf>
    <xf numFmtId="3" fontId="2" fillId="0" borderId="27" xfId="0" applyNumberFormat="1" applyFont="1" applyBorder="1" applyAlignment="1">
      <alignment horizontal="center" vertical="top" wrapText="1"/>
    </xf>
    <xf numFmtId="3" fontId="2" fillId="0" borderId="60" xfId="0" applyNumberFormat="1" applyFont="1" applyBorder="1" applyAlignment="1">
      <alignment horizontal="center" vertical="top" wrapText="1"/>
    </xf>
    <xf numFmtId="3" fontId="3" fillId="8" borderId="22" xfId="0" applyNumberFormat="1" applyFont="1" applyFill="1" applyBorder="1" applyAlignment="1">
      <alignment horizontal="center" vertical="center" wrapText="1"/>
    </xf>
    <xf numFmtId="3" fontId="3" fillId="8" borderId="0" xfId="0" applyNumberFormat="1" applyFont="1" applyFill="1" applyBorder="1" applyAlignment="1">
      <alignment horizontal="center" vertical="center" wrapText="1"/>
    </xf>
    <xf numFmtId="3" fontId="4" fillId="8" borderId="13" xfId="0" applyNumberFormat="1" applyFont="1" applyFill="1" applyBorder="1" applyAlignment="1">
      <alignment horizontal="left" vertical="top" wrapText="1"/>
    </xf>
    <xf numFmtId="3" fontId="3" fillId="8" borderId="35" xfId="0" applyNumberFormat="1" applyFont="1" applyFill="1" applyBorder="1" applyAlignment="1">
      <alignment horizontal="center" vertical="top" wrapText="1"/>
    </xf>
    <xf numFmtId="164" fontId="4" fillId="8" borderId="20" xfId="0" applyNumberFormat="1" applyFont="1" applyFill="1" applyBorder="1" applyAlignment="1">
      <alignment horizontal="right" vertical="top" wrapText="1"/>
    </xf>
    <xf numFmtId="164" fontId="3" fillId="8" borderId="15" xfId="0" applyNumberFormat="1" applyFont="1" applyFill="1" applyBorder="1" applyAlignment="1">
      <alignment horizontal="center" vertical="top" wrapText="1"/>
    </xf>
    <xf numFmtId="164" fontId="3" fillId="8" borderId="39" xfId="0" applyNumberFormat="1" applyFont="1" applyFill="1" applyBorder="1" applyAlignment="1">
      <alignment horizontal="center" vertical="top" wrapText="1"/>
    </xf>
    <xf numFmtId="164" fontId="4" fillId="8" borderId="37"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wrapText="1"/>
    </xf>
    <xf numFmtId="3" fontId="3" fillId="8" borderId="0" xfId="0" applyNumberFormat="1" applyFont="1" applyFill="1" applyBorder="1" applyAlignment="1">
      <alignment horizontal="center" vertical="top"/>
    </xf>
    <xf numFmtId="3" fontId="3" fillId="8" borderId="0" xfId="0" applyNumberFormat="1" applyFont="1" applyFill="1" applyBorder="1" applyAlignment="1">
      <alignment vertical="top"/>
    </xf>
    <xf numFmtId="3" fontId="3" fillId="0" borderId="36" xfId="0" applyNumberFormat="1" applyFont="1" applyFill="1" applyBorder="1" applyAlignment="1">
      <alignment horizontal="center" vertical="top"/>
    </xf>
    <xf numFmtId="3" fontId="3" fillId="0" borderId="27" xfId="0" applyNumberFormat="1" applyFont="1" applyFill="1" applyBorder="1" applyAlignment="1">
      <alignment vertical="top" wrapText="1"/>
    </xf>
    <xf numFmtId="3" fontId="3" fillId="0" borderId="47" xfId="0" applyNumberFormat="1" applyFont="1" applyBorder="1" applyAlignment="1">
      <alignment horizontal="center" vertical="top" wrapText="1"/>
    </xf>
    <xf numFmtId="3" fontId="3" fillId="8" borderId="27" xfId="0" applyNumberFormat="1" applyFont="1" applyFill="1" applyBorder="1" applyAlignment="1">
      <alignment horizontal="center" vertical="top"/>
    </xf>
    <xf numFmtId="164" fontId="3" fillId="8" borderId="28" xfId="0" applyNumberFormat="1" applyFont="1" applyFill="1" applyBorder="1" applyAlignment="1">
      <alignment horizontal="center" vertical="top"/>
    </xf>
    <xf numFmtId="3" fontId="3" fillId="5" borderId="27" xfId="1" applyNumberFormat="1" applyFont="1" applyFill="1" applyBorder="1" applyAlignment="1">
      <alignment horizontal="center" vertical="top" wrapText="1"/>
    </xf>
    <xf numFmtId="3" fontId="3" fillId="0" borderId="12" xfId="0" applyNumberFormat="1" applyFont="1" applyFill="1" applyBorder="1" applyAlignment="1">
      <alignment horizontal="center" vertical="top"/>
    </xf>
    <xf numFmtId="164" fontId="3" fillId="8" borderId="37" xfId="0" applyNumberFormat="1" applyFont="1" applyFill="1" applyBorder="1" applyAlignment="1">
      <alignment horizontal="center" vertical="top"/>
    </xf>
    <xf numFmtId="164" fontId="3" fillId="0" borderId="58" xfId="0" applyNumberFormat="1" applyFont="1" applyFill="1" applyBorder="1" applyAlignment="1">
      <alignment horizontal="center" vertical="top"/>
    </xf>
    <xf numFmtId="3" fontId="3" fillId="8" borderId="27" xfId="1" applyNumberFormat="1" applyFont="1" applyFill="1" applyBorder="1" applyAlignment="1">
      <alignment horizontal="center" vertical="top"/>
    </xf>
    <xf numFmtId="3" fontId="3" fillId="8" borderId="37" xfId="0" applyNumberFormat="1" applyFont="1" applyFill="1" applyBorder="1" applyAlignment="1">
      <alignment horizontal="center" vertical="top"/>
    </xf>
    <xf numFmtId="49" fontId="4" fillId="8" borderId="25" xfId="0" applyNumberFormat="1" applyFont="1" applyFill="1" applyBorder="1" applyAlignment="1">
      <alignment vertical="top"/>
    </xf>
    <xf numFmtId="49" fontId="2" fillId="0" borderId="0" xfId="0" applyNumberFormat="1" applyFont="1" applyAlignment="1">
      <alignment vertical="top"/>
    </xf>
    <xf numFmtId="49" fontId="4" fillId="2" borderId="2" xfId="0" applyNumberFormat="1" applyFont="1" applyFill="1" applyBorder="1" applyAlignment="1">
      <alignment horizontal="center" vertical="top"/>
    </xf>
    <xf numFmtId="49" fontId="4" fillId="2" borderId="11" xfId="0" applyNumberFormat="1" applyFont="1" applyFill="1" applyBorder="1" applyAlignment="1">
      <alignment vertical="top"/>
    </xf>
    <xf numFmtId="49" fontId="4" fillId="0" borderId="13" xfId="0" applyNumberFormat="1" applyFont="1" applyBorder="1" applyAlignment="1">
      <alignment vertical="top"/>
    </xf>
    <xf numFmtId="49" fontId="4" fillId="2" borderId="12" xfId="0" applyNumberFormat="1" applyFont="1" applyFill="1" applyBorder="1" applyAlignment="1">
      <alignment vertical="top"/>
    </xf>
    <xf numFmtId="49" fontId="4" fillId="2" borderId="14" xfId="0" applyNumberFormat="1" applyFont="1" applyFill="1" applyBorder="1" applyAlignment="1">
      <alignment vertical="top"/>
    </xf>
    <xf numFmtId="49" fontId="4" fillId="2" borderId="20" xfId="0" applyNumberFormat="1" applyFont="1" applyFill="1" applyBorder="1" applyAlignment="1">
      <alignment vertical="top"/>
    </xf>
    <xf numFmtId="49" fontId="4" fillId="2" borderId="16" xfId="0" applyNumberFormat="1" applyFont="1" applyFill="1" applyBorder="1" applyAlignment="1">
      <alignment vertical="top"/>
    </xf>
    <xf numFmtId="49" fontId="3" fillId="0" borderId="3" xfId="0" applyNumberFormat="1" applyFont="1" applyBorder="1" applyAlignment="1">
      <alignment vertical="top"/>
    </xf>
    <xf numFmtId="49" fontId="4" fillId="3" borderId="19"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49" fontId="4" fillId="2" borderId="15" xfId="0" applyNumberFormat="1" applyFont="1" applyFill="1" applyBorder="1" applyAlignment="1">
      <alignment vertical="top"/>
    </xf>
    <xf numFmtId="49" fontId="4" fillId="0" borderId="62" xfId="0" applyNumberFormat="1" applyFont="1" applyBorder="1" applyAlignment="1">
      <alignment horizontal="center" vertical="top"/>
    </xf>
    <xf numFmtId="49" fontId="4" fillId="0" borderId="25" xfId="0" applyNumberFormat="1" applyFont="1" applyBorder="1" applyAlignment="1">
      <alignment vertical="top"/>
    </xf>
    <xf numFmtId="49" fontId="4" fillId="0" borderId="21" xfId="0" applyNumberFormat="1" applyFont="1" applyBorder="1" applyAlignment="1">
      <alignment vertical="top"/>
    </xf>
    <xf numFmtId="49" fontId="4" fillId="3" borderId="17" xfId="0" applyNumberFormat="1" applyFont="1" applyFill="1" applyBorder="1" applyAlignment="1">
      <alignment horizontal="center" vertical="top"/>
    </xf>
    <xf numFmtId="49" fontId="5" fillId="0" borderId="9" xfId="0" applyNumberFormat="1" applyFont="1" applyBorder="1" applyAlignment="1">
      <alignment vertical="top"/>
    </xf>
    <xf numFmtId="49" fontId="3" fillId="2" borderId="12" xfId="0" applyNumberFormat="1" applyFont="1" applyFill="1" applyBorder="1" applyAlignment="1">
      <alignment horizontal="center" vertical="top"/>
    </xf>
    <xf numFmtId="49" fontId="4" fillId="2" borderId="15"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4" fillId="3" borderId="18" xfId="0" applyNumberFormat="1" applyFont="1" applyFill="1" applyBorder="1" applyAlignment="1">
      <alignment horizontal="center" vertical="top"/>
    </xf>
    <xf numFmtId="49" fontId="5" fillId="0" borderId="3" xfId="0" applyNumberFormat="1" applyFont="1" applyBorder="1" applyAlignment="1">
      <alignment vertical="top"/>
    </xf>
    <xf numFmtId="49" fontId="4" fillId="10" borderId="11" xfId="0" applyNumberFormat="1" applyFont="1" applyFill="1" applyBorder="1" applyAlignment="1">
      <alignment horizontal="center" vertical="top"/>
    </xf>
    <xf numFmtId="49" fontId="4" fillId="11" borderId="13"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49" fontId="4" fillId="3" borderId="5" xfId="0" applyNumberFormat="1" applyFont="1" applyFill="1" applyBorder="1" applyAlignment="1">
      <alignment horizontal="center" vertical="top"/>
    </xf>
    <xf numFmtId="49" fontId="4" fillId="2" borderId="16" xfId="0" applyNumberFormat="1" applyFont="1" applyFill="1" applyBorder="1" applyAlignment="1">
      <alignment horizontal="center" vertical="top"/>
    </xf>
    <xf numFmtId="49" fontId="4" fillId="4" borderId="2" xfId="0" applyNumberFormat="1" applyFont="1" applyFill="1" applyBorder="1" applyAlignment="1">
      <alignment horizontal="center" vertical="top"/>
    </xf>
    <xf numFmtId="49" fontId="3" fillId="0" borderId="22" xfId="0" applyNumberFormat="1" applyFont="1" applyBorder="1" applyAlignment="1">
      <alignment vertical="top"/>
    </xf>
    <xf numFmtId="49" fontId="3" fillId="0" borderId="0" xfId="0" applyNumberFormat="1" applyFont="1" applyAlignment="1">
      <alignment vertical="top"/>
    </xf>
    <xf numFmtId="3" fontId="3" fillId="8" borderId="28" xfId="0" applyNumberFormat="1" applyFont="1" applyFill="1" applyBorder="1" applyAlignment="1">
      <alignment horizontal="center" vertical="top"/>
    </xf>
    <xf numFmtId="3" fontId="2"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4" fillId="0" borderId="60" xfId="0" applyNumberFormat="1" applyFont="1" applyBorder="1" applyAlignment="1">
      <alignment horizontal="center" vertical="top" wrapText="1"/>
    </xf>
    <xf numFmtId="3" fontId="3" fillId="8" borderId="0" xfId="0" applyNumberFormat="1" applyFont="1" applyFill="1" applyBorder="1" applyAlignment="1">
      <alignment horizontal="center" vertical="center" textRotation="90" wrapText="1"/>
    </xf>
    <xf numFmtId="164" fontId="3" fillId="8" borderId="27" xfId="0" applyNumberFormat="1" applyFont="1" applyFill="1" applyBorder="1" applyAlignment="1">
      <alignment horizontal="center" vertical="top"/>
    </xf>
    <xf numFmtId="3" fontId="2" fillId="0" borderId="0" xfId="0" applyNumberFormat="1" applyFont="1" applyAlignment="1">
      <alignment horizontal="center" vertical="center" wrapText="1"/>
    </xf>
    <xf numFmtId="3" fontId="3" fillId="0" borderId="0" xfId="0" applyNumberFormat="1" applyFont="1" applyBorder="1" applyAlignment="1">
      <alignment horizontal="center" vertical="center" wrapText="1"/>
    </xf>
    <xf numFmtId="3" fontId="3" fillId="0" borderId="0" xfId="0" applyNumberFormat="1" applyFont="1" applyAlignment="1">
      <alignment horizontal="center" vertical="center" wrapText="1"/>
    </xf>
    <xf numFmtId="3" fontId="2" fillId="0" borderId="3" xfId="0" applyNumberFormat="1" applyFont="1" applyFill="1" applyBorder="1" applyAlignment="1">
      <alignment vertical="top" wrapText="1"/>
    </xf>
    <xf numFmtId="3" fontId="3" fillId="8" borderId="58" xfId="0" applyNumberFormat="1" applyFont="1" applyFill="1" applyBorder="1" applyAlignment="1">
      <alignment vertical="top" wrapText="1"/>
    </xf>
    <xf numFmtId="3" fontId="3" fillId="8" borderId="12" xfId="0" applyNumberFormat="1" applyFont="1" applyFill="1" applyBorder="1" applyAlignment="1">
      <alignment vertical="top" wrapText="1"/>
    </xf>
    <xf numFmtId="3" fontId="4" fillId="9" borderId="37" xfId="0" applyNumberFormat="1" applyFont="1" applyFill="1" applyBorder="1" applyAlignment="1">
      <alignment horizontal="center" vertical="top" wrapText="1"/>
    </xf>
    <xf numFmtId="164" fontId="4" fillId="9" borderId="26" xfId="0" applyNumberFormat="1" applyFont="1" applyFill="1" applyBorder="1" applyAlignment="1">
      <alignment horizontal="center" vertical="top"/>
    </xf>
    <xf numFmtId="0" fontId="3" fillId="0" borderId="27" xfId="0" applyFont="1" applyBorder="1" applyAlignment="1">
      <alignment horizontal="center" vertical="top"/>
    </xf>
    <xf numFmtId="0" fontId="3" fillId="8" borderId="12" xfId="0" applyFont="1" applyFill="1" applyBorder="1" applyAlignment="1">
      <alignment horizontal="left" vertical="top" wrapText="1"/>
    </xf>
    <xf numFmtId="0" fontId="3" fillId="0" borderId="37" xfId="0" applyFont="1" applyFill="1" applyBorder="1" applyAlignment="1">
      <alignment horizontal="center" vertical="top" wrapText="1"/>
    </xf>
    <xf numFmtId="0" fontId="3" fillId="8" borderId="58" xfId="0" applyFont="1" applyFill="1" applyBorder="1" applyAlignment="1">
      <alignment vertical="top" wrapText="1"/>
    </xf>
    <xf numFmtId="0" fontId="3" fillId="8" borderId="26" xfId="0" applyFont="1" applyFill="1" applyBorder="1" applyAlignment="1">
      <alignment horizontal="left" vertical="top" wrapText="1"/>
    </xf>
    <xf numFmtId="164" fontId="4" fillId="9" borderId="26" xfId="0" applyNumberFormat="1" applyFont="1" applyFill="1" applyBorder="1" applyAlignment="1">
      <alignment horizontal="center" vertical="top" wrapText="1"/>
    </xf>
    <xf numFmtId="3" fontId="4" fillId="9" borderId="28" xfId="0" applyNumberFormat="1" applyFont="1" applyFill="1" applyBorder="1" applyAlignment="1">
      <alignment horizontal="center" vertical="top" wrapText="1"/>
    </xf>
    <xf numFmtId="3" fontId="3" fillId="8" borderId="64" xfId="0" applyNumberFormat="1" applyFont="1" applyFill="1" applyBorder="1" applyAlignment="1">
      <alignment horizontal="left" vertical="top" wrapText="1"/>
    </xf>
    <xf numFmtId="49" fontId="4" fillId="8" borderId="0" xfId="0" applyNumberFormat="1" applyFont="1" applyFill="1" applyBorder="1" applyAlignment="1">
      <alignment horizontal="center" vertical="top"/>
    </xf>
    <xf numFmtId="3" fontId="3" fillId="8" borderId="36" xfId="0" applyNumberFormat="1" applyFont="1" applyFill="1" applyBorder="1" applyAlignment="1">
      <alignment horizontal="left" vertical="top" wrapText="1"/>
    </xf>
    <xf numFmtId="3" fontId="3" fillId="8" borderId="23" xfId="0" applyNumberFormat="1" applyFont="1" applyFill="1" applyBorder="1" applyAlignment="1">
      <alignment vertical="top" wrapText="1"/>
    </xf>
    <xf numFmtId="3" fontId="3" fillId="0" borderId="36" xfId="0" applyNumberFormat="1" applyFont="1" applyBorder="1" applyAlignment="1">
      <alignment horizontal="center" vertical="top"/>
    </xf>
    <xf numFmtId="49" fontId="4" fillId="8" borderId="21" xfId="0" applyNumberFormat="1" applyFont="1" applyFill="1" applyBorder="1" applyAlignment="1">
      <alignment vertical="top"/>
    </xf>
    <xf numFmtId="164" fontId="4" fillId="6" borderId="57" xfId="0" applyNumberFormat="1" applyFont="1" applyFill="1" applyBorder="1" applyAlignment="1">
      <alignment horizontal="center" vertical="top" wrapText="1"/>
    </xf>
    <xf numFmtId="49" fontId="4" fillId="8" borderId="25" xfId="0" applyNumberFormat="1" applyFont="1" applyFill="1" applyBorder="1" applyAlignment="1">
      <alignment horizontal="center" vertical="top"/>
    </xf>
    <xf numFmtId="49" fontId="4" fillId="0" borderId="5" xfId="0" applyNumberFormat="1" applyFont="1" applyBorder="1" applyAlignment="1">
      <alignment vertical="top"/>
    </xf>
    <xf numFmtId="49" fontId="2" fillId="0" borderId="0" xfId="0" applyNumberFormat="1" applyFont="1" applyAlignment="1">
      <alignment horizontal="center" vertical="top"/>
    </xf>
    <xf numFmtId="49" fontId="3" fillId="0" borderId="22" xfId="0" applyNumberFormat="1" applyFont="1" applyBorder="1" applyAlignment="1">
      <alignment horizontal="center" vertical="top"/>
    </xf>
    <xf numFmtId="49" fontId="3" fillId="0" borderId="0" xfId="0" applyNumberFormat="1" applyFont="1" applyAlignment="1">
      <alignment horizontal="center" vertical="top"/>
    </xf>
    <xf numFmtId="3" fontId="4" fillId="9" borderId="38"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Border="1" applyAlignment="1">
      <alignment vertical="top"/>
    </xf>
    <xf numFmtId="3" fontId="3" fillId="8" borderId="37" xfId="0" applyNumberFormat="1" applyFont="1" applyFill="1" applyBorder="1" applyAlignment="1">
      <alignment vertical="top" wrapText="1"/>
    </xf>
    <xf numFmtId="3" fontId="2" fillId="8" borderId="9" xfId="0" applyNumberFormat="1" applyFont="1" applyFill="1" applyBorder="1" applyAlignment="1">
      <alignment horizontal="left" vertical="top" wrapText="1"/>
    </xf>
    <xf numFmtId="3" fontId="2" fillId="0" borderId="12" xfId="0" applyNumberFormat="1" applyFont="1" applyBorder="1" applyAlignment="1">
      <alignment horizontal="center" vertical="top" wrapText="1"/>
    </xf>
    <xf numFmtId="3" fontId="1" fillId="9" borderId="37" xfId="0" applyNumberFormat="1" applyFont="1" applyFill="1" applyBorder="1" applyAlignment="1">
      <alignment horizontal="center" vertical="top" wrapText="1"/>
    </xf>
    <xf numFmtId="164" fontId="1" fillId="9" borderId="58" xfId="0" applyNumberFormat="1" applyFont="1" applyFill="1" applyBorder="1" applyAlignment="1">
      <alignment horizontal="center" vertical="top" wrapText="1"/>
    </xf>
    <xf numFmtId="164" fontId="3" fillId="5" borderId="11" xfId="0" applyNumberFormat="1" applyFont="1" applyFill="1" applyBorder="1" applyAlignment="1">
      <alignment horizontal="center" vertical="top"/>
    </xf>
    <xf numFmtId="3" fontId="3" fillId="8" borderId="42" xfId="0" applyNumberFormat="1" applyFont="1" applyFill="1" applyBorder="1" applyAlignment="1">
      <alignment horizontal="left" vertical="top" wrapText="1"/>
    </xf>
    <xf numFmtId="49" fontId="4" fillId="0" borderId="19" xfId="0" applyNumberFormat="1" applyFont="1" applyBorder="1" applyAlignment="1">
      <alignment vertical="top"/>
    </xf>
    <xf numFmtId="3" fontId="3" fillId="0" borderId="60" xfId="0" applyNumberFormat="1" applyFont="1" applyBorder="1" applyAlignment="1">
      <alignment horizontal="center" vertical="top"/>
    </xf>
    <xf numFmtId="164" fontId="3" fillId="5" borderId="14" xfId="0" applyNumberFormat="1" applyFont="1" applyFill="1" applyBorder="1" applyAlignment="1">
      <alignment horizontal="center" vertical="top"/>
    </xf>
    <xf numFmtId="3" fontId="3" fillId="8" borderId="57" xfId="0" applyNumberFormat="1" applyFont="1" applyFill="1" applyBorder="1" applyAlignment="1">
      <alignment horizontal="left" vertical="top" wrapText="1"/>
    </xf>
    <xf numFmtId="3" fontId="3" fillId="5" borderId="5" xfId="0" applyNumberFormat="1" applyFont="1" applyFill="1" applyBorder="1" applyAlignment="1">
      <alignment horizontal="left" vertical="top" wrapText="1"/>
    </xf>
    <xf numFmtId="3" fontId="3" fillId="0" borderId="6" xfId="0" applyNumberFormat="1" applyFont="1" applyBorder="1" applyAlignment="1">
      <alignment horizontal="center" vertical="top" wrapText="1"/>
    </xf>
    <xf numFmtId="3" fontId="3" fillId="0" borderId="6" xfId="0" applyNumberFormat="1" applyFont="1" applyBorder="1" applyAlignment="1">
      <alignment horizontal="center" vertical="top"/>
    </xf>
    <xf numFmtId="164" fontId="3" fillId="8" borderId="8" xfId="0" applyNumberFormat="1" applyFont="1" applyFill="1" applyBorder="1" applyAlignment="1">
      <alignment horizontal="center" vertical="top"/>
    </xf>
    <xf numFmtId="3" fontId="3" fillId="8" borderId="6" xfId="0" applyNumberFormat="1" applyFont="1" applyFill="1" applyBorder="1" applyAlignment="1">
      <alignment horizontal="left" vertical="top" wrapText="1"/>
    </xf>
    <xf numFmtId="3" fontId="2" fillId="0" borderId="9" xfId="0" applyNumberFormat="1" applyFont="1" applyFill="1" applyBorder="1" applyAlignment="1">
      <alignment vertical="top" wrapText="1"/>
    </xf>
    <xf numFmtId="3" fontId="1" fillId="8" borderId="13" xfId="0" applyNumberFormat="1" applyFont="1" applyFill="1" applyBorder="1" applyAlignment="1">
      <alignment horizontal="left" vertical="top" wrapText="1"/>
    </xf>
    <xf numFmtId="164" fontId="3" fillId="8" borderId="12" xfId="0" applyNumberFormat="1" applyFont="1" applyFill="1" applyBorder="1" applyAlignment="1">
      <alignment horizontal="center" vertical="top" wrapText="1"/>
    </xf>
    <xf numFmtId="3" fontId="3" fillId="8" borderId="28" xfId="0" applyNumberFormat="1" applyFont="1" applyFill="1" applyBorder="1" applyAlignment="1">
      <alignment vertical="top" wrapText="1"/>
    </xf>
    <xf numFmtId="164" fontId="3" fillId="8" borderId="36" xfId="0" applyNumberFormat="1" applyFont="1" applyFill="1" applyBorder="1" applyAlignment="1">
      <alignment horizontal="center" vertical="top"/>
    </xf>
    <xf numFmtId="3" fontId="4" fillId="0" borderId="14" xfId="0" applyNumberFormat="1" applyFont="1" applyFill="1" applyBorder="1" applyAlignment="1">
      <alignment horizontal="left" vertical="top" wrapText="1"/>
    </xf>
    <xf numFmtId="3" fontId="3" fillId="0" borderId="59" xfId="0" applyNumberFormat="1" applyFont="1" applyBorder="1" applyAlignment="1">
      <alignment horizontal="center" vertical="center" wrapText="1"/>
    </xf>
    <xf numFmtId="49" fontId="4" fillId="3" borderId="2" xfId="0" applyNumberFormat="1" applyFont="1" applyFill="1" applyBorder="1" applyAlignment="1">
      <alignment horizontal="center" vertical="top"/>
    </xf>
    <xf numFmtId="3" fontId="3" fillId="0" borderId="47" xfId="0" applyNumberFormat="1" applyFont="1" applyBorder="1" applyAlignment="1">
      <alignment horizontal="center" vertical="top"/>
    </xf>
    <xf numFmtId="3" fontId="9" fillId="0" borderId="44" xfId="0" applyNumberFormat="1" applyFont="1" applyFill="1" applyBorder="1" applyAlignment="1">
      <alignment horizontal="left" vertical="top" wrapText="1"/>
    </xf>
    <xf numFmtId="3" fontId="3" fillId="5" borderId="47" xfId="1" applyNumberFormat="1" applyFont="1" applyFill="1" applyBorder="1" applyAlignment="1">
      <alignment horizontal="center" vertical="top" wrapText="1"/>
    </xf>
    <xf numFmtId="3" fontId="3" fillId="8" borderId="47" xfId="1" applyNumberFormat="1" applyFont="1" applyFill="1" applyBorder="1" applyAlignment="1">
      <alignment horizontal="center" vertical="top"/>
    </xf>
    <xf numFmtId="3" fontId="4" fillId="9" borderId="38" xfId="0" applyNumberFormat="1" applyFont="1" applyFill="1" applyBorder="1" applyAlignment="1">
      <alignment horizontal="right" vertical="top" wrapText="1"/>
    </xf>
    <xf numFmtId="3" fontId="3" fillId="0" borderId="35" xfId="0" applyNumberFormat="1" applyFont="1" applyFill="1" applyBorder="1" applyAlignment="1">
      <alignment vertical="top" wrapText="1"/>
    </xf>
    <xf numFmtId="49" fontId="4" fillId="0" borderId="0" xfId="0" applyNumberFormat="1" applyFont="1" applyBorder="1" applyAlignment="1">
      <alignment vertical="top"/>
    </xf>
    <xf numFmtId="49" fontId="4" fillId="8" borderId="0" xfId="0" applyNumberFormat="1" applyFont="1" applyFill="1" applyBorder="1" applyAlignment="1">
      <alignment vertical="top"/>
    </xf>
    <xf numFmtId="164" fontId="3" fillId="5" borderId="27" xfId="0" applyNumberFormat="1" applyFont="1" applyFill="1" applyBorder="1" applyAlignment="1">
      <alignment horizontal="center" vertical="top" wrapText="1"/>
    </xf>
    <xf numFmtId="3" fontId="3" fillId="0" borderId="37"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164" fontId="4" fillId="0" borderId="0" xfId="0" applyNumberFormat="1" applyFont="1" applyAlignment="1">
      <alignment horizontal="center" vertical="top"/>
    </xf>
    <xf numFmtId="3" fontId="3" fillId="8" borderId="11" xfId="0" applyNumberFormat="1" applyFont="1" applyFill="1" applyBorder="1" applyAlignment="1">
      <alignment horizontal="left" vertical="top" wrapText="1"/>
    </xf>
    <xf numFmtId="3" fontId="3" fillId="8" borderId="26" xfId="0" applyNumberFormat="1" applyFont="1" applyFill="1" applyBorder="1" applyAlignment="1">
      <alignment horizontal="center" vertical="top"/>
    </xf>
    <xf numFmtId="3" fontId="3" fillId="8" borderId="2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center" vertical="center" textRotation="90" wrapText="1"/>
    </xf>
    <xf numFmtId="164" fontId="3" fillId="8" borderId="58" xfId="0" applyNumberFormat="1" applyFont="1" applyFill="1" applyBorder="1" applyAlignment="1">
      <alignment horizontal="center" vertical="top" wrapText="1"/>
    </xf>
    <xf numFmtId="164" fontId="3" fillId="0" borderId="12"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164" fontId="3" fillId="0" borderId="42" xfId="0" applyNumberFormat="1" applyFont="1" applyBorder="1" applyAlignment="1">
      <alignment horizontal="center" vertical="top"/>
    </xf>
    <xf numFmtId="164" fontId="3" fillId="5" borderId="12" xfId="0" applyNumberFormat="1" applyFont="1" applyFill="1" applyBorder="1" applyAlignment="1">
      <alignment horizontal="center" vertical="top"/>
    </xf>
    <xf numFmtId="164" fontId="3" fillId="0" borderId="42" xfId="0" applyNumberFormat="1" applyFont="1" applyBorder="1" applyAlignment="1">
      <alignment horizontal="center" vertical="center" wrapText="1"/>
    </xf>
    <xf numFmtId="3" fontId="3" fillId="8" borderId="12" xfId="0" applyNumberFormat="1" applyFont="1" applyFill="1" applyBorder="1" applyAlignment="1">
      <alignment horizontal="center" vertical="top" wrapText="1"/>
    </xf>
    <xf numFmtId="3" fontId="3" fillId="0" borderId="14" xfId="0" applyNumberFormat="1" applyFont="1" applyBorder="1" applyAlignment="1">
      <alignment horizontal="center" vertical="top" wrapText="1"/>
    </xf>
    <xf numFmtId="3" fontId="3" fillId="8" borderId="12" xfId="0" applyNumberFormat="1" applyFont="1" applyFill="1" applyBorder="1" applyAlignment="1">
      <alignment horizontal="center" vertical="top"/>
    </xf>
    <xf numFmtId="3" fontId="4" fillId="9" borderId="57" xfId="0" applyNumberFormat="1" applyFont="1" applyFill="1" applyBorder="1" applyAlignment="1">
      <alignment horizontal="center" vertical="top" wrapText="1"/>
    </xf>
    <xf numFmtId="3" fontId="3" fillId="8" borderId="21" xfId="0" applyNumberFormat="1" applyFont="1" applyFill="1" applyBorder="1" applyAlignment="1">
      <alignment horizontal="center" vertical="center" wrapText="1"/>
    </xf>
    <xf numFmtId="3" fontId="3" fillId="8" borderId="60" xfId="0" applyNumberFormat="1" applyFont="1" applyFill="1" applyBorder="1" applyAlignment="1">
      <alignment horizontal="center" vertical="top" wrapText="1"/>
    </xf>
    <xf numFmtId="3" fontId="3" fillId="8" borderId="9" xfId="0" applyNumberFormat="1" applyFont="1" applyFill="1" applyBorder="1" applyAlignment="1">
      <alignment vertical="top" wrapText="1"/>
    </xf>
    <xf numFmtId="3" fontId="3" fillId="8" borderId="60" xfId="0" applyNumberFormat="1" applyFont="1" applyFill="1" applyBorder="1" applyAlignment="1">
      <alignment vertical="top" wrapText="1"/>
    </xf>
    <xf numFmtId="164" fontId="3" fillId="0" borderId="35"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xf>
    <xf numFmtId="0" fontId="3" fillId="8" borderId="49" xfId="0" applyNumberFormat="1" applyFont="1" applyFill="1" applyBorder="1" applyAlignment="1">
      <alignment horizontal="center" vertical="top"/>
    </xf>
    <xf numFmtId="164" fontId="3" fillId="0" borderId="35" xfId="0" applyNumberFormat="1" applyFont="1" applyBorder="1" applyAlignment="1">
      <alignment horizontal="center" vertical="top"/>
    </xf>
    <xf numFmtId="3" fontId="3" fillId="0" borderId="58" xfId="0" applyNumberFormat="1" applyFont="1" applyFill="1" applyBorder="1" applyAlignment="1">
      <alignment horizontal="center" vertical="top"/>
    </xf>
    <xf numFmtId="164" fontId="3" fillId="8" borderId="47" xfId="1" applyNumberFormat="1" applyFont="1" applyFill="1" applyBorder="1" applyAlignment="1">
      <alignment horizontal="left" vertical="top" wrapText="1"/>
    </xf>
    <xf numFmtId="3" fontId="2" fillId="0" borderId="44" xfId="0" applyNumberFormat="1" applyFont="1" applyFill="1" applyBorder="1" applyAlignment="1">
      <alignment vertical="top" wrapText="1"/>
    </xf>
    <xf numFmtId="3" fontId="3" fillId="0" borderId="21" xfId="0" applyNumberFormat="1" applyFont="1" applyBorder="1" applyAlignment="1">
      <alignment horizontal="center" vertical="center" wrapText="1"/>
    </xf>
    <xf numFmtId="3" fontId="3" fillId="0" borderId="41" xfId="0" applyNumberFormat="1" applyFont="1" applyBorder="1" applyAlignment="1">
      <alignment horizontal="center" vertical="top"/>
    </xf>
    <xf numFmtId="49" fontId="5" fillId="0" borderId="19" xfId="0" applyNumberFormat="1" applyFont="1" applyBorder="1" applyAlignment="1">
      <alignment vertical="top"/>
    </xf>
    <xf numFmtId="3" fontId="3" fillId="0" borderId="25" xfId="0" applyNumberFormat="1" applyFont="1" applyFill="1" applyBorder="1" applyAlignment="1">
      <alignment horizontal="center" vertical="center" wrapText="1"/>
    </xf>
    <xf numFmtId="3" fontId="2" fillId="0" borderId="10" xfId="0" applyNumberFormat="1" applyFont="1" applyFill="1" applyBorder="1" applyAlignment="1">
      <alignment horizontal="center" vertical="center" textRotation="90" wrapText="1"/>
    </xf>
    <xf numFmtId="3" fontId="2" fillId="0" borderId="25" xfId="0" applyNumberFormat="1" applyFont="1" applyBorder="1" applyAlignment="1">
      <alignment horizontal="center" vertical="center" wrapText="1"/>
    </xf>
    <xf numFmtId="3" fontId="2" fillId="0" borderId="25" xfId="0" applyNumberFormat="1" applyFont="1" applyFill="1" applyBorder="1" applyAlignment="1">
      <alignment horizontal="center" vertical="center" textRotation="90" wrapText="1"/>
    </xf>
    <xf numFmtId="3" fontId="4" fillId="0" borderId="19" xfId="0" applyNumberFormat="1" applyFont="1" applyFill="1" applyBorder="1" applyAlignment="1">
      <alignment horizontal="center" vertical="center" textRotation="90" wrapText="1"/>
    </xf>
    <xf numFmtId="3" fontId="4" fillId="0" borderId="33" xfId="0" applyNumberFormat="1" applyFont="1" applyBorder="1" applyAlignment="1">
      <alignment horizontal="center" vertical="top"/>
    </xf>
    <xf numFmtId="3" fontId="1" fillId="0" borderId="33" xfId="0" applyNumberFormat="1" applyFont="1" applyBorder="1" applyAlignment="1">
      <alignment horizontal="center" vertical="top"/>
    </xf>
    <xf numFmtId="3" fontId="4" fillId="0" borderId="63" xfId="0" applyNumberFormat="1" applyFont="1" applyBorder="1" applyAlignment="1">
      <alignment horizontal="center" vertical="top"/>
    </xf>
    <xf numFmtId="3" fontId="1" fillId="0" borderId="34"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8" borderId="33" xfId="0" applyNumberFormat="1" applyFont="1" applyFill="1" applyBorder="1" applyAlignment="1">
      <alignment horizontal="center" vertical="center"/>
    </xf>
    <xf numFmtId="3" fontId="4" fillId="8" borderId="34" xfId="0" applyNumberFormat="1" applyFont="1" applyFill="1" applyBorder="1" applyAlignment="1">
      <alignment horizontal="center" vertical="center"/>
    </xf>
    <xf numFmtId="3" fontId="4" fillId="8" borderId="33"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4" fillId="0" borderId="32" xfId="0" applyNumberFormat="1" applyFont="1" applyBorder="1" applyAlignment="1">
      <alignment horizontal="center" vertical="top"/>
    </xf>
    <xf numFmtId="3" fontId="3" fillId="5" borderId="21" xfId="0" applyNumberFormat="1" applyFont="1" applyFill="1" applyBorder="1" applyAlignment="1">
      <alignment horizontal="center" vertical="center" wrapText="1"/>
    </xf>
    <xf numFmtId="3" fontId="3" fillId="0" borderId="21" xfId="0" applyNumberFormat="1" applyFont="1" applyFill="1" applyBorder="1" applyAlignment="1">
      <alignment horizontal="center" vertical="center" wrapText="1"/>
    </xf>
    <xf numFmtId="3" fontId="3" fillId="0" borderId="19" xfId="0" applyNumberFormat="1" applyFont="1" applyFill="1" applyBorder="1" applyAlignment="1">
      <alignment horizontal="center" vertical="center" wrapText="1"/>
    </xf>
    <xf numFmtId="3" fontId="3" fillId="8" borderId="19" xfId="0" applyNumberFormat="1" applyFont="1" applyFill="1" applyBorder="1" applyAlignment="1">
      <alignment horizontal="center" vertical="center" textRotation="90" wrapText="1"/>
    </xf>
    <xf numFmtId="3" fontId="4" fillId="0" borderId="34" xfId="0" applyNumberFormat="1" applyFont="1" applyBorder="1" applyAlignment="1">
      <alignment horizontal="center" vertical="top" wrapText="1"/>
    </xf>
    <xf numFmtId="3" fontId="4" fillId="0" borderId="33" xfId="0" applyNumberFormat="1" applyFont="1" applyBorder="1" applyAlignment="1">
      <alignment horizontal="center" vertical="top" wrapText="1"/>
    </xf>
    <xf numFmtId="3" fontId="4" fillId="8" borderId="3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3" fillId="8" borderId="23" xfId="0" applyNumberFormat="1" applyFont="1" applyFill="1" applyBorder="1" applyAlignment="1">
      <alignment horizontal="center" vertical="center" textRotation="90" wrapText="1"/>
    </xf>
    <xf numFmtId="49" fontId="3" fillId="0" borderId="21" xfId="0" applyNumberFormat="1" applyFont="1" applyBorder="1" applyAlignment="1">
      <alignment vertical="top"/>
    </xf>
    <xf numFmtId="49" fontId="4" fillId="8" borderId="21" xfId="0" applyNumberFormat="1" applyFont="1" applyFill="1" applyBorder="1" applyAlignment="1">
      <alignment horizontal="center" vertical="top"/>
    </xf>
    <xf numFmtId="49" fontId="5" fillId="0" borderId="21" xfId="0" applyNumberFormat="1" applyFont="1" applyBorder="1" applyAlignment="1">
      <alignment vertical="top"/>
    </xf>
    <xf numFmtId="3" fontId="2" fillId="8" borderId="5" xfId="0" applyNumberFormat="1" applyFont="1" applyFill="1" applyBorder="1" applyAlignment="1">
      <alignment horizontal="center" vertical="center" textRotation="90" wrapText="1"/>
    </xf>
    <xf numFmtId="3" fontId="2" fillId="0" borderId="40" xfId="0" applyNumberFormat="1" applyFont="1" applyFill="1" applyBorder="1" applyAlignment="1">
      <alignment vertical="top" wrapText="1"/>
    </xf>
    <xf numFmtId="3" fontId="2" fillId="0" borderId="37" xfId="0" applyNumberFormat="1" applyFont="1" applyBorder="1" applyAlignment="1">
      <alignment horizontal="center" vertical="top"/>
    </xf>
    <xf numFmtId="3" fontId="3" fillId="8" borderId="0" xfId="0" applyNumberFormat="1" applyFont="1" applyFill="1" applyAlignment="1">
      <alignment horizontal="center" vertical="center" textRotation="90" wrapText="1"/>
    </xf>
    <xf numFmtId="3" fontId="2" fillId="8" borderId="0" xfId="0" applyNumberFormat="1" applyFont="1" applyFill="1" applyAlignment="1">
      <alignment horizontal="center" vertical="center" textRotation="90" wrapText="1"/>
    </xf>
    <xf numFmtId="3" fontId="3" fillId="0" borderId="27" xfId="0" applyNumberFormat="1" applyFont="1" applyBorder="1" applyAlignment="1">
      <alignment horizontal="center" vertical="center"/>
    </xf>
    <xf numFmtId="3" fontId="3" fillId="8" borderId="27" xfId="0" applyNumberFormat="1" applyFont="1" applyFill="1" applyBorder="1" applyAlignment="1">
      <alignment horizontal="right" vertical="top" wrapText="1"/>
    </xf>
    <xf numFmtId="0" fontId="3" fillId="8" borderId="45"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3" fillId="5" borderId="37" xfId="0" applyNumberFormat="1" applyFont="1" applyFill="1" applyBorder="1" applyAlignment="1">
      <alignment horizontal="center" vertical="top"/>
    </xf>
    <xf numFmtId="3" fontId="3" fillId="5" borderId="27" xfId="0" applyNumberFormat="1" applyFont="1" applyFill="1" applyBorder="1" applyAlignment="1">
      <alignment horizontal="center" vertical="top"/>
    </xf>
    <xf numFmtId="3" fontId="3" fillId="5" borderId="28" xfId="0" applyNumberFormat="1" applyFont="1" applyFill="1" applyBorder="1" applyAlignment="1">
      <alignment horizontal="center" vertical="top"/>
    </xf>
    <xf numFmtId="3" fontId="3" fillId="8" borderId="60" xfId="0" applyNumberFormat="1" applyFont="1" applyFill="1" applyBorder="1" applyAlignment="1">
      <alignment horizontal="center" vertical="top"/>
    </xf>
    <xf numFmtId="3" fontId="3" fillId="5" borderId="47" xfId="0" applyNumberFormat="1" applyFont="1" applyFill="1" applyBorder="1" applyAlignment="1">
      <alignment horizontal="center" vertical="top"/>
    </xf>
    <xf numFmtId="3" fontId="3" fillId="5" borderId="35" xfId="0" applyNumberFormat="1" applyFont="1" applyFill="1" applyBorder="1" applyAlignment="1">
      <alignment horizontal="center" vertical="top"/>
    </xf>
    <xf numFmtId="3" fontId="3" fillId="8" borderId="49" xfId="0" applyNumberFormat="1" applyFont="1" applyFill="1" applyBorder="1" applyAlignment="1">
      <alignment horizontal="center" vertical="top"/>
    </xf>
    <xf numFmtId="3" fontId="3" fillId="8" borderId="35" xfId="0" applyNumberFormat="1" applyFont="1" applyFill="1" applyBorder="1" applyAlignment="1">
      <alignment horizontal="center" vertical="top"/>
    </xf>
    <xf numFmtId="3" fontId="3" fillId="0" borderId="60" xfId="0" applyNumberFormat="1" applyFont="1" applyFill="1" applyBorder="1" applyAlignment="1">
      <alignment horizontal="center" vertical="top" wrapText="1"/>
    </xf>
    <xf numFmtId="0" fontId="3" fillId="8" borderId="27" xfId="0" applyNumberFormat="1" applyFont="1" applyFill="1" applyBorder="1" applyAlignment="1">
      <alignment horizontal="center" vertical="top"/>
    </xf>
    <xf numFmtId="0" fontId="3" fillId="8" borderId="47" xfId="0" applyNumberFormat="1" applyFont="1" applyFill="1" applyBorder="1" applyAlignment="1">
      <alignment horizontal="center" vertical="top"/>
    </xf>
    <xf numFmtId="0" fontId="3" fillId="8" borderId="37" xfId="0" applyFont="1" applyFill="1" applyBorder="1" applyAlignment="1">
      <alignment horizontal="center" vertical="top"/>
    </xf>
    <xf numFmtId="0" fontId="3" fillId="8" borderId="28" xfId="0" applyFont="1" applyFill="1" applyBorder="1" applyAlignment="1">
      <alignment horizontal="center" vertical="top"/>
    </xf>
    <xf numFmtId="0" fontId="3" fillId="8" borderId="37" xfId="0" applyNumberFormat="1" applyFont="1" applyFill="1" applyBorder="1" applyAlignment="1">
      <alignment horizontal="center" vertical="top"/>
    </xf>
    <xf numFmtId="3" fontId="2" fillId="8" borderId="37"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xf>
    <xf numFmtId="49" fontId="3" fillId="8" borderId="2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8" borderId="6" xfId="0" applyNumberFormat="1" applyFont="1" applyFill="1" applyBorder="1" applyAlignment="1">
      <alignment horizontal="center" vertical="top"/>
    </xf>
    <xf numFmtId="3" fontId="3" fillId="5" borderId="28" xfId="1" applyNumberFormat="1" applyFont="1" applyFill="1" applyBorder="1" applyAlignment="1">
      <alignment horizontal="center" vertical="top"/>
    </xf>
    <xf numFmtId="3" fontId="3" fillId="5" borderId="38" xfId="1" applyNumberFormat="1" applyFont="1" applyFill="1" applyBorder="1" applyAlignment="1">
      <alignment horizontal="center" vertical="top"/>
    </xf>
    <xf numFmtId="3" fontId="3" fillId="8" borderId="14" xfId="1" applyNumberFormat="1" applyFont="1" applyFill="1" applyBorder="1" applyAlignment="1">
      <alignment horizontal="left" vertical="top" wrapText="1"/>
    </xf>
    <xf numFmtId="164" fontId="2" fillId="8" borderId="26" xfId="0" applyNumberFormat="1" applyFont="1" applyFill="1" applyBorder="1" applyAlignment="1">
      <alignment horizontal="center" vertical="top"/>
    </xf>
    <xf numFmtId="164" fontId="2" fillId="8" borderId="58"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4" fillId="9" borderId="57" xfId="0" applyNumberFormat="1" applyFont="1" applyFill="1" applyBorder="1" applyAlignment="1">
      <alignment horizontal="left" vertical="top" wrapText="1"/>
    </xf>
    <xf numFmtId="3" fontId="4" fillId="8" borderId="58" xfId="0" applyNumberFormat="1" applyFont="1" applyFill="1" applyBorder="1" applyAlignment="1">
      <alignment horizontal="left" vertical="top" wrapText="1"/>
    </xf>
    <xf numFmtId="3" fontId="4" fillId="9" borderId="57"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3" fontId="3" fillId="0" borderId="42" xfId="0" applyNumberFormat="1" applyFont="1" applyFill="1" applyBorder="1" applyAlignment="1">
      <alignment horizontal="center" vertical="top"/>
    </xf>
    <xf numFmtId="3" fontId="4" fillId="9" borderId="14" xfId="0" applyNumberFormat="1" applyFont="1" applyFill="1" applyBorder="1" applyAlignment="1">
      <alignment horizontal="center" vertical="top"/>
    </xf>
    <xf numFmtId="164" fontId="3" fillId="8" borderId="35" xfId="0" applyNumberFormat="1" applyFont="1" applyFill="1" applyBorder="1" applyAlignment="1">
      <alignment horizontal="center" vertical="top"/>
    </xf>
    <xf numFmtId="3" fontId="4" fillId="8" borderId="52" xfId="0" applyNumberFormat="1" applyFont="1" applyFill="1" applyBorder="1" applyAlignment="1">
      <alignment horizontal="center" vertical="center"/>
    </xf>
    <xf numFmtId="3" fontId="3" fillId="8" borderId="48" xfId="0" applyNumberFormat="1" applyFont="1" applyFill="1" applyBorder="1" applyAlignment="1">
      <alignment vertical="top" wrapText="1"/>
    </xf>
    <xf numFmtId="3" fontId="10" fillId="0" borderId="43" xfId="0" applyNumberFormat="1" applyFont="1" applyFill="1" applyBorder="1" applyAlignment="1">
      <alignment horizontal="left" vertical="top" wrapText="1"/>
    </xf>
    <xf numFmtId="3" fontId="3" fillId="8" borderId="43" xfId="0" applyNumberFormat="1" applyFont="1" applyFill="1" applyBorder="1" applyAlignment="1">
      <alignment horizontal="center" vertical="center" textRotation="90" wrapText="1"/>
    </xf>
    <xf numFmtId="3" fontId="4" fillId="0" borderId="41" xfId="0" applyNumberFormat="1" applyFont="1" applyBorder="1" applyAlignment="1">
      <alignment horizontal="center" vertical="top"/>
    </xf>
    <xf numFmtId="3" fontId="3" fillId="0" borderId="36" xfId="0" applyNumberFormat="1" applyFont="1" applyBorder="1" applyAlignment="1">
      <alignment horizontal="center" vertical="top" wrapText="1"/>
    </xf>
    <xf numFmtId="49" fontId="3" fillId="8" borderId="25"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3" fillId="8" borderId="13" xfId="0" applyNumberFormat="1" applyFont="1" applyFill="1" applyBorder="1" applyAlignment="1">
      <alignment horizontal="center" vertical="top"/>
    </xf>
    <xf numFmtId="49" fontId="3" fillId="0" borderId="43" xfId="0" applyNumberFormat="1" applyFont="1" applyBorder="1" applyAlignment="1">
      <alignment horizontal="center" vertical="top"/>
    </xf>
    <xf numFmtId="49" fontId="3" fillId="0" borderId="25" xfId="0" applyNumberFormat="1" applyFont="1" applyBorder="1" applyAlignment="1">
      <alignment horizontal="center" vertical="top"/>
    </xf>
    <xf numFmtId="49" fontId="3" fillId="0" borderId="21" xfId="0" applyNumberFormat="1" applyFont="1" applyBorder="1" applyAlignment="1">
      <alignment horizontal="center" vertical="top"/>
    </xf>
    <xf numFmtId="49" fontId="3" fillId="0" borderId="19" xfId="0" applyNumberFormat="1" applyFont="1" applyBorder="1" applyAlignment="1">
      <alignment horizontal="center" vertical="top"/>
    </xf>
    <xf numFmtId="49" fontId="3" fillId="0" borderId="5" xfId="0" applyNumberFormat="1" applyFont="1" applyBorder="1" applyAlignment="1">
      <alignment horizontal="center" vertical="top"/>
    </xf>
    <xf numFmtId="49" fontId="3" fillId="0" borderId="23" xfId="0" applyNumberFormat="1" applyFont="1" applyBorder="1" applyAlignment="1">
      <alignment horizontal="center" vertical="top"/>
    </xf>
    <xf numFmtId="3" fontId="3" fillId="0" borderId="9" xfId="0" applyNumberFormat="1" applyFont="1" applyFill="1" applyBorder="1" applyAlignment="1">
      <alignment horizontal="center" vertical="center" wrapText="1"/>
    </xf>
    <xf numFmtId="3" fontId="4" fillId="0" borderId="52" xfId="0" applyNumberFormat="1" applyFont="1" applyBorder="1" applyAlignment="1">
      <alignment horizontal="center" vertical="top"/>
    </xf>
    <xf numFmtId="164" fontId="3" fillId="0" borderId="36" xfId="0" applyNumberFormat="1" applyFont="1" applyBorder="1" applyAlignment="1">
      <alignment horizontal="center" vertical="center" wrapText="1"/>
    </xf>
    <xf numFmtId="164" fontId="3" fillId="8" borderId="27" xfId="1" applyNumberFormat="1" applyFont="1" applyFill="1" applyBorder="1" applyAlignment="1">
      <alignment horizontal="left" vertical="top" wrapText="1"/>
    </xf>
    <xf numFmtId="164" fontId="2" fillId="0" borderId="0" xfId="0" applyNumberFormat="1" applyFont="1" applyAlignment="1">
      <alignment vertical="top"/>
    </xf>
    <xf numFmtId="3" fontId="2" fillId="0" borderId="0" xfId="0" applyNumberFormat="1" applyFont="1" applyAlignment="1">
      <alignment vertical="top" wrapText="1"/>
    </xf>
    <xf numFmtId="3" fontId="3" fillId="0" borderId="35" xfId="0" applyNumberFormat="1" applyFont="1" applyFill="1" applyBorder="1" applyAlignment="1">
      <alignment horizontal="center" vertical="top"/>
    </xf>
    <xf numFmtId="3" fontId="3" fillId="0" borderId="35" xfId="0" applyNumberFormat="1" applyFont="1" applyBorder="1" applyAlignment="1">
      <alignment vertical="top" wrapText="1"/>
    </xf>
    <xf numFmtId="3" fontId="3" fillId="0" borderId="13" xfId="0" applyNumberFormat="1" applyFont="1" applyBorder="1" applyAlignment="1">
      <alignment horizontal="center" vertical="top"/>
    </xf>
    <xf numFmtId="3" fontId="4" fillId="0" borderId="27" xfId="0" applyNumberFormat="1" applyFont="1" applyBorder="1" applyAlignment="1">
      <alignment horizontal="center" vertical="top"/>
    </xf>
    <xf numFmtId="3" fontId="3" fillId="0" borderId="27" xfId="0" applyNumberFormat="1" applyFont="1" applyFill="1" applyBorder="1" applyAlignment="1">
      <alignment horizontal="center" vertical="top"/>
    </xf>
    <xf numFmtId="164" fontId="3" fillId="5" borderId="27"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3" fillId="0" borderId="27" xfId="0" applyNumberFormat="1" applyFont="1" applyBorder="1" applyAlignment="1">
      <alignment horizontal="center" vertical="top"/>
    </xf>
    <xf numFmtId="164" fontId="3" fillId="0" borderId="33" xfId="0" applyNumberFormat="1" applyFont="1" applyBorder="1" applyAlignment="1">
      <alignment horizontal="center" vertical="top"/>
    </xf>
    <xf numFmtId="164" fontId="3" fillId="0" borderId="12" xfId="0" applyNumberFormat="1" applyFont="1" applyBorder="1" applyAlignment="1">
      <alignment horizontal="center" vertical="top"/>
    </xf>
    <xf numFmtId="164" fontId="3" fillId="5" borderId="47" xfId="0" applyNumberFormat="1" applyFont="1" applyFill="1" applyBorder="1" applyAlignment="1">
      <alignment horizontal="center" vertical="top"/>
    </xf>
    <xf numFmtId="3" fontId="3" fillId="8" borderId="15" xfId="0" applyNumberFormat="1" applyFont="1" applyFill="1" applyBorder="1" applyAlignment="1">
      <alignment horizontal="center" vertical="top" wrapText="1"/>
    </xf>
    <xf numFmtId="3" fontId="3" fillId="8" borderId="9" xfId="0" applyNumberFormat="1" applyFont="1" applyFill="1" applyBorder="1" applyAlignment="1">
      <alignment horizontal="center" vertical="top" wrapText="1"/>
    </xf>
    <xf numFmtId="3" fontId="3" fillId="8" borderId="52" xfId="0" applyNumberFormat="1" applyFont="1" applyFill="1" applyBorder="1" applyAlignment="1">
      <alignment horizontal="center" vertical="top" wrapText="1"/>
    </xf>
    <xf numFmtId="3" fontId="4" fillId="9" borderId="38" xfId="0" applyNumberFormat="1" applyFont="1" applyFill="1" applyBorder="1" applyAlignment="1">
      <alignment horizontal="left" vertical="top" wrapText="1"/>
    </xf>
    <xf numFmtId="3" fontId="3" fillId="8" borderId="16" xfId="0" applyNumberFormat="1" applyFont="1" applyFill="1" applyBorder="1" applyAlignment="1">
      <alignment horizontal="right" vertical="top" wrapText="1"/>
    </xf>
    <xf numFmtId="3" fontId="3" fillId="8" borderId="3" xfId="0" applyNumberFormat="1" applyFont="1" applyFill="1" applyBorder="1" applyAlignment="1">
      <alignment horizontal="right" vertical="top" wrapText="1"/>
    </xf>
    <xf numFmtId="3" fontId="3" fillId="8" borderId="61" xfId="0" applyNumberFormat="1" applyFont="1" applyFill="1" applyBorder="1" applyAlignment="1">
      <alignment horizontal="right" vertical="top" wrapText="1"/>
    </xf>
    <xf numFmtId="3" fontId="4" fillId="8" borderId="37" xfId="0" applyNumberFormat="1" applyFont="1" applyFill="1" applyBorder="1" applyAlignment="1">
      <alignment horizontal="left" vertical="top" wrapText="1"/>
    </xf>
    <xf numFmtId="164" fontId="4" fillId="8" borderId="58" xfId="0" applyNumberFormat="1" applyFont="1" applyFill="1" applyBorder="1" applyAlignment="1">
      <alignment horizontal="center" vertical="top" wrapText="1"/>
    </xf>
    <xf numFmtId="164" fontId="4" fillId="8" borderId="35"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164" fontId="3" fillId="5" borderId="28" xfId="0" applyNumberFormat="1" applyFont="1" applyFill="1" applyBorder="1" applyAlignment="1">
      <alignment horizontal="center" vertical="top"/>
    </xf>
    <xf numFmtId="164" fontId="3" fillId="5" borderId="29" xfId="0" applyNumberFormat="1" applyFont="1" applyFill="1" applyBorder="1" applyAlignment="1">
      <alignment horizontal="center" vertical="top"/>
    </xf>
    <xf numFmtId="3" fontId="3" fillId="0" borderId="23" xfId="0" applyNumberFormat="1" applyFont="1" applyFill="1" applyBorder="1" applyAlignment="1">
      <alignment horizontal="center" vertical="top" wrapText="1"/>
    </xf>
    <xf numFmtId="3" fontId="3" fillId="0" borderId="69" xfId="0" applyNumberFormat="1" applyFont="1" applyFill="1" applyBorder="1" applyAlignment="1">
      <alignment horizontal="center" vertical="top" wrapText="1"/>
    </xf>
    <xf numFmtId="164" fontId="3" fillId="0" borderId="26" xfId="0" applyNumberFormat="1" applyFont="1" applyBorder="1" applyAlignment="1">
      <alignment horizontal="center" vertical="top"/>
    </xf>
    <xf numFmtId="3" fontId="3" fillId="0" borderId="40"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wrapText="1"/>
    </xf>
    <xf numFmtId="164" fontId="4" fillId="9" borderId="57"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1" xfId="0" applyNumberFormat="1" applyFont="1" applyFill="1" applyBorder="1" applyAlignment="1">
      <alignment horizontal="center" vertical="top"/>
    </xf>
    <xf numFmtId="3" fontId="3" fillId="0" borderId="22" xfId="0" applyNumberFormat="1" applyFont="1" applyBorder="1" applyAlignment="1">
      <alignment horizontal="center" vertical="top"/>
    </xf>
    <xf numFmtId="164" fontId="4" fillId="9" borderId="31" xfId="0" applyNumberFormat="1" applyFont="1" applyFill="1" applyBorder="1" applyAlignment="1">
      <alignment horizontal="center" vertical="top" wrapText="1"/>
    </xf>
    <xf numFmtId="3" fontId="3" fillId="0" borderId="62" xfId="0" applyNumberFormat="1" applyFont="1" applyFill="1" applyBorder="1" applyAlignment="1">
      <alignment horizontal="center" vertical="top" wrapText="1"/>
    </xf>
    <xf numFmtId="3" fontId="3" fillId="0" borderId="3" xfId="0" applyNumberFormat="1" applyFont="1" applyFill="1" applyBorder="1" applyAlignment="1">
      <alignment horizontal="center" vertical="top" wrapText="1"/>
    </xf>
    <xf numFmtId="164" fontId="3" fillId="5" borderId="35" xfId="0" applyNumberFormat="1" applyFont="1" applyFill="1" applyBorder="1" applyAlignment="1">
      <alignment horizontal="center" vertical="top" wrapText="1"/>
    </xf>
    <xf numFmtId="164" fontId="3" fillId="5" borderId="34" xfId="0" applyNumberFormat="1" applyFont="1" applyFill="1" applyBorder="1" applyAlignment="1">
      <alignment horizontal="center" vertical="top" wrapText="1"/>
    </xf>
    <xf numFmtId="3" fontId="3" fillId="0" borderId="20" xfId="0" applyNumberFormat="1" applyFont="1" applyBorder="1" applyAlignment="1">
      <alignment horizontal="center" vertical="top"/>
    </xf>
    <xf numFmtId="3" fontId="3" fillId="0" borderId="51" xfId="0" applyNumberFormat="1" applyFont="1" applyBorder="1" applyAlignment="1">
      <alignment horizontal="center" vertical="top"/>
    </xf>
    <xf numFmtId="0" fontId="3" fillId="8" borderId="18" xfId="0" applyNumberFormat="1" applyFont="1" applyFill="1" applyBorder="1" applyAlignment="1">
      <alignment horizontal="center" vertical="top" wrapText="1"/>
    </xf>
    <xf numFmtId="0" fontId="3" fillId="8" borderId="3" xfId="0" applyNumberFormat="1" applyFont="1" applyFill="1" applyBorder="1" applyAlignment="1">
      <alignment horizontal="center" vertical="top" wrapText="1"/>
    </xf>
    <xf numFmtId="0" fontId="3" fillId="0" borderId="61" xfId="0" applyNumberFormat="1" applyFont="1" applyFill="1" applyBorder="1" applyAlignment="1">
      <alignment horizontal="center" vertical="top" wrapText="1"/>
    </xf>
    <xf numFmtId="164" fontId="3" fillId="5" borderId="35"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3" fontId="3" fillId="0" borderId="20"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center" textRotation="90" wrapText="1"/>
    </xf>
    <xf numFmtId="3" fontId="4" fillId="9" borderId="60" xfId="0" applyNumberFormat="1" applyFont="1" applyFill="1" applyBorder="1" applyAlignment="1">
      <alignment horizontal="center" vertical="top"/>
    </xf>
    <xf numFmtId="3" fontId="4" fillId="0" borderId="1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0" borderId="35" xfId="0" applyNumberFormat="1" applyFont="1" applyBorder="1" applyAlignment="1">
      <alignment horizontal="center" vertical="top" wrapText="1"/>
    </xf>
    <xf numFmtId="3" fontId="3" fillId="0" borderId="11" xfId="0" applyNumberFormat="1" applyFont="1" applyFill="1" applyBorder="1" applyAlignment="1">
      <alignment vertical="top" wrapText="1"/>
    </xf>
    <xf numFmtId="3" fontId="4" fillId="0" borderId="27" xfId="0" applyNumberFormat="1" applyFont="1" applyBorder="1" applyAlignment="1">
      <alignment horizontal="center" vertical="top" wrapText="1"/>
    </xf>
    <xf numFmtId="164" fontId="3" fillId="5" borderId="0" xfId="0" applyNumberFormat="1" applyFont="1" applyFill="1" applyBorder="1" applyAlignment="1">
      <alignment horizontal="center" vertical="top" wrapText="1"/>
    </xf>
    <xf numFmtId="3" fontId="3" fillId="0" borderId="12" xfId="0" applyNumberFormat="1" applyFont="1" applyFill="1" applyBorder="1" applyAlignment="1">
      <alignment horizontal="left" vertical="top" wrapText="1"/>
    </xf>
    <xf numFmtId="3" fontId="3" fillId="0" borderId="9" xfId="0" applyNumberFormat="1" applyFont="1" applyFill="1" applyBorder="1" applyAlignment="1">
      <alignment horizontal="center" vertical="top"/>
    </xf>
    <xf numFmtId="3" fontId="3" fillId="0" borderId="33" xfId="0" applyNumberFormat="1" applyFont="1" applyFill="1" applyBorder="1" applyAlignment="1">
      <alignment horizontal="center" vertical="top"/>
    </xf>
    <xf numFmtId="3" fontId="3" fillId="5" borderId="27" xfId="0" applyNumberFormat="1" applyFont="1" applyFill="1" applyBorder="1" applyAlignment="1">
      <alignment horizontal="center" vertical="top" wrapText="1"/>
    </xf>
    <xf numFmtId="3" fontId="3" fillId="0" borderId="12" xfId="0" applyNumberFormat="1" applyFont="1" applyFill="1" applyBorder="1" applyAlignment="1">
      <alignment vertical="top" wrapText="1"/>
    </xf>
    <xf numFmtId="3" fontId="3"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5" borderId="72" xfId="0" applyNumberFormat="1" applyFont="1" applyFill="1" applyBorder="1" applyAlignment="1">
      <alignment horizontal="center" vertical="top"/>
    </xf>
    <xf numFmtId="49" fontId="4" fillId="2" borderId="48" xfId="0" applyNumberFormat="1" applyFont="1" applyFill="1" applyBorder="1" applyAlignment="1">
      <alignment vertical="top"/>
    </xf>
    <xf numFmtId="49" fontId="4" fillId="3" borderId="44" xfId="0" applyNumberFormat="1" applyFont="1" applyFill="1" applyBorder="1" applyAlignment="1">
      <alignment horizontal="center" vertical="top"/>
    </xf>
    <xf numFmtId="49" fontId="4" fillId="0" borderId="44" xfId="0" applyNumberFormat="1" applyFont="1" applyBorder="1" applyAlignment="1">
      <alignment vertical="top"/>
    </xf>
    <xf numFmtId="3" fontId="3" fillId="8" borderId="53"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69" xfId="0" applyNumberFormat="1" applyFont="1" applyFill="1" applyBorder="1" applyAlignment="1">
      <alignment horizontal="center" vertical="top"/>
    </xf>
    <xf numFmtId="3" fontId="3" fillId="8" borderId="52" xfId="0" applyNumberFormat="1" applyFont="1" applyFill="1" applyBorder="1" applyAlignment="1">
      <alignment horizontal="center" vertical="center" textRotation="90" wrapText="1"/>
    </xf>
    <xf numFmtId="3" fontId="4" fillId="8" borderId="27" xfId="0" applyNumberFormat="1" applyFont="1" applyFill="1" applyBorder="1" applyAlignment="1">
      <alignment horizontal="center" vertical="top" wrapText="1"/>
    </xf>
    <xf numFmtId="3" fontId="3" fillId="8" borderId="27" xfId="0" applyNumberFormat="1" applyFont="1" applyFill="1" applyBorder="1" applyAlignment="1">
      <alignment vertical="top" wrapText="1"/>
    </xf>
    <xf numFmtId="3" fontId="3" fillId="5" borderId="15" xfId="0" applyNumberFormat="1" applyFont="1" applyFill="1" applyBorder="1" applyAlignment="1">
      <alignment horizontal="center" vertical="top"/>
    </xf>
    <xf numFmtId="3" fontId="3" fillId="5" borderId="9" xfId="0" applyNumberFormat="1" applyFont="1" applyFill="1" applyBorder="1" applyAlignment="1">
      <alignment horizontal="center" vertical="top"/>
    </xf>
    <xf numFmtId="3" fontId="3" fillId="5" borderId="52" xfId="0" applyNumberFormat="1" applyFont="1" applyFill="1" applyBorder="1" applyAlignment="1">
      <alignment horizontal="center" vertical="top"/>
    </xf>
    <xf numFmtId="164" fontId="3" fillId="0" borderId="0" xfId="0" applyNumberFormat="1" applyFont="1" applyBorder="1" applyAlignment="1">
      <alignment horizontal="center" vertical="top"/>
    </xf>
    <xf numFmtId="3" fontId="3" fillId="8" borderId="16" xfId="0" applyNumberFormat="1" applyFont="1" applyFill="1" applyBorder="1" applyAlignment="1">
      <alignment horizontal="center" vertical="top"/>
    </xf>
    <xf numFmtId="3" fontId="3" fillId="8" borderId="3" xfId="0" applyNumberFormat="1" applyFont="1" applyFill="1" applyBorder="1" applyAlignment="1">
      <alignment horizontal="center" vertical="top"/>
    </xf>
    <xf numFmtId="3" fontId="3" fillId="8" borderId="61" xfId="0" applyNumberFormat="1" applyFont="1" applyFill="1" applyBorder="1" applyAlignment="1">
      <alignment horizontal="center" vertical="top"/>
    </xf>
    <xf numFmtId="164" fontId="4" fillId="3" borderId="2" xfId="0" applyNumberFormat="1" applyFont="1" applyFill="1" applyBorder="1" applyAlignment="1">
      <alignment horizontal="center" vertical="top"/>
    </xf>
    <xf numFmtId="3" fontId="3" fillId="5" borderId="13" xfId="0" applyNumberFormat="1" applyFont="1" applyFill="1" applyBorder="1" applyAlignment="1">
      <alignment horizontal="center" vertical="center" wrapText="1"/>
    </xf>
    <xf numFmtId="164" fontId="3" fillId="8" borderId="11"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3" fillId="8" borderId="73" xfId="0" applyNumberFormat="1" applyFont="1" applyFill="1" applyBorder="1" applyAlignment="1">
      <alignment horizontal="center" vertical="top"/>
    </xf>
    <xf numFmtId="3" fontId="3" fillId="5" borderId="9" xfId="0" applyNumberFormat="1" applyFont="1" applyFill="1" applyBorder="1" applyAlignment="1">
      <alignment horizontal="center" vertical="center" wrapText="1"/>
    </xf>
    <xf numFmtId="3" fontId="3" fillId="5" borderId="37" xfId="1" applyNumberFormat="1" applyFont="1" applyFill="1" applyBorder="1" applyAlignment="1">
      <alignment horizontal="center" vertical="top" wrapText="1"/>
    </xf>
    <xf numFmtId="164" fontId="3" fillId="5" borderId="58"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3" fillId="0" borderId="72" xfId="0" applyNumberFormat="1" applyFont="1" applyBorder="1" applyAlignment="1">
      <alignment horizontal="center" vertical="top"/>
    </xf>
    <xf numFmtId="3" fontId="3" fillId="8" borderId="9" xfId="0" applyNumberFormat="1" applyFont="1" applyFill="1" applyBorder="1" applyAlignment="1">
      <alignment horizontal="center" vertical="top"/>
    </xf>
    <xf numFmtId="3" fontId="3" fillId="8" borderId="52" xfId="0" applyNumberFormat="1" applyFont="1" applyFill="1" applyBorder="1" applyAlignment="1">
      <alignment horizontal="center" vertical="top"/>
    </xf>
    <xf numFmtId="3" fontId="3" fillId="8" borderId="15" xfId="0" applyNumberFormat="1" applyFont="1" applyFill="1" applyBorder="1" applyAlignment="1">
      <alignment horizontal="center" vertical="top"/>
    </xf>
    <xf numFmtId="3" fontId="3" fillId="0" borderId="27" xfId="1" applyNumberFormat="1" applyFont="1" applyBorder="1" applyAlignment="1">
      <alignment horizontal="center" vertical="top"/>
    </xf>
    <xf numFmtId="3" fontId="3" fillId="0" borderId="40" xfId="0" applyNumberFormat="1" applyFont="1" applyFill="1" applyBorder="1" applyAlignment="1">
      <alignment horizontal="center" vertical="top"/>
    </xf>
    <xf numFmtId="3" fontId="3" fillId="0" borderId="32" xfId="0" applyNumberFormat="1" applyFont="1" applyFill="1" applyBorder="1" applyAlignment="1">
      <alignment horizontal="center" vertical="top"/>
    </xf>
    <xf numFmtId="164" fontId="3" fillId="8" borderId="27" xfId="0" applyNumberFormat="1" applyFont="1" applyFill="1" applyBorder="1" applyAlignment="1">
      <alignment horizontal="center" vertical="top" wrapText="1"/>
    </xf>
    <xf numFmtId="164" fontId="3" fillId="8" borderId="33" xfId="0" applyNumberFormat="1" applyFont="1" applyFill="1" applyBorder="1" applyAlignment="1">
      <alignment horizontal="center" vertical="top" wrapText="1"/>
    </xf>
    <xf numFmtId="3" fontId="3" fillId="0" borderId="27" xfId="1" applyNumberFormat="1" applyFont="1" applyFill="1" applyBorder="1" applyAlignment="1">
      <alignment horizontal="center" vertical="top"/>
    </xf>
    <xf numFmtId="49" fontId="3" fillId="0" borderId="9" xfId="0" applyNumberFormat="1" applyFont="1" applyBorder="1" applyAlignment="1">
      <alignment vertical="top"/>
    </xf>
    <xf numFmtId="164" fontId="3" fillId="8" borderId="0"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center" wrapText="1"/>
    </xf>
    <xf numFmtId="164" fontId="3" fillId="8" borderId="3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3" fontId="3" fillId="0" borderId="9" xfId="2"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center" textRotation="90" wrapText="1"/>
    </xf>
    <xf numFmtId="49" fontId="4" fillId="8" borderId="9" xfId="0" applyNumberFormat="1" applyFont="1" applyFill="1" applyBorder="1" applyAlignment="1">
      <alignment vertical="top"/>
    </xf>
    <xf numFmtId="3" fontId="4" fillId="8" borderId="27" xfId="0" applyNumberFormat="1" applyFont="1" applyFill="1" applyBorder="1" applyAlignment="1">
      <alignment horizontal="center" vertical="center"/>
    </xf>
    <xf numFmtId="3" fontId="3" fillId="0" borderId="44" xfId="0" applyNumberFormat="1" applyFont="1" applyFill="1" applyBorder="1" applyAlignment="1">
      <alignment horizontal="center" vertical="center" wrapText="1"/>
    </xf>
    <xf numFmtId="3" fontId="4" fillId="0" borderId="47" xfId="0" applyNumberFormat="1" applyFont="1" applyBorder="1" applyAlignment="1">
      <alignment horizontal="center" vertical="top"/>
    </xf>
    <xf numFmtId="164" fontId="3" fillId="8" borderId="47" xfId="0" applyNumberFormat="1" applyFont="1" applyFill="1" applyBorder="1" applyAlignment="1">
      <alignment horizontal="center" vertical="top" wrapText="1"/>
    </xf>
    <xf numFmtId="3" fontId="3" fillId="8" borderId="54" xfId="0" applyNumberFormat="1" applyFont="1" applyFill="1" applyBorder="1" applyAlignment="1">
      <alignment horizontal="center" vertical="top"/>
    </xf>
    <xf numFmtId="3" fontId="3" fillId="8" borderId="9"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top"/>
    </xf>
    <xf numFmtId="3" fontId="3" fillId="0" borderId="61" xfId="0" applyNumberFormat="1" applyFont="1" applyBorder="1" applyAlignment="1">
      <alignment horizontal="center" vertical="top"/>
    </xf>
    <xf numFmtId="3" fontId="4" fillId="8" borderId="35" xfId="0" applyNumberFormat="1" applyFont="1" applyFill="1" applyBorder="1" applyAlignment="1">
      <alignment horizontal="center" vertical="center"/>
    </xf>
    <xf numFmtId="3" fontId="3" fillId="8" borderId="13"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4" fillId="8" borderId="9"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3" fillId="8" borderId="75"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3" fontId="3" fillId="8" borderId="44" xfId="0" applyNumberFormat="1" applyFont="1" applyFill="1" applyBorder="1" applyAlignment="1">
      <alignment vertical="top" wrapText="1"/>
    </xf>
    <xf numFmtId="164" fontId="4" fillId="8" borderId="27" xfId="0" applyNumberFormat="1" applyFont="1" applyFill="1" applyBorder="1" applyAlignment="1">
      <alignment horizontal="center" vertical="top" wrapText="1"/>
    </xf>
    <xf numFmtId="3" fontId="3" fillId="8" borderId="52" xfId="0" applyNumberFormat="1" applyFont="1" applyFill="1" applyBorder="1" applyAlignment="1">
      <alignment horizontal="center" vertical="center" wrapText="1"/>
    </xf>
    <xf numFmtId="49" fontId="4" fillId="8" borderId="17"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164" fontId="3" fillId="8" borderId="48" xfId="0" applyNumberFormat="1" applyFont="1" applyFill="1" applyBorder="1" applyAlignment="1">
      <alignment horizontal="center" vertical="top" wrapText="1"/>
    </xf>
    <xf numFmtId="3" fontId="3" fillId="8" borderId="70" xfId="0" applyNumberFormat="1" applyFont="1" applyFill="1" applyBorder="1" applyAlignment="1">
      <alignment horizontal="center" vertical="top"/>
    </xf>
    <xf numFmtId="3" fontId="3" fillId="8" borderId="76" xfId="0" applyNumberFormat="1" applyFont="1" applyFill="1" applyBorder="1" applyAlignment="1">
      <alignment horizontal="center" vertical="center" wrapText="1"/>
    </xf>
    <xf numFmtId="3" fontId="4" fillId="8" borderId="37" xfId="0" applyNumberFormat="1" applyFont="1" applyFill="1" applyBorder="1" applyAlignment="1">
      <alignment horizontal="center" vertical="top"/>
    </xf>
    <xf numFmtId="49" fontId="4" fillId="0" borderId="0" xfId="0" applyNumberFormat="1" applyFont="1" applyBorder="1" applyAlignment="1">
      <alignment horizontal="center" vertical="top"/>
    </xf>
    <xf numFmtId="3" fontId="3" fillId="0" borderId="61" xfId="0" applyNumberFormat="1" applyFont="1" applyFill="1" applyBorder="1" applyAlignment="1">
      <alignment horizontal="center" vertical="center" wrapText="1"/>
    </xf>
    <xf numFmtId="3" fontId="3" fillId="0" borderId="16"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22" xfId="0" applyNumberFormat="1" applyFont="1" applyFill="1" applyBorder="1" applyAlignment="1">
      <alignment horizontal="center" vertical="center" wrapText="1"/>
    </xf>
    <xf numFmtId="164" fontId="4" fillId="5" borderId="48" xfId="0" applyNumberFormat="1" applyFont="1" applyFill="1" applyBorder="1" applyAlignment="1">
      <alignment horizontal="center" vertical="top"/>
    </xf>
    <xf numFmtId="3" fontId="3" fillId="0" borderId="50"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3" fillId="0" borderId="73" xfId="0" applyNumberFormat="1" applyFont="1" applyBorder="1" applyAlignment="1">
      <alignment horizontal="center" vertical="top"/>
    </xf>
    <xf numFmtId="3" fontId="4" fillId="0" borderId="28" xfId="0" applyNumberFormat="1" applyFont="1" applyBorder="1" applyAlignment="1">
      <alignment horizontal="center" vertical="top"/>
    </xf>
    <xf numFmtId="3" fontId="3" fillId="0" borderId="48" xfId="0" applyNumberFormat="1" applyFont="1" applyFill="1" applyBorder="1" applyAlignment="1">
      <alignment horizontal="left" vertical="top"/>
    </xf>
    <xf numFmtId="3" fontId="3" fillId="8" borderId="23" xfId="0" applyNumberFormat="1" applyFont="1" applyFill="1" applyBorder="1" applyAlignment="1">
      <alignment horizontal="left" vertical="top" wrapText="1"/>
    </xf>
    <xf numFmtId="3" fontId="3" fillId="0" borderId="53" xfId="0" applyNumberFormat="1" applyFont="1" applyFill="1" applyBorder="1" applyAlignment="1">
      <alignment horizontal="center" vertical="top"/>
    </xf>
    <xf numFmtId="3" fontId="3" fillId="0" borderId="23" xfId="0" applyNumberFormat="1" applyFont="1" applyFill="1" applyBorder="1" applyAlignment="1">
      <alignment horizontal="center" vertical="top"/>
    </xf>
    <xf numFmtId="3" fontId="3" fillId="0" borderId="69" xfId="0" applyNumberFormat="1" applyFont="1" applyBorder="1" applyAlignment="1">
      <alignment horizontal="center" vertical="top"/>
    </xf>
    <xf numFmtId="3" fontId="4" fillId="0" borderId="37" xfId="0" applyNumberFormat="1" applyFont="1" applyBorder="1" applyAlignment="1">
      <alignment horizontal="center" vertical="top"/>
    </xf>
    <xf numFmtId="164" fontId="3" fillId="8" borderId="37"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wrapText="1"/>
    </xf>
    <xf numFmtId="3" fontId="3" fillId="0" borderId="71" xfId="0" applyNumberFormat="1" applyFont="1" applyBorder="1" applyAlignment="1">
      <alignment horizontal="center" vertical="top"/>
    </xf>
    <xf numFmtId="164" fontId="3" fillId="0" borderId="0" xfId="0" applyNumberFormat="1" applyFont="1" applyAlignment="1">
      <alignment vertical="top" wrapText="1"/>
    </xf>
    <xf numFmtId="3" fontId="3" fillId="8" borderId="54" xfId="0" applyNumberFormat="1" applyFont="1" applyFill="1" applyBorder="1" applyAlignment="1">
      <alignment horizontal="center" vertical="top" wrapText="1"/>
    </xf>
    <xf numFmtId="3" fontId="3" fillId="0" borderId="52" xfId="0" applyNumberFormat="1" applyFont="1" applyBorder="1" applyAlignment="1">
      <alignment horizontal="center" vertical="center" wrapText="1"/>
    </xf>
    <xf numFmtId="3" fontId="3" fillId="8" borderId="26" xfId="0" applyNumberFormat="1" applyFont="1" applyFill="1" applyBorder="1" applyAlignment="1">
      <alignment vertical="top" wrapText="1"/>
    </xf>
    <xf numFmtId="3" fontId="3" fillId="8" borderId="53" xfId="0" applyNumberFormat="1" applyFont="1" applyFill="1" applyBorder="1" applyAlignment="1">
      <alignment horizontal="center" vertical="top" wrapText="1"/>
    </xf>
    <xf numFmtId="0" fontId="3" fillId="8" borderId="27" xfId="0" applyFont="1" applyFill="1" applyBorder="1" applyAlignment="1">
      <alignment horizontal="center" vertical="top"/>
    </xf>
    <xf numFmtId="0" fontId="3" fillId="8" borderId="15" xfId="0" applyNumberFormat="1" applyFont="1" applyFill="1" applyBorder="1" applyAlignment="1">
      <alignment horizontal="center" vertical="top"/>
    </xf>
    <xf numFmtId="0" fontId="3" fillId="8" borderId="9" xfId="0" applyNumberFormat="1" applyFont="1" applyFill="1" applyBorder="1" applyAlignment="1">
      <alignment horizontal="center" vertical="top"/>
    </xf>
    <xf numFmtId="0" fontId="3" fillId="8" borderId="27" xfId="0" applyFont="1" applyFill="1" applyBorder="1" applyAlignment="1">
      <alignment horizontal="center" vertical="top" wrapText="1"/>
    </xf>
    <xf numFmtId="0" fontId="3" fillId="8" borderId="54" xfId="0" applyNumberFormat="1" applyFont="1" applyFill="1" applyBorder="1" applyAlignment="1">
      <alignment horizontal="center" vertical="top"/>
    </xf>
    <xf numFmtId="0" fontId="3" fillId="8" borderId="44" xfId="0" applyNumberFormat="1" applyFont="1" applyFill="1" applyBorder="1" applyAlignment="1">
      <alignment horizontal="center" vertical="top"/>
    </xf>
    <xf numFmtId="0" fontId="3" fillId="8" borderId="12" xfId="0" applyFont="1" applyFill="1" applyBorder="1" applyAlignment="1">
      <alignment vertical="top" wrapText="1"/>
    </xf>
    <xf numFmtId="0" fontId="3" fillId="8" borderId="40" xfId="0" applyNumberFormat="1" applyFont="1" applyFill="1" applyBorder="1" applyAlignment="1">
      <alignment horizontal="center" vertical="top"/>
    </xf>
    <xf numFmtId="3" fontId="2" fillId="8" borderId="15" xfId="0" applyNumberFormat="1" applyFont="1" applyFill="1" applyBorder="1" applyAlignment="1">
      <alignment horizontal="center" vertical="top" wrapText="1"/>
    </xf>
    <xf numFmtId="164" fontId="4" fillId="8" borderId="12" xfId="0" applyNumberFormat="1" applyFont="1" applyFill="1" applyBorder="1" applyAlignment="1">
      <alignment horizontal="center" vertical="top" wrapText="1"/>
    </xf>
    <xf numFmtId="3" fontId="3" fillId="8" borderId="77" xfId="0" applyNumberFormat="1" applyFont="1" applyFill="1" applyBorder="1" applyAlignment="1">
      <alignment horizontal="center" vertical="top"/>
    </xf>
    <xf numFmtId="3" fontId="3" fillId="8" borderId="78" xfId="0" applyNumberFormat="1" applyFont="1" applyFill="1" applyBorder="1" applyAlignment="1">
      <alignment horizontal="center" vertical="top"/>
    </xf>
    <xf numFmtId="3" fontId="3" fillId="8" borderId="79" xfId="0" applyNumberFormat="1" applyFont="1" applyFill="1" applyBorder="1" applyAlignment="1">
      <alignment horizontal="center" vertical="top"/>
    </xf>
    <xf numFmtId="0" fontId="3" fillId="8" borderId="72" xfId="0" applyFont="1" applyFill="1" applyBorder="1" applyAlignment="1">
      <alignment horizontal="center" vertical="top" wrapText="1"/>
    </xf>
    <xf numFmtId="0" fontId="3" fillId="8" borderId="26" xfId="0" applyFont="1" applyFill="1" applyBorder="1" applyAlignment="1">
      <alignment vertical="top" wrapText="1"/>
    </xf>
    <xf numFmtId="0" fontId="3" fillId="8" borderId="53" xfId="0" applyFont="1" applyFill="1" applyBorder="1" applyAlignment="1">
      <alignment horizontal="center" vertical="top" wrapText="1"/>
    </xf>
    <xf numFmtId="3" fontId="3" fillId="0" borderId="3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8" borderId="80"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67" xfId="0" applyNumberFormat="1" applyFont="1" applyFill="1" applyBorder="1" applyAlignment="1">
      <alignment horizontal="center" vertical="top"/>
    </xf>
    <xf numFmtId="3" fontId="3" fillId="0" borderId="34" xfId="0" applyNumberFormat="1" applyFont="1" applyFill="1" applyBorder="1" applyAlignment="1">
      <alignment horizontal="center" vertical="top"/>
    </xf>
    <xf numFmtId="3" fontId="3" fillId="5" borderId="39" xfId="0" applyNumberFormat="1" applyFont="1" applyFill="1" applyBorder="1" applyAlignment="1">
      <alignment horizontal="center" vertical="top"/>
    </xf>
    <xf numFmtId="3" fontId="3" fillId="5" borderId="40" xfId="0" applyNumberFormat="1" applyFont="1" applyFill="1" applyBorder="1" applyAlignment="1">
      <alignment horizontal="center" vertical="top"/>
    </xf>
    <xf numFmtId="3" fontId="3" fillId="5" borderId="32" xfId="0" applyNumberFormat="1" applyFont="1" applyFill="1" applyBorder="1" applyAlignment="1">
      <alignment horizontal="center" vertical="top"/>
    </xf>
    <xf numFmtId="3" fontId="1" fillId="0" borderId="27" xfId="0" applyNumberFormat="1" applyFont="1" applyBorder="1" applyAlignment="1">
      <alignment horizontal="center" vertical="top"/>
    </xf>
    <xf numFmtId="164" fontId="1" fillId="9" borderId="37" xfId="0" applyNumberFormat="1" applyFont="1" applyFill="1" applyBorder="1" applyAlignment="1">
      <alignment horizontal="center" vertical="top" wrapText="1"/>
    </xf>
    <xf numFmtId="3" fontId="3" fillId="0" borderId="9" xfId="0" applyNumberFormat="1" applyFont="1" applyBorder="1" applyAlignment="1">
      <alignment horizontal="center" vertical="top"/>
    </xf>
    <xf numFmtId="3" fontId="3" fillId="0" borderId="17" xfId="0" applyNumberFormat="1" applyFont="1" applyBorder="1" applyAlignment="1">
      <alignment horizontal="center" vertical="top"/>
    </xf>
    <xf numFmtId="3" fontId="3" fillId="0" borderId="33" xfId="0" applyNumberFormat="1" applyFont="1" applyBorder="1" applyAlignment="1">
      <alignment horizontal="center" vertical="top"/>
    </xf>
    <xf numFmtId="3" fontId="3" fillId="0" borderId="46"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0" borderId="81" xfId="0" applyNumberFormat="1" applyFont="1" applyBorder="1" applyAlignment="1">
      <alignment horizontal="center" vertical="top"/>
    </xf>
    <xf numFmtId="3" fontId="2" fillId="0" borderId="5" xfId="0" applyNumberFormat="1" applyFont="1" applyFill="1" applyBorder="1" applyAlignment="1">
      <alignment horizontal="center" vertical="center" textRotation="90" wrapText="1"/>
    </xf>
    <xf numFmtId="3" fontId="4" fillId="0" borderId="6" xfId="0" applyNumberFormat="1" applyFont="1" applyBorder="1" applyAlignment="1">
      <alignment horizontal="center" vertical="top"/>
    </xf>
    <xf numFmtId="164" fontId="3" fillId="5" borderId="6" xfId="0" applyNumberFormat="1" applyFont="1" applyFill="1" applyBorder="1" applyAlignment="1">
      <alignment horizontal="center" vertical="top" wrapText="1"/>
    </xf>
    <xf numFmtId="3" fontId="3" fillId="8" borderId="2" xfId="0" applyNumberFormat="1" applyFont="1" applyFill="1" applyBorder="1" applyAlignment="1">
      <alignment horizontal="center" vertical="top"/>
    </xf>
    <xf numFmtId="3" fontId="3" fillId="8" borderId="82" xfId="0" applyNumberFormat="1" applyFont="1" applyFill="1" applyBorder="1" applyAlignment="1">
      <alignment horizontal="center" vertical="top"/>
    </xf>
    <xf numFmtId="3" fontId="3" fillId="8" borderId="83" xfId="0" applyNumberFormat="1" applyFont="1" applyFill="1" applyBorder="1" applyAlignment="1">
      <alignment horizontal="center" vertical="top"/>
    </xf>
    <xf numFmtId="3" fontId="2" fillId="0" borderId="51" xfId="0" applyNumberFormat="1" applyFont="1" applyBorder="1" applyAlignment="1">
      <alignment horizontal="center" vertical="center" wrapText="1"/>
    </xf>
    <xf numFmtId="164" fontId="2" fillId="5" borderId="35"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3" fillId="5" borderId="54" xfId="1" applyNumberFormat="1" applyFont="1" applyFill="1" applyBorder="1" applyAlignment="1">
      <alignment horizontal="center" vertical="top"/>
    </xf>
    <xf numFmtId="3" fontId="3" fillId="5" borderId="44" xfId="1" applyNumberFormat="1" applyFont="1" applyFill="1" applyBorder="1" applyAlignment="1">
      <alignment horizontal="center" vertical="top"/>
    </xf>
    <xf numFmtId="3" fontId="3" fillId="5" borderId="72" xfId="1" applyNumberFormat="1" applyFont="1" applyFill="1" applyBorder="1" applyAlignment="1">
      <alignment horizontal="center" vertical="top"/>
    </xf>
    <xf numFmtId="164" fontId="1" fillId="9" borderId="38" xfId="0" applyNumberFormat="1" applyFont="1" applyFill="1" applyBorder="1" applyAlignment="1">
      <alignment horizontal="center" vertical="top" wrapText="1"/>
    </xf>
    <xf numFmtId="3" fontId="3" fillId="8" borderId="62" xfId="1" applyNumberFormat="1" applyFont="1" applyFill="1" applyBorder="1" applyAlignment="1">
      <alignment horizontal="left" vertical="top" wrapText="1"/>
    </xf>
    <xf numFmtId="3" fontId="3" fillId="5" borderId="46" xfId="1" applyNumberFormat="1" applyFont="1" applyFill="1" applyBorder="1" applyAlignment="1">
      <alignment horizontal="center" vertical="top"/>
    </xf>
    <xf numFmtId="3" fontId="3" fillId="5" borderId="1" xfId="1" applyNumberFormat="1" applyFont="1" applyFill="1" applyBorder="1" applyAlignment="1">
      <alignment horizontal="center" vertical="top"/>
    </xf>
    <xf numFmtId="3" fontId="3" fillId="5" borderId="81" xfId="1" applyNumberFormat="1" applyFont="1" applyFill="1" applyBorder="1" applyAlignment="1">
      <alignment horizontal="center" vertical="top"/>
    </xf>
    <xf numFmtId="3" fontId="2" fillId="0" borderId="13" xfId="0" applyNumberFormat="1" applyFont="1" applyFill="1" applyBorder="1" applyAlignment="1">
      <alignment horizontal="center" vertical="center" textRotation="90" wrapText="1"/>
    </xf>
    <xf numFmtId="3" fontId="1" fillId="0" borderId="35" xfId="0" applyNumberFormat="1" applyFont="1" applyBorder="1" applyAlignment="1">
      <alignment horizontal="center" vertical="top"/>
    </xf>
    <xf numFmtId="164" fontId="2" fillId="0" borderId="35" xfId="0" applyNumberFormat="1" applyFont="1" applyBorder="1" applyAlignment="1">
      <alignment horizontal="center" vertical="top"/>
    </xf>
    <xf numFmtId="3" fontId="3" fillId="5" borderId="11"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0" fontId="3" fillId="8" borderId="0" xfId="0" applyNumberFormat="1" applyFont="1" applyFill="1" applyBorder="1" applyAlignment="1">
      <alignment horizontal="center" vertical="top"/>
    </xf>
    <xf numFmtId="0" fontId="3" fillId="8" borderId="23" xfId="0" applyNumberFormat="1" applyFont="1" applyFill="1" applyBorder="1" applyAlignment="1">
      <alignment horizontal="center" vertical="top"/>
    </xf>
    <xf numFmtId="0" fontId="3" fillId="8" borderId="29" xfId="0" applyNumberFormat="1" applyFont="1" applyFill="1" applyBorder="1" applyAlignment="1">
      <alignment horizontal="center" vertical="top"/>
    </xf>
    <xf numFmtId="0" fontId="3" fillId="8" borderId="17" xfId="0" applyNumberFormat="1" applyFont="1" applyFill="1" applyBorder="1" applyAlignment="1">
      <alignment horizontal="center" vertical="top" wrapText="1"/>
    </xf>
    <xf numFmtId="0" fontId="3" fillId="8" borderId="52" xfId="0" applyNumberFormat="1" applyFont="1" applyFill="1" applyBorder="1" applyAlignment="1">
      <alignment horizontal="center" vertical="top"/>
    </xf>
    <xf numFmtId="164" fontId="2" fillId="0" borderId="47" xfId="0" applyNumberFormat="1" applyFont="1" applyBorder="1" applyAlignment="1">
      <alignment horizontal="center" vertical="top"/>
    </xf>
    <xf numFmtId="164" fontId="2" fillId="0" borderId="27" xfId="0" applyNumberFormat="1" applyFont="1" applyBorder="1" applyAlignment="1">
      <alignment horizontal="center" vertical="top"/>
    </xf>
    <xf numFmtId="0" fontId="3" fillId="8" borderId="75" xfId="0" applyNumberFormat="1" applyFont="1" applyFill="1" applyBorder="1" applyAlignment="1">
      <alignment horizontal="center" vertical="top" wrapText="1"/>
    </xf>
    <xf numFmtId="0" fontId="3" fillId="8" borderId="72" xfId="0" applyNumberFormat="1" applyFont="1" applyFill="1" applyBorder="1" applyAlignment="1">
      <alignment horizontal="center" vertical="top"/>
    </xf>
    <xf numFmtId="164" fontId="3" fillId="0" borderId="48" xfId="0" applyNumberFormat="1" applyFont="1" applyBorder="1" applyAlignment="1">
      <alignment horizontal="center" vertical="top"/>
    </xf>
    <xf numFmtId="0" fontId="3" fillId="8" borderId="71" xfId="0" applyNumberFormat="1" applyFont="1" applyFill="1" applyBorder="1" applyAlignment="1">
      <alignment horizontal="center" vertical="top"/>
    </xf>
    <xf numFmtId="3" fontId="4" fillId="0" borderId="3" xfId="0" applyNumberFormat="1" applyFont="1" applyFill="1" applyBorder="1" applyAlignment="1">
      <alignment horizontal="center" vertical="center" textRotation="90" wrapText="1"/>
    </xf>
    <xf numFmtId="3" fontId="4" fillId="9" borderId="47" xfId="0" applyNumberFormat="1" applyFont="1" applyFill="1" applyBorder="1" applyAlignment="1">
      <alignment horizontal="center" vertical="top"/>
    </xf>
    <xf numFmtId="164" fontId="4" fillId="9" borderId="12" xfId="0" applyNumberFormat="1" applyFont="1" applyFill="1" applyBorder="1" applyAlignment="1">
      <alignment horizontal="center" vertical="top"/>
    </xf>
    <xf numFmtId="164" fontId="4" fillId="9" borderId="27" xfId="0" applyNumberFormat="1" applyFont="1" applyFill="1" applyBorder="1" applyAlignment="1">
      <alignment horizontal="center" vertical="top"/>
    </xf>
    <xf numFmtId="3" fontId="3" fillId="8" borderId="47" xfId="0" applyNumberFormat="1" applyFont="1" applyFill="1" applyBorder="1" applyAlignment="1">
      <alignment horizontal="left" vertical="top"/>
    </xf>
    <xf numFmtId="164" fontId="4" fillId="2" borderId="6" xfId="0" applyNumberFormat="1" applyFont="1" applyFill="1" applyBorder="1" applyAlignment="1">
      <alignment horizontal="center" vertical="top"/>
    </xf>
    <xf numFmtId="164" fontId="4" fillId="4" borderId="6" xfId="0" applyNumberFormat="1" applyFont="1" applyFill="1" applyBorder="1" applyAlignment="1">
      <alignment horizontal="center" vertical="top"/>
    </xf>
    <xf numFmtId="164" fontId="3" fillId="0" borderId="35" xfId="0" applyNumberFormat="1" applyFont="1" applyBorder="1" applyAlignment="1">
      <alignment horizontal="center" vertical="center" wrapText="1"/>
    </xf>
    <xf numFmtId="164" fontId="4" fillId="4" borderId="26"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3" fillId="8" borderId="26" xfId="0" applyNumberFormat="1" applyFont="1" applyFill="1" applyBorder="1" applyAlignment="1">
      <alignment horizontal="center" vertical="top" wrapText="1"/>
    </xf>
    <xf numFmtId="0" fontId="3" fillId="0" borderId="0" xfId="0" applyFont="1" applyBorder="1" applyAlignment="1">
      <alignment vertical="top"/>
    </xf>
    <xf numFmtId="164" fontId="3" fillId="8" borderId="12" xfId="1" applyNumberFormat="1" applyFont="1" applyFill="1" applyBorder="1" applyAlignment="1">
      <alignment horizontal="center" vertical="top"/>
    </xf>
    <xf numFmtId="3" fontId="3" fillId="0" borderId="72"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52" xfId="2"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3" fontId="3" fillId="8" borderId="33" xfId="0" applyNumberFormat="1" applyFont="1" applyFill="1" applyBorder="1" applyAlignment="1">
      <alignment vertical="top"/>
    </xf>
    <xf numFmtId="3" fontId="3" fillId="0" borderId="73" xfId="0" applyNumberFormat="1" applyFont="1" applyFill="1" applyBorder="1" applyAlignment="1">
      <alignment horizontal="center" vertical="top"/>
    </xf>
    <xf numFmtId="3" fontId="3" fillId="0" borderId="69" xfId="0" applyNumberFormat="1" applyFont="1" applyFill="1" applyBorder="1" applyAlignment="1">
      <alignment horizontal="center" vertical="top"/>
    </xf>
    <xf numFmtId="3" fontId="3" fillId="0" borderId="81" xfId="0" applyNumberFormat="1" applyFont="1" applyFill="1" applyBorder="1" applyAlignment="1">
      <alignment horizontal="center" vertical="top"/>
    </xf>
    <xf numFmtId="3" fontId="3" fillId="8" borderId="63" xfId="0" applyNumberFormat="1" applyFont="1" applyFill="1" applyBorder="1" applyAlignment="1">
      <alignment horizontal="center" vertical="top"/>
    </xf>
    <xf numFmtId="164" fontId="3" fillId="0" borderId="22" xfId="0" applyNumberFormat="1" applyFont="1" applyBorder="1" applyAlignment="1">
      <alignment horizontal="center" vertical="top"/>
    </xf>
    <xf numFmtId="164" fontId="3" fillId="8" borderId="0" xfId="0" applyNumberFormat="1" applyFont="1" applyFill="1" applyBorder="1" applyAlignment="1">
      <alignment horizontal="center" vertical="top"/>
    </xf>
    <xf numFmtId="164" fontId="3" fillId="8" borderId="74" xfId="0" applyNumberFormat="1" applyFont="1" applyFill="1" applyBorder="1" applyAlignment="1">
      <alignment horizontal="center" vertical="top"/>
    </xf>
    <xf numFmtId="164" fontId="4" fillId="9" borderId="4" xfId="0" applyNumberFormat="1" applyFont="1" applyFill="1" applyBorder="1" applyAlignment="1">
      <alignment horizontal="center" vertical="top" wrapText="1"/>
    </xf>
    <xf numFmtId="164" fontId="4" fillId="8" borderId="0" xfId="0" applyNumberFormat="1" applyFont="1" applyFill="1" applyBorder="1" applyAlignment="1">
      <alignment horizontal="center" vertical="top" wrapText="1"/>
    </xf>
    <xf numFmtId="164" fontId="3" fillId="8" borderId="24" xfId="0" applyNumberFormat="1" applyFont="1" applyFill="1" applyBorder="1" applyAlignment="1">
      <alignment horizontal="center" vertical="top"/>
    </xf>
    <xf numFmtId="164" fontId="3" fillId="0" borderId="24" xfId="0" applyNumberFormat="1" applyFont="1" applyBorder="1" applyAlignment="1">
      <alignment horizontal="center" vertical="top"/>
    </xf>
    <xf numFmtId="164" fontId="4" fillId="9" borderId="4" xfId="0" applyNumberFormat="1" applyFont="1" applyFill="1" applyBorder="1" applyAlignment="1">
      <alignment horizontal="center" vertical="top"/>
    </xf>
    <xf numFmtId="164" fontId="3" fillId="8" borderId="30" xfId="0" applyNumberFormat="1" applyFont="1" applyFill="1" applyBorder="1" applyAlignment="1">
      <alignment horizontal="center" vertical="top"/>
    </xf>
    <xf numFmtId="164" fontId="4" fillId="3" borderId="7" xfId="0" applyNumberFormat="1" applyFont="1" applyFill="1" applyBorder="1" applyAlignment="1">
      <alignment horizontal="center" vertical="top"/>
    </xf>
    <xf numFmtId="164" fontId="3" fillId="0" borderId="13" xfId="0" applyNumberFormat="1" applyFont="1" applyBorder="1" applyAlignment="1">
      <alignment horizontal="center" vertical="top"/>
    </xf>
    <xf numFmtId="164" fontId="3" fillId="8" borderId="9" xfId="0" applyNumberFormat="1" applyFont="1" applyFill="1" applyBorder="1" applyAlignment="1">
      <alignment horizontal="center" vertical="top"/>
    </xf>
    <xf numFmtId="164" fontId="3" fillId="0" borderId="9" xfId="0" applyNumberFormat="1" applyFont="1" applyBorder="1" applyAlignment="1">
      <alignment horizontal="center" vertical="top"/>
    </xf>
    <xf numFmtId="164" fontId="3" fillId="8" borderId="44" xfId="0" applyNumberFormat="1" applyFont="1" applyFill="1" applyBorder="1" applyAlignment="1">
      <alignment horizontal="center" vertical="top"/>
    </xf>
    <xf numFmtId="164" fontId="4" fillId="9" borderId="1" xfId="0" applyNumberFormat="1" applyFont="1" applyFill="1" applyBorder="1" applyAlignment="1">
      <alignment horizontal="center" vertical="top" wrapText="1"/>
    </xf>
    <xf numFmtId="164" fontId="4" fillId="8" borderId="40" xfId="0" applyNumberFormat="1" applyFont="1" applyFill="1" applyBorder="1" applyAlignment="1">
      <alignment horizontal="center" vertical="top" wrapText="1"/>
    </xf>
    <xf numFmtId="164" fontId="3" fillId="8" borderId="23" xfId="0" applyNumberFormat="1" applyFont="1" applyFill="1" applyBorder="1" applyAlignment="1">
      <alignment horizontal="center" vertical="top"/>
    </xf>
    <xf numFmtId="164" fontId="3" fillId="0" borderId="23" xfId="0" applyNumberFormat="1" applyFont="1" applyBorder="1" applyAlignment="1">
      <alignment horizontal="center" vertical="top"/>
    </xf>
    <xf numFmtId="164" fontId="4" fillId="9" borderId="1"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164" fontId="3" fillId="8" borderId="13" xfId="0" applyNumberFormat="1" applyFont="1" applyFill="1" applyBorder="1" applyAlignment="1">
      <alignment horizontal="center" vertical="top"/>
    </xf>
    <xf numFmtId="164" fontId="3" fillId="5" borderId="9"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164" fontId="3" fillId="8" borderId="0" xfId="1" applyNumberFormat="1" applyFont="1" applyFill="1" applyBorder="1" applyAlignment="1">
      <alignment horizontal="center" vertical="top"/>
    </xf>
    <xf numFmtId="164" fontId="3" fillId="0" borderId="0" xfId="0" applyNumberFormat="1" applyFont="1" applyFill="1" applyBorder="1" applyAlignment="1">
      <alignment horizontal="center" vertical="top"/>
    </xf>
    <xf numFmtId="164" fontId="3" fillId="8" borderId="74"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wrapText="1"/>
    </xf>
    <xf numFmtId="164" fontId="4" fillId="0" borderId="74" xfId="0" applyNumberFormat="1" applyFont="1" applyBorder="1" applyAlignment="1">
      <alignment horizontal="center" vertical="top"/>
    </xf>
    <xf numFmtId="164" fontId="3" fillId="5" borderId="40" xfId="0" applyNumberFormat="1" applyFont="1" applyFill="1" applyBorder="1" applyAlignment="1">
      <alignment horizontal="center" vertical="top" wrapText="1"/>
    </xf>
    <xf numFmtId="164" fontId="3" fillId="8" borderId="9" xfId="1" applyNumberFormat="1" applyFont="1" applyFill="1" applyBorder="1" applyAlignment="1">
      <alignment horizontal="center" vertical="top"/>
    </xf>
    <xf numFmtId="164" fontId="3" fillId="0" borderId="9" xfId="0" applyNumberFormat="1" applyFont="1" applyFill="1" applyBorder="1" applyAlignment="1">
      <alignment horizontal="center" vertical="top"/>
    </xf>
    <xf numFmtId="164" fontId="3" fillId="8" borderId="9" xfId="0" applyNumberFormat="1" applyFont="1" applyFill="1" applyBorder="1" applyAlignment="1">
      <alignment horizontal="center" vertical="top" wrapText="1"/>
    </xf>
    <xf numFmtId="164" fontId="3" fillId="8" borderId="44" xfId="0" applyNumberFormat="1" applyFont="1" applyFill="1" applyBorder="1" applyAlignment="1">
      <alignment horizontal="center" vertical="top" wrapText="1"/>
    </xf>
    <xf numFmtId="164" fontId="3" fillId="8" borderId="40" xfId="0" applyNumberFormat="1" applyFont="1" applyFill="1" applyBorder="1" applyAlignment="1">
      <alignment horizontal="center" vertical="top" wrapText="1"/>
    </xf>
    <xf numFmtId="164" fontId="4" fillId="0" borderId="44" xfId="0" applyNumberFormat="1" applyFont="1" applyBorder="1" applyAlignment="1">
      <alignment horizontal="center" vertical="top"/>
    </xf>
    <xf numFmtId="164" fontId="4" fillId="8" borderId="9" xfId="0" applyNumberFormat="1" applyFont="1" applyFill="1" applyBorder="1" applyAlignment="1">
      <alignment horizontal="center" vertical="top" wrapText="1"/>
    </xf>
    <xf numFmtId="164" fontId="4" fillId="6" borderId="1"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164" fontId="3" fillId="8" borderId="7" xfId="0" applyNumberFormat="1" applyFont="1" applyFill="1" applyBorder="1" applyAlignment="1">
      <alignment horizontal="center" vertical="top"/>
    </xf>
    <xf numFmtId="164" fontId="2" fillId="0" borderId="22" xfId="0" applyNumberFormat="1" applyFont="1" applyBorder="1" applyAlignment="1">
      <alignment horizontal="center" vertical="top"/>
    </xf>
    <xf numFmtId="164" fontId="1" fillId="9" borderId="4" xfId="0" applyNumberFormat="1" applyFont="1" applyFill="1" applyBorder="1" applyAlignment="1">
      <alignment horizontal="center" vertical="top" wrapText="1"/>
    </xf>
    <xf numFmtId="164" fontId="2" fillId="0" borderId="0" xfId="0" applyNumberFormat="1" applyFont="1" applyBorder="1" applyAlignment="1">
      <alignment horizontal="center" vertical="top"/>
    </xf>
    <xf numFmtId="164" fontId="3" fillId="0" borderId="74"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3" fillId="5" borderId="3" xfId="0" applyNumberFormat="1" applyFont="1" applyFill="1" applyBorder="1" applyAlignment="1">
      <alignment horizontal="center" vertical="top"/>
    </xf>
    <xf numFmtId="164" fontId="3" fillId="8" borderId="5" xfId="0" applyNumberFormat="1" applyFont="1" applyFill="1" applyBorder="1" applyAlignment="1">
      <alignment horizontal="center" vertical="top"/>
    </xf>
    <xf numFmtId="164" fontId="2" fillId="0" borderId="13" xfId="0" applyNumberFormat="1" applyFont="1" applyBorder="1" applyAlignment="1">
      <alignment horizontal="center" vertical="top"/>
    </xf>
    <xf numFmtId="164" fontId="1" fillId="9" borderId="1" xfId="0" applyNumberFormat="1" applyFont="1" applyFill="1" applyBorder="1" applyAlignment="1">
      <alignment horizontal="center" vertical="top" wrapText="1"/>
    </xf>
    <xf numFmtId="164" fontId="2" fillId="0" borderId="9" xfId="0" applyNumberFormat="1" applyFont="1" applyBorder="1" applyAlignment="1">
      <alignment horizontal="center" vertical="top"/>
    </xf>
    <xf numFmtId="164" fontId="3" fillId="0" borderId="44" xfId="0" applyNumberFormat="1" applyFont="1" applyBorder="1" applyAlignment="1">
      <alignment horizontal="center" vertical="top"/>
    </xf>
    <xf numFmtId="164" fontId="4" fillId="9" borderId="9" xfId="0" applyNumberFormat="1" applyFont="1" applyFill="1" applyBorder="1" applyAlignment="1">
      <alignment horizontal="center" vertical="top"/>
    </xf>
    <xf numFmtId="164" fontId="4" fillId="2" borderId="5" xfId="0" applyNumberFormat="1" applyFont="1" applyFill="1" applyBorder="1" applyAlignment="1">
      <alignment horizontal="center" vertical="top"/>
    </xf>
    <xf numFmtId="164" fontId="4" fillId="4" borderId="5" xfId="0" applyNumberFormat="1" applyFont="1" applyFill="1" applyBorder="1" applyAlignment="1">
      <alignment horizontal="center" vertical="top"/>
    </xf>
    <xf numFmtId="164" fontId="4" fillId="4" borderId="24" xfId="0" applyNumberFormat="1" applyFont="1" applyFill="1" applyBorder="1" applyAlignment="1">
      <alignment horizontal="center" vertical="top"/>
    </xf>
    <xf numFmtId="164" fontId="3" fillId="0" borderId="55" xfId="0" applyNumberFormat="1" applyFont="1" applyBorder="1" applyAlignment="1">
      <alignment horizontal="center" vertical="top"/>
    </xf>
    <xf numFmtId="164" fontId="3" fillId="0" borderId="43" xfId="0" applyNumberFormat="1" applyFont="1" applyBorder="1" applyAlignment="1">
      <alignment horizontal="center" vertical="center" wrapText="1"/>
    </xf>
    <xf numFmtId="164" fontId="4" fillId="4" borderId="23"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47" xfId="0" applyNumberFormat="1" applyFont="1" applyFill="1" applyBorder="1" applyAlignment="1">
      <alignment horizontal="center" vertical="top"/>
    </xf>
    <xf numFmtId="49" fontId="4" fillId="0" borderId="17" xfId="0" applyNumberFormat="1" applyFont="1" applyBorder="1" applyAlignment="1">
      <alignment vertical="top"/>
    </xf>
    <xf numFmtId="3" fontId="3" fillId="0" borderId="0" xfId="0" applyNumberFormat="1" applyFont="1" applyBorder="1" applyAlignment="1">
      <alignment horizontal="center" vertical="top"/>
    </xf>
    <xf numFmtId="3" fontId="2" fillId="8" borderId="37" xfId="0" applyNumberFormat="1" applyFont="1" applyFill="1" applyBorder="1" applyAlignment="1">
      <alignment horizontal="center" vertical="top"/>
    </xf>
    <xf numFmtId="164" fontId="3" fillId="0" borderId="48" xfId="1" applyNumberFormat="1" applyFont="1" applyBorder="1" applyAlignment="1">
      <alignment horizontal="center" vertical="top"/>
    </xf>
    <xf numFmtId="49" fontId="4" fillId="3" borderId="25" xfId="0" applyNumberFormat="1" applyFont="1" applyFill="1" applyBorder="1" applyAlignment="1">
      <alignment horizontal="center" vertical="top"/>
    </xf>
    <xf numFmtId="3" fontId="3" fillId="8" borderId="47" xfId="0" applyNumberFormat="1" applyFont="1" applyFill="1" applyBorder="1" applyAlignment="1">
      <alignment vertical="top" wrapText="1"/>
    </xf>
    <xf numFmtId="164" fontId="4" fillId="9" borderId="58" xfId="0" applyNumberFormat="1" applyFont="1" applyFill="1" applyBorder="1" applyAlignment="1">
      <alignment horizontal="center" vertical="top"/>
    </xf>
    <xf numFmtId="164" fontId="4" fillId="9" borderId="28" xfId="0" applyNumberFormat="1" applyFont="1" applyFill="1" applyBorder="1" applyAlignment="1">
      <alignment horizontal="center" vertical="top"/>
    </xf>
    <xf numFmtId="0" fontId="2" fillId="0" borderId="47" xfId="0" applyFont="1" applyFill="1" applyBorder="1" applyAlignment="1">
      <alignment horizontal="center" vertical="top" wrapText="1"/>
    </xf>
    <xf numFmtId="164" fontId="3" fillId="0" borderId="58" xfId="0" applyNumberFormat="1" applyFont="1" applyBorder="1" applyAlignment="1">
      <alignment horizontal="center" vertical="top"/>
    </xf>
    <xf numFmtId="3" fontId="3" fillId="0" borderId="11" xfId="0" applyNumberFormat="1" applyFont="1" applyFill="1" applyBorder="1" applyAlignment="1">
      <alignment horizontal="left" vertical="top" wrapText="1"/>
    </xf>
    <xf numFmtId="3" fontId="3" fillId="0" borderId="26" xfId="0" applyNumberFormat="1" applyFont="1" applyFill="1" applyBorder="1" applyAlignment="1">
      <alignment horizontal="left" vertical="top" wrapText="1"/>
    </xf>
    <xf numFmtId="3" fontId="3" fillId="0" borderId="58" xfId="0" applyNumberFormat="1" applyFont="1" applyFill="1" applyBorder="1" applyAlignment="1">
      <alignment vertical="top" wrapText="1"/>
    </xf>
    <xf numFmtId="3" fontId="3" fillId="0" borderId="28" xfId="0" applyNumberFormat="1" applyFont="1" applyFill="1" applyBorder="1" applyAlignment="1">
      <alignment horizontal="center" vertical="top" wrapText="1"/>
    </xf>
    <xf numFmtId="0" fontId="2" fillId="8" borderId="12" xfId="0" applyFont="1" applyFill="1" applyBorder="1" applyAlignment="1">
      <alignment vertical="top" wrapText="1"/>
    </xf>
    <xf numFmtId="3" fontId="3" fillId="8" borderId="13" xfId="0" applyNumberFormat="1" applyFont="1" applyFill="1" applyBorder="1" applyAlignment="1">
      <alignment vertical="center" textRotation="90" wrapText="1"/>
    </xf>
    <xf numFmtId="0" fontId="3" fillId="8" borderId="37" xfId="0" applyFont="1" applyFill="1" applyBorder="1" applyAlignment="1">
      <alignment horizontal="center" vertical="top" wrapText="1"/>
    </xf>
    <xf numFmtId="0" fontId="3" fillId="0" borderId="47" xfId="0" applyFont="1" applyFill="1" applyBorder="1" applyAlignment="1">
      <alignment horizontal="center" vertical="top" wrapText="1"/>
    </xf>
    <xf numFmtId="0" fontId="3" fillId="8" borderId="47" xfId="0" applyFont="1" applyFill="1" applyBorder="1" applyAlignment="1">
      <alignment horizontal="center" vertical="top"/>
    </xf>
    <xf numFmtId="0" fontId="20" fillId="8" borderId="76" xfId="0" applyFont="1" applyFill="1" applyBorder="1" applyAlignment="1">
      <alignment horizontal="center" vertical="top" wrapText="1"/>
    </xf>
    <xf numFmtId="0" fontId="20" fillId="8" borderId="71" xfId="0"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0" fontId="20" fillId="8" borderId="53" xfId="0" applyFont="1" applyFill="1" applyBorder="1" applyAlignment="1">
      <alignment horizontal="center" vertical="top" wrapText="1"/>
    </xf>
    <xf numFmtId="0" fontId="21" fillId="8" borderId="52" xfId="0" applyFont="1" applyFill="1" applyBorder="1" applyAlignment="1">
      <alignment horizontal="center" vertical="top" wrapText="1"/>
    </xf>
    <xf numFmtId="164" fontId="3" fillId="8" borderId="49" xfId="0" applyNumberFormat="1" applyFont="1" applyFill="1" applyBorder="1" applyAlignment="1">
      <alignment horizontal="center" vertical="top"/>
    </xf>
    <xf numFmtId="0" fontId="20" fillId="8" borderId="15" xfId="0" applyFont="1" applyFill="1" applyBorder="1" applyAlignment="1">
      <alignment horizontal="center" vertical="top" wrapText="1"/>
    </xf>
    <xf numFmtId="0" fontId="20" fillId="8" borderId="0" xfId="0" applyFont="1" applyFill="1" applyBorder="1" applyAlignment="1">
      <alignment horizontal="center" vertical="top" wrapText="1"/>
    </xf>
    <xf numFmtId="0" fontId="20" fillId="8" borderId="52" xfId="0" applyFont="1" applyFill="1" applyBorder="1" applyAlignment="1">
      <alignment horizontal="center" vertical="top" wrapText="1"/>
    </xf>
    <xf numFmtId="164" fontId="3" fillId="8" borderId="17" xfId="0" applyNumberFormat="1" applyFont="1" applyFill="1" applyBorder="1" applyAlignment="1">
      <alignment horizontal="center" vertical="top"/>
    </xf>
    <xf numFmtId="0" fontId="21" fillId="8" borderId="9" xfId="0" applyFont="1" applyFill="1" applyBorder="1" applyAlignment="1">
      <alignment horizontal="center" vertical="top" wrapText="1"/>
    </xf>
    <xf numFmtId="164" fontId="3" fillId="8" borderId="70" xfId="0" applyNumberFormat="1" applyFont="1" applyFill="1" applyBorder="1" applyAlignment="1">
      <alignment horizontal="center" vertical="top" wrapText="1"/>
    </xf>
    <xf numFmtId="0" fontId="2" fillId="8" borderId="26" xfId="0" applyFont="1" applyFill="1" applyBorder="1" applyAlignment="1">
      <alignment vertical="top" wrapText="1"/>
    </xf>
    <xf numFmtId="0" fontId="21" fillId="0" borderId="24" xfId="0" applyFont="1" applyFill="1" applyBorder="1" applyAlignment="1">
      <alignment horizontal="center" vertical="top" wrapText="1"/>
    </xf>
    <xf numFmtId="0" fontId="21" fillId="8" borderId="69" xfId="0" applyFont="1" applyFill="1" applyBorder="1" applyAlignment="1">
      <alignment horizontal="center" vertical="top" wrapText="1"/>
    </xf>
    <xf numFmtId="0" fontId="21" fillId="8" borderId="23" xfId="0" applyFont="1" applyFill="1" applyBorder="1" applyAlignment="1">
      <alignment horizontal="center" vertical="top" wrapText="1"/>
    </xf>
    <xf numFmtId="3" fontId="3" fillId="0" borderId="9" xfId="0" applyNumberFormat="1" applyFont="1" applyBorder="1" applyAlignment="1">
      <alignment horizontal="center" vertical="center" wrapText="1"/>
    </xf>
    <xf numFmtId="3" fontId="3" fillId="0" borderId="32" xfId="0" applyNumberFormat="1" applyFont="1" applyFill="1" applyBorder="1" applyAlignment="1">
      <alignment horizontal="left" vertical="top" wrapText="1"/>
    </xf>
    <xf numFmtId="3" fontId="3" fillId="0" borderId="41" xfId="0" applyNumberFormat="1" applyFont="1" applyBorder="1" applyAlignment="1">
      <alignment vertical="top" wrapText="1"/>
    </xf>
    <xf numFmtId="3" fontId="3" fillId="8" borderId="32" xfId="0" applyNumberFormat="1" applyFont="1" applyFill="1" applyBorder="1" applyAlignment="1">
      <alignment horizontal="left" vertical="top" wrapText="1"/>
    </xf>
    <xf numFmtId="3" fontId="3" fillId="8" borderId="33" xfId="0" applyNumberFormat="1" applyFont="1" applyFill="1" applyBorder="1" applyAlignment="1">
      <alignment horizontal="left" vertical="top" wrapText="1"/>
    </xf>
    <xf numFmtId="3" fontId="2" fillId="8" borderId="28" xfId="0" applyNumberFormat="1" applyFont="1" applyFill="1" applyBorder="1" applyAlignment="1">
      <alignment horizontal="center" vertical="top"/>
    </xf>
    <xf numFmtId="3" fontId="4" fillId="0" borderId="71" xfId="0" applyNumberFormat="1" applyFont="1" applyBorder="1" applyAlignment="1">
      <alignment horizontal="center" vertical="top"/>
    </xf>
    <xf numFmtId="3" fontId="4" fillId="5" borderId="0"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3" fillId="0" borderId="40"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8" borderId="3" xfId="0" applyNumberFormat="1" applyFont="1" applyFill="1" applyBorder="1" applyAlignment="1">
      <alignment horizontal="left" vertical="top" wrapText="1"/>
    </xf>
    <xf numFmtId="3" fontId="3" fillId="8" borderId="40" xfId="0" applyNumberFormat="1" applyFont="1" applyFill="1" applyBorder="1" applyAlignment="1">
      <alignment horizontal="left" vertical="top" wrapText="1"/>
    </xf>
    <xf numFmtId="0" fontId="3" fillId="8" borderId="48" xfId="0" applyFont="1" applyFill="1" applyBorder="1" applyAlignment="1">
      <alignment horizontal="left" vertical="top" wrapText="1"/>
    </xf>
    <xf numFmtId="3" fontId="3" fillId="8" borderId="60" xfId="0" applyNumberFormat="1" applyFont="1" applyFill="1" applyBorder="1" applyAlignment="1">
      <alignment horizontal="left" vertical="top" wrapText="1"/>
    </xf>
    <xf numFmtId="3" fontId="3" fillId="0" borderId="35" xfId="0" applyNumberFormat="1" applyFont="1" applyBorder="1" applyAlignment="1">
      <alignment horizontal="left" vertical="top" wrapText="1"/>
    </xf>
    <xf numFmtId="3" fontId="3" fillId="0" borderId="52" xfId="0" applyNumberFormat="1" applyFont="1" applyBorder="1" applyAlignment="1">
      <alignment horizontal="center" vertical="top"/>
    </xf>
    <xf numFmtId="3" fontId="3" fillId="5" borderId="47" xfId="0" applyNumberFormat="1" applyFont="1" applyFill="1" applyBorder="1" applyAlignment="1">
      <alignment horizontal="left" vertical="top" wrapText="1"/>
    </xf>
    <xf numFmtId="3" fontId="3" fillId="5" borderId="27" xfId="0" applyNumberFormat="1" applyFont="1" applyFill="1" applyBorder="1" applyAlignment="1">
      <alignment horizontal="left" vertical="top" wrapText="1"/>
    </xf>
    <xf numFmtId="3" fontId="9" fillId="0" borderId="9"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49" fontId="3" fillId="0" borderId="40" xfId="0" applyNumberFormat="1" applyFont="1" applyBorder="1" applyAlignment="1">
      <alignment horizontal="center" vertical="top"/>
    </xf>
    <xf numFmtId="49" fontId="3" fillId="0" borderId="44" xfId="0" applyNumberFormat="1" applyFont="1" applyBorder="1" applyAlignment="1">
      <alignment horizontal="center" vertical="top"/>
    </xf>
    <xf numFmtId="49" fontId="3" fillId="0" borderId="9" xfId="0" applyNumberFormat="1" applyFont="1" applyBorder="1" applyAlignment="1">
      <alignment horizontal="center" vertical="top"/>
    </xf>
    <xf numFmtId="49" fontId="3" fillId="0" borderId="3" xfId="0" applyNumberFormat="1" applyFont="1" applyBorder="1" applyAlignment="1">
      <alignment horizontal="center" vertical="top"/>
    </xf>
    <xf numFmtId="3" fontId="2" fillId="8" borderId="9" xfId="0" applyNumberFormat="1" applyFont="1" applyFill="1" applyBorder="1" applyAlignment="1">
      <alignment horizontal="center" vertical="center" textRotation="90" wrapText="1"/>
    </xf>
    <xf numFmtId="3" fontId="3" fillId="0" borderId="25"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3" fillId="0" borderId="19" xfId="0" applyNumberFormat="1" applyFont="1" applyFill="1" applyBorder="1" applyAlignment="1">
      <alignment horizontal="center" vertical="center" textRotation="90" wrapText="1"/>
    </xf>
    <xf numFmtId="3" fontId="3" fillId="8" borderId="13" xfId="0" applyNumberFormat="1" applyFont="1" applyFill="1" applyBorder="1" applyAlignment="1">
      <alignment horizontal="center" vertical="center" textRotation="90" wrapText="1"/>
    </xf>
    <xf numFmtId="3" fontId="3" fillId="8" borderId="9" xfId="0" applyNumberFormat="1" applyFont="1" applyFill="1" applyBorder="1" applyAlignment="1">
      <alignment horizontal="center" vertical="center" textRotation="90" wrapText="1"/>
    </xf>
    <xf numFmtId="3" fontId="3" fillId="8" borderId="3" xfId="0" applyNumberFormat="1" applyFont="1" applyFill="1" applyBorder="1" applyAlignment="1">
      <alignment horizontal="center" vertical="center" textRotation="90" wrapText="1"/>
    </xf>
    <xf numFmtId="3" fontId="2" fillId="0" borderId="21" xfId="0" applyNumberFormat="1" applyFont="1" applyFill="1" applyBorder="1" applyAlignment="1">
      <alignment horizontal="center" vertical="center" textRotation="90" wrapText="1"/>
    </xf>
    <xf numFmtId="3" fontId="3" fillId="8" borderId="40" xfId="0" applyNumberFormat="1" applyFont="1" applyFill="1" applyBorder="1" applyAlignment="1">
      <alignment horizontal="center" vertical="center" textRotation="90" wrapText="1"/>
    </xf>
    <xf numFmtId="3" fontId="3" fillId="8" borderId="44" xfId="0" applyNumberFormat="1" applyFont="1" applyFill="1" applyBorder="1" applyAlignment="1">
      <alignment horizontal="center" vertical="center" textRotation="90" wrapText="1"/>
    </xf>
    <xf numFmtId="3" fontId="3" fillId="0" borderId="37" xfId="0" applyNumberFormat="1" applyFont="1" applyBorder="1" applyAlignment="1">
      <alignment horizontal="center" vertical="top" wrapText="1"/>
    </xf>
    <xf numFmtId="3" fontId="3" fillId="0" borderId="27" xfId="0" applyNumberFormat="1" applyFont="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35" xfId="0" applyNumberFormat="1" applyFont="1" applyBorder="1" applyAlignment="1">
      <alignment horizontal="center" vertical="top" wrapText="1"/>
    </xf>
    <xf numFmtId="3" fontId="3" fillId="0" borderId="60" xfId="0" applyNumberFormat="1" applyFont="1" applyBorder="1" applyAlignment="1">
      <alignment horizontal="center" vertical="top" wrapText="1"/>
    </xf>
    <xf numFmtId="3" fontId="3"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49" fontId="3" fillId="8" borderId="9" xfId="0" applyNumberFormat="1" applyFont="1" applyFill="1" applyBorder="1" applyAlignment="1">
      <alignment horizontal="center" vertical="top"/>
    </xf>
    <xf numFmtId="3" fontId="3" fillId="0" borderId="47" xfId="0" applyNumberFormat="1" applyFont="1" applyBorder="1" applyAlignment="1">
      <alignment horizontal="left" vertical="top" wrapText="1"/>
    </xf>
    <xf numFmtId="3" fontId="3" fillId="8" borderId="28" xfId="0" applyNumberFormat="1" applyFont="1" applyFill="1" applyBorder="1" applyAlignment="1">
      <alignment horizontal="left" vertical="top" wrapText="1"/>
    </xf>
    <xf numFmtId="3" fontId="3" fillId="5" borderId="28" xfId="0" applyNumberFormat="1" applyFont="1" applyFill="1" applyBorder="1" applyAlignment="1">
      <alignment horizontal="left" vertical="top" wrapText="1"/>
    </xf>
    <xf numFmtId="3" fontId="3" fillId="0" borderId="12" xfId="0" applyNumberFormat="1" applyFont="1" applyBorder="1" applyAlignment="1">
      <alignment horizontal="center" vertical="top" wrapText="1"/>
    </xf>
    <xf numFmtId="3" fontId="4" fillId="0" borderId="34" xfId="0" applyNumberFormat="1" applyFont="1" applyBorder="1" applyAlignment="1">
      <alignment horizontal="center" vertical="top"/>
    </xf>
    <xf numFmtId="3" fontId="4" fillId="0" borderId="45" xfId="0" applyNumberFormat="1" applyFont="1" applyBorder="1" applyAlignment="1">
      <alignment horizontal="center" vertical="top"/>
    </xf>
    <xf numFmtId="3" fontId="3" fillId="0" borderId="47" xfId="0" applyNumberFormat="1"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3" fontId="2" fillId="8" borderId="13" xfId="0" applyNumberFormat="1" applyFont="1" applyFill="1" applyBorder="1" applyAlignment="1">
      <alignment horizontal="center" vertical="center" textRotation="90" wrapText="1"/>
    </xf>
    <xf numFmtId="3" fontId="3" fillId="0" borderId="27" xfId="0" applyNumberFormat="1" applyFont="1" applyBorder="1" applyAlignment="1">
      <alignment horizontal="left" vertical="top" wrapText="1"/>
    </xf>
    <xf numFmtId="3" fontId="3" fillId="0" borderId="44" xfId="0" applyNumberFormat="1" applyFont="1" applyFill="1" applyBorder="1" applyAlignment="1">
      <alignment horizontal="left" vertical="top" wrapText="1"/>
    </xf>
    <xf numFmtId="3" fontId="3" fillId="0" borderId="3" xfId="0" applyNumberFormat="1" applyFont="1" applyFill="1" applyBorder="1" applyAlignment="1">
      <alignment horizontal="center" vertical="center" textRotation="90" wrapText="1"/>
    </xf>
    <xf numFmtId="3" fontId="3" fillId="8" borderId="60"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2" fillId="8" borderId="9" xfId="0" applyNumberFormat="1" applyFont="1" applyFill="1" applyBorder="1" applyAlignment="1">
      <alignment horizontal="center" vertical="center" textRotation="90" wrapText="1"/>
    </xf>
    <xf numFmtId="3" fontId="3" fillId="0" borderId="27" xfId="0" applyNumberFormat="1" applyFont="1" applyBorder="1" applyAlignment="1">
      <alignment horizontal="center" vertical="top" wrapText="1"/>
    </xf>
    <xf numFmtId="49" fontId="3" fillId="0" borderId="40" xfId="0" applyNumberFormat="1" applyFont="1" applyBorder="1" applyAlignment="1">
      <alignment horizontal="center" vertical="top"/>
    </xf>
    <xf numFmtId="3" fontId="3" fillId="0" borderId="12" xfId="0" applyNumberFormat="1" applyFont="1" applyBorder="1" applyAlignment="1">
      <alignment horizontal="center" vertical="top" wrapText="1"/>
    </xf>
    <xf numFmtId="49" fontId="3" fillId="0" borderId="9" xfId="0" applyNumberFormat="1" applyFont="1" applyBorder="1" applyAlignment="1">
      <alignment horizontal="center" vertical="top"/>
    </xf>
    <xf numFmtId="3" fontId="3" fillId="0" borderId="21" xfId="0" applyNumberFormat="1" applyFont="1" applyFill="1" applyBorder="1" applyAlignment="1">
      <alignment horizontal="center" vertical="center" textRotation="90" wrapText="1"/>
    </xf>
    <xf numFmtId="3" fontId="3"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37" xfId="0" applyNumberFormat="1" applyFont="1" applyBorder="1" applyAlignment="1">
      <alignment horizontal="center" vertical="top" wrapText="1"/>
    </xf>
    <xf numFmtId="0" fontId="3" fillId="8" borderId="27" xfId="0" applyNumberFormat="1" applyFont="1" applyFill="1" applyBorder="1" applyAlignment="1">
      <alignment horizontal="center" vertical="top" wrapText="1"/>
    </xf>
    <xf numFmtId="164" fontId="18" fillId="0" borderId="0" xfId="0" applyNumberFormat="1" applyFont="1" applyAlignment="1">
      <alignment vertical="top"/>
    </xf>
    <xf numFmtId="3" fontId="3" fillId="8" borderId="9" xfId="0" applyNumberFormat="1" applyFont="1" applyFill="1" applyBorder="1" applyAlignment="1">
      <alignment vertical="center" textRotation="90" wrapText="1"/>
    </xf>
    <xf numFmtId="0" fontId="3" fillId="8" borderId="28" xfId="0" applyFont="1" applyFill="1" applyBorder="1" applyAlignment="1">
      <alignment horizontal="center" vertical="top" wrapText="1"/>
    </xf>
    <xf numFmtId="3" fontId="3" fillId="8" borderId="44" xfId="0" applyNumberFormat="1" applyFont="1" applyFill="1" applyBorder="1" applyAlignment="1">
      <alignment vertical="center" textRotation="90" wrapText="1"/>
    </xf>
    <xf numFmtId="3" fontId="3" fillId="0" borderId="48" xfId="0" applyNumberFormat="1" applyFont="1" applyFill="1" applyBorder="1" applyAlignment="1">
      <alignment horizontal="center" vertical="top"/>
    </xf>
    <xf numFmtId="0" fontId="2" fillId="8" borderId="27" xfId="0" applyFont="1" applyFill="1" applyBorder="1" applyAlignment="1">
      <alignment horizontal="center" vertical="top" wrapText="1"/>
    </xf>
    <xf numFmtId="0" fontId="2" fillId="8" borderId="37" xfId="0" applyFont="1" applyFill="1" applyBorder="1" applyAlignment="1">
      <alignment vertical="top" wrapText="1"/>
    </xf>
    <xf numFmtId="0" fontId="21" fillId="8" borderId="37" xfId="0" applyFont="1" applyFill="1" applyBorder="1" applyAlignment="1">
      <alignment horizontal="center" vertical="top" wrapText="1"/>
    </xf>
    <xf numFmtId="0" fontId="2" fillId="8" borderId="28" xfId="0" applyFont="1" applyFill="1" applyBorder="1" applyAlignment="1">
      <alignment vertical="top" wrapText="1"/>
    </xf>
    <xf numFmtId="0" fontId="21" fillId="8" borderId="28" xfId="0" applyFont="1" applyFill="1" applyBorder="1" applyAlignment="1">
      <alignment horizontal="center" vertical="top" wrapText="1"/>
    </xf>
    <xf numFmtId="3" fontId="3" fillId="8" borderId="3" xfId="0" applyNumberFormat="1" applyFont="1" applyFill="1" applyBorder="1" applyAlignment="1">
      <alignment vertical="top" wrapText="1"/>
    </xf>
    <xf numFmtId="3" fontId="3" fillId="8" borderId="3" xfId="0" applyNumberFormat="1" applyFont="1" applyFill="1" applyBorder="1" applyAlignment="1">
      <alignment vertical="center" textRotation="90" wrapText="1"/>
    </xf>
    <xf numFmtId="49" fontId="3" fillId="8" borderId="60" xfId="0" applyNumberFormat="1" applyFont="1" applyFill="1" applyBorder="1" applyAlignment="1">
      <alignment horizontal="center" vertical="top"/>
    </xf>
    <xf numFmtId="164" fontId="3" fillId="8" borderId="48" xfId="1" applyNumberFormat="1" applyFont="1" applyFill="1" applyBorder="1" applyAlignment="1">
      <alignment horizontal="center" vertical="top"/>
    </xf>
    <xf numFmtId="164" fontId="3" fillId="8" borderId="27" xfId="1" applyNumberFormat="1" applyFont="1" applyFill="1" applyBorder="1" applyAlignment="1">
      <alignment horizontal="center" vertical="top"/>
    </xf>
    <xf numFmtId="164" fontId="3" fillId="0" borderId="37" xfId="0" applyNumberFormat="1" applyFont="1" applyFill="1" applyBorder="1" applyAlignment="1">
      <alignment horizontal="center" vertical="top"/>
    </xf>
    <xf numFmtId="164" fontId="3" fillId="0" borderId="15" xfId="0" applyNumberFormat="1" applyFont="1" applyBorder="1" applyAlignment="1">
      <alignment horizontal="center" vertical="top"/>
    </xf>
    <xf numFmtId="0" fontId="3" fillId="0" borderId="28" xfId="0" applyFont="1" applyBorder="1" applyAlignment="1">
      <alignment horizontal="center" vertical="top"/>
    </xf>
    <xf numFmtId="3" fontId="18" fillId="0" borderId="0" xfId="0" applyNumberFormat="1" applyFont="1" applyAlignment="1">
      <alignment vertical="top" wrapText="1"/>
    </xf>
    <xf numFmtId="3" fontId="24" fillId="0" borderId="0" xfId="0" applyNumberFormat="1" applyFont="1" applyBorder="1" applyAlignment="1">
      <alignment vertical="top"/>
    </xf>
    <xf numFmtId="3" fontId="18" fillId="0" borderId="0" xfId="0" applyNumberFormat="1" applyFont="1" applyBorder="1" applyAlignment="1">
      <alignment vertical="top"/>
    </xf>
    <xf numFmtId="3" fontId="18" fillId="0" borderId="0" xfId="0" applyNumberFormat="1" applyFont="1" applyAlignment="1">
      <alignment vertical="top"/>
    </xf>
    <xf numFmtId="164" fontId="18" fillId="0" borderId="0" xfId="0" applyNumberFormat="1" applyFont="1" applyBorder="1" applyAlignment="1">
      <alignment vertical="top"/>
    </xf>
    <xf numFmtId="0" fontId="18" fillId="0" borderId="0" xfId="0" applyNumberFormat="1" applyFont="1" applyBorder="1" applyAlignment="1">
      <alignment horizontal="center" vertical="top"/>
    </xf>
    <xf numFmtId="3" fontId="25" fillId="0" borderId="0" xfId="0" applyNumberFormat="1" applyFont="1" applyAlignment="1">
      <alignment vertical="top"/>
    </xf>
    <xf numFmtId="3" fontId="3" fillId="8" borderId="13" xfId="0" applyNumberFormat="1" applyFont="1" applyFill="1" applyBorder="1" applyAlignment="1">
      <alignment vertical="top" wrapText="1"/>
    </xf>
    <xf numFmtId="3" fontId="2" fillId="0" borderId="0" xfId="0" applyNumberFormat="1" applyFont="1" applyFill="1" applyBorder="1" applyAlignment="1">
      <alignment horizontal="center" vertical="center" textRotation="90" wrapText="1"/>
    </xf>
    <xf numFmtId="164" fontId="3" fillId="8" borderId="48" xfId="1" applyNumberFormat="1" applyFont="1" applyFill="1" applyBorder="1" applyAlignment="1">
      <alignment horizontal="left" vertical="top" wrapText="1"/>
    </xf>
    <xf numFmtId="164" fontId="3" fillId="8" borderId="12" xfId="1" applyNumberFormat="1" applyFont="1" applyFill="1" applyBorder="1" applyAlignment="1">
      <alignment horizontal="left" vertical="top" wrapText="1"/>
    </xf>
    <xf numFmtId="3" fontId="3" fillId="0" borderId="59" xfId="0" applyNumberFormat="1" applyFont="1" applyFill="1" applyBorder="1" applyAlignment="1">
      <alignment horizontal="center" vertical="center" textRotation="90" wrapText="1"/>
    </xf>
    <xf numFmtId="3" fontId="3" fillId="8" borderId="23" xfId="0" applyNumberFormat="1" applyFont="1" applyFill="1" applyBorder="1" applyAlignment="1">
      <alignment vertical="center" textRotation="90" wrapText="1"/>
    </xf>
    <xf numFmtId="3" fontId="3" fillId="8" borderId="29" xfId="0" applyNumberFormat="1" applyFont="1" applyFill="1" applyBorder="1" applyAlignment="1">
      <alignment horizontal="left" vertical="top" wrapText="1"/>
    </xf>
    <xf numFmtId="3" fontId="3" fillId="8" borderId="28" xfId="0" applyNumberFormat="1" applyFont="1" applyFill="1" applyBorder="1" applyAlignment="1">
      <alignment horizontal="center" vertical="top" wrapText="1"/>
    </xf>
    <xf numFmtId="3" fontId="26" fillId="8" borderId="23" xfId="0" applyNumberFormat="1" applyFont="1" applyFill="1" applyBorder="1" applyAlignment="1">
      <alignment vertical="top" wrapText="1"/>
    </xf>
    <xf numFmtId="3" fontId="26" fillId="8" borderId="9" xfId="0" applyNumberFormat="1" applyFont="1" applyFill="1" applyBorder="1" applyAlignment="1">
      <alignment vertical="top" wrapText="1"/>
    </xf>
    <xf numFmtId="3" fontId="3" fillId="0" borderId="28" xfId="0" applyNumberFormat="1" applyFont="1" applyFill="1" applyBorder="1" applyAlignment="1">
      <alignment vertical="top" wrapText="1"/>
    </xf>
    <xf numFmtId="3" fontId="1" fillId="0" borderId="13" xfId="0" applyNumberFormat="1" applyFont="1" applyFill="1" applyBorder="1" applyAlignment="1">
      <alignment horizontal="left" vertical="top" wrapText="1"/>
    </xf>
    <xf numFmtId="3" fontId="26" fillId="8" borderId="44"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49" fontId="3" fillId="0" borderId="40" xfId="0" applyNumberFormat="1" applyFont="1" applyBorder="1" applyAlignment="1">
      <alignment horizontal="center" vertical="top"/>
    </xf>
    <xf numFmtId="49" fontId="3" fillId="0" borderId="44" xfId="0" applyNumberFormat="1" applyFont="1" applyBorder="1" applyAlignment="1">
      <alignment horizontal="center" vertical="top"/>
    </xf>
    <xf numFmtId="49" fontId="3" fillId="0" borderId="9" xfId="0" applyNumberFormat="1" applyFont="1" applyBorder="1" applyAlignment="1">
      <alignment horizontal="center" vertical="top"/>
    </xf>
    <xf numFmtId="3" fontId="3" fillId="8" borderId="9" xfId="0" applyNumberFormat="1" applyFont="1" applyFill="1" applyBorder="1" applyAlignment="1">
      <alignment horizontal="center" vertical="center" textRotation="90" wrapText="1"/>
    </xf>
    <xf numFmtId="3" fontId="3" fillId="8" borderId="44" xfId="0" applyNumberFormat="1" applyFont="1" applyFill="1" applyBorder="1" applyAlignment="1">
      <alignment horizontal="center" vertical="center" textRotation="90" wrapText="1"/>
    </xf>
    <xf numFmtId="3" fontId="3" fillId="0" borderId="27" xfId="0" applyNumberFormat="1" applyFont="1" applyBorder="1" applyAlignment="1">
      <alignment horizontal="center" vertical="top" wrapText="1"/>
    </xf>
    <xf numFmtId="3" fontId="4" fillId="0" borderId="33" xfId="0" applyNumberFormat="1" applyFont="1" applyBorder="1" applyAlignment="1">
      <alignment horizontal="center" vertical="top"/>
    </xf>
    <xf numFmtId="49" fontId="4" fillId="3" borderId="21" xfId="0" applyNumberFormat="1" applyFont="1" applyFill="1" applyBorder="1" applyAlignment="1">
      <alignment vertical="top"/>
    </xf>
    <xf numFmtId="0" fontId="3" fillId="5" borderId="9" xfId="0" applyFont="1" applyFill="1" applyBorder="1" applyAlignment="1">
      <alignment vertical="top" wrapText="1"/>
    </xf>
    <xf numFmtId="0" fontId="22" fillId="0" borderId="0" xfId="0" applyFont="1" applyFill="1" applyBorder="1" applyAlignment="1">
      <alignment vertical="center" textRotation="90" wrapText="1"/>
    </xf>
    <xf numFmtId="49" fontId="3" fillId="0" borderId="27" xfId="0" applyNumberFormat="1" applyFont="1" applyBorder="1" applyAlignment="1">
      <alignment vertical="top"/>
    </xf>
    <xf numFmtId="164" fontId="3" fillId="8" borderId="75" xfId="0" applyNumberFormat="1" applyFont="1" applyFill="1" applyBorder="1" applyAlignment="1">
      <alignment horizontal="center" vertical="top"/>
    </xf>
    <xf numFmtId="49" fontId="4" fillId="2" borderId="48" xfId="0" applyNumberFormat="1" applyFont="1" applyFill="1" applyBorder="1" applyAlignment="1">
      <alignment horizontal="center" vertical="top"/>
    </xf>
    <xf numFmtId="3" fontId="4" fillId="0" borderId="43" xfId="0" applyNumberFormat="1" applyFont="1" applyFill="1" applyBorder="1" applyAlignment="1">
      <alignment horizontal="left" vertical="top" wrapText="1"/>
    </xf>
    <xf numFmtId="3" fontId="3" fillId="0" borderId="43" xfId="0" applyNumberFormat="1" applyFont="1" applyFill="1" applyBorder="1" applyAlignment="1">
      <alignment horizontal="center" vertical="center" wrapText="1"/>
    </xf>
    <xf numFmtId="3" fontId="4" fillId="0" borderId="36" xfId="0" applyNumberFormat="1" applyFont="1" applyBorder="1" applyAlignment="1">
      <alignment horizontal="center" vertical="top"/>
    </xf>
    <xf numFmtId="164" fontId="3" fillId="5" borderId="36" xfId="0" applyNumberFormat="1" applyFont="1" applyFill="1" applyBorder="1" applyAlignment="1">
      <alignment horizontal="center" vertical="top"/>
    </xf>
    <xf numFmtId="3" fontId="3" fillId="0" borderId="36" xfId="0" applyNumberFormat="1" applyFont="1" applyFill="1" applyBorder="1" applyAlignment="1">
      <alignment horizontal="left" vertical="top" wrapText="1"/>
    </xf>
    <xf numFmtId="3" fontId="3" fillId="0" borderId="90"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3" fontId="3" fillId="0" borderId="4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top" wrapText="1"/>
    </xf>
    <xf numFmtId="49" fontId="4" fillId="0" borderId="59" xfId="0" applyNumberFormat="1" applyFont="1" applyBorder="1" applyAlignment="1">
      <alignment vertical="top"/>
    </xf>
    <xf numFmtId="3" fontId="3" fillId="0" borderId="74" xfId="0" applyNumberFormat="1" applyFont="1" applyFill="1" applyBorder="1" applyAlignment="1">
      <alignment horizontal="center" vertical="center" wrapText="1"/>
    </xf>
    <xf numFmtId="3" fontId="3" fillId="0" borderId="9" xfId="0" applyNumberFormat="1" applyFont="1" applyFill="1" applyBorder="1" applyAlignment="1">
      <alignment vertical="center" textRotation="90" wrapText="1"/>
    </xf>
    <xf numFmtId="3" fontId="3" fillId="0" borderId="44" xfId="0" applyNumberFormat="1" applyFont="1" applyFill="1" applyBorder="1" applyAlignment="1">
      <alignment vertical="center" textRotation="90" wrapText="1"/>
    </xf>
    <xf numFmtId="0" fontId="3" fillId="8" borderId="48" xfId="0" applyFont="1" applyFill="1" applyBorder="1" applyAlignment="1">
      <alignment vertical="top" wrapText="1"/>
    </xf>
    <xf numFmtId="0" fontId="3" fillId="8" borderId="47" xfId="0" applyFont="1" applyFill="1" applyBorder="1" applyAlignment="1">
      <alignment horizontal="center" vertical="top" wrapText="1"/>
    </xf>
    <xf numFmtId="3" fontId="22" fillId="0" borderId="44" xfId="0" applyNumberFormat="1" applyFont="1" applyFill="1" applyBorder="1" applyAlignment="1">
      <alignment vertical="center" textRotation="90" wrapText="1"/>
    </xf>
    <xf numFmtId="3" fontId="4" fillId="0" borderId="49" xfId="0" applyNumberFormat="1" applyFont="1" applyBorder="1" applyAlignment="1">
      <alignment horizontal="center" vertical="top" wrapText="1"/>
    </xf>
    <xf numFmtId="3" fontId="3" fillId="0" borderId="48" xfId="0" applyNumberFormat="1" applyFont="1" applyBorder="1" applyAlignment="1">
      <alignment horizontal="center" vertical="top" wrapText="1"/>
    </xf>
    <xf numFmtId="49" fontId="3" fillId="2" borderId="48" xfId="0" applyNumberFormat="1" applyFont="1" applyFill="1" applyBorder="1" applyAlignment="1">
      <alignment horizontal="center" vertical="top"/>
    </xf>
    <xf numFmtId="49" fontId="5" fillId="0" borderId="59" xfId="0" applyNumberFormat="1" applyFont="1" applyBorder="1" applyAlignment="1">
      <alignment vertical="top"/>
    </xf>
    <xf numFmtId="3" fontId="2" fillId="8" borderId="44" xfId="0" applyNumberFormat="1" applyFont="1" applyFill="1" applyBorder="1" applyAlignment="1">
      <alignment horizontal="center" vertical="center" textRotation="90" wrapText="1"/>
    </xf>
    <xf numFmtId="3" fontId="2" fillId="8" borderId="47" xfId="0" applyNumberFormat="1" applyFont="1" applyFill="1" applyBorder="1" applyAlignment="1">
      <alignment horizontal="center" vertical="top"/>
    </xf>
    <xf numFmtId="164" fontId="3" fillId="5" borderId="48" xfId="1" applyNumberFormat="1" applyFont="1" applyFill="1" applyBorder="1" applyAlignment="1">
      <alignment horizontal="left" vertical="top" wrapText="1"/>
    </xf>
    <xf numFmtId="3" fontId="3" fillId="0" borderId="74" xfId="0" applyNumberFormat="1" applyFont="1" applyBorder="1" applyAlignment="1">
      <alignment horizontal="center" vertical="center" wrapText="1"/>
    </xf>
    <xf numFmtId="3" fontId="1" fillId="0" borderId="49" xfId="0" applyNumberFormat="1" applyFont="1" applyBorder="1" applyAlignment="1">
      <alignment horizontal="center" vertical="top"/>
    </xf>
    <xf numFmtId="3" fontId="2" fillId="0" borderId="47" xfId="0" applyNumberFormat="1" applyFont="1" applyBorder="1" applyAlignment="1">
      <alignment horizontal="center" vertical="top" wrapText="1"/>
    </xf>
    <xf numFmtId="49" fontId="4" fillId="2" borderId="54" xfId="0" applyNumberFormat="1" applyFont="1" applyFill="1" applyBorder="1" applyAlignment="1">
      <alignment vertical="top"/>
    </xf>
    <xf numFmtId="3" fontId="3" fillId="0" borderId="74" xfId="0" applyNumberFormat="1" applyFont="1" applyFill="1" applyBorder="1" applyAlignment="1">
      <alignment horizontal="center" vertical="center" textRotation="90" wrapText="1"/>
    </xf>
    <xf numFmtId="3" fontId="28" fillId="5" borderId="12" xfId="0" applyNumberFormat="1" applyFont="1" applyFill="1" applyBorder="1" applyAlignment="1">
      <alignment vertical="top" wrapText="1"/>
    </xf>
    <xf numFmtId="3" fontId="28" fillId="5" borderId="27" xfId="0" applyNumberFormat="1" applyFont="1" applyFill="1" applyBorder="1" applyAlignment="1">
      <alignment horizontal="center" vertical="top"/>
    </xf>
    <xf numFmtId="164" fontId="4" fillId="8" borderId="33" xfId="0" applyNumberFormat="1" applyFont="1" applyFill="1" applyBorder="1" applyAlignment="1">
      <alignment horizontal="center" vertical="top" wrapText="1"/>
    </xf>
    <xf numFmtId="164" fontId="3" fillId="0" borderId="0" xfId="0" applyNumberFormat="1" applyFont="1" applyBorder="1" applyAlignment="1">
      <alignment horizontal="center" vertical="top" wrapText="1"/>
    </xf>
    <xf numFmtId="164" fontId="3" fillId="5" borderId="71" xfId="0" applyNumberFormat="1" applyFont="1" applyFill="1" applyBorder="1" applyAlignment="1">
      <alignment horizontal="center" vertical="top" wrapText="1"/>
    </xf>
    <xf numFmtId="164" fontId="3" fillId="8" borderId="73" xfId="0" applyNumberFormat="1" applyFont="1" applyFill="1" applyBorder="1" applyAlignment="1">
      <alignment horizontal="center" vertical="top"/>
    </xf>
    <xf numFmtId="164" fontId="4" fillId="6" borderId="56"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wrapText="1"/>
    </xf>
    <xf numFmtId="164" fontId="3" fillId="5" borderId="32" xfId="0" applyNumberFormat="1" applyFont="1" applyFill="1" applyBorder="1" applyAlignment="1">
      <alignment horizontal="center" vertical="top" wrapText="1"/>
    </xf>
    <xf numFmtId="164" fontId="3" fillId="5" borderId="33" xfId="0" applyNumberFormat="1" applyFont="1" applyFill="1" applyBorder="1" applyAlignment="1">
      <alignment horizontal="center" vertical="top" wrapText="1"/>
    </xf>
    <xf numFmtId="164" fontId="4" fillId="5" borderId="74" xfId="0" applyNumberFormat="1" applyFont="1" applyFill="1" applyBorder="1" applyAlignment="1">
      <alignment horizontal="center" vertical="top"/>
    </xf>
    <xf numFmtId="164" fontId="3" fillId="5" borderId="13"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xf>
    <xf numFmtId="164" fontId="3" fillId="5" borderId="24" xfId="0" applyNumberFormat="1" applyFont="1" applyFill="1" applyBorder="1" applyAlignment="1">
      <alignment horizontal="center" vertical="top"/>
    </xf>
    <xf numFmtId="164" fontId="3" fillId="5" borderId="74" xfId="0" applyNumberFormat="1" applyFont="1" applyFill="1" applyBorder="1" applyAlignment="1">
      <alignment horizontal="center" vertical="top"/>
    </xf>
    <xf numFmtId="164" fontId="3" fillId="8" borderId="34" xfId="0" applyNumberFormat="1" applyFont="1" applyFill="1" applyBorder="1" applyAlignment="1">
      <alignment horizontal="center" vertical="top"/>
    </xf>
    <xf numFmtId="164" fontId="1" fillId="9" borderId="62" xfId="0" applyNumberFormat="1" applyFont="1" applyFill="1" applyBorder="1" applyAlignment="1">
      <alignment horizontal="center" vertical="top" wrapText="1"/>
    </xf>
    <xf numFmtId="164" fontId="28" fillId="8" borderId="9" xfId="0" applyNumberFormat="1" applyFont="1" applyFill="1" applyBorder="1" applyAlignment="1">
      <alignment horizontal="center" vertical="top"/>
    </xf>
    <xf numFmtId="164" fontId="4" fillId="8" borderId="55" xfId="0" applyNumberFormat="1" applyFont="1" applyFill="1" applyBorder="1" applyAlignment="1">
      <alignment horizontal="center" vertical="top" wrapText="1"/>
    </xf>
    <xf numFmtId="3" fontId="3" fillId="8" borderId="41" xfId="0" applyNumberFormat="1" applyFont="1" applyFill="1" applyBorder="1" applyAlignment="1">
      <alignment horizontal="left" vertical="top" wrapText="1"/>
    </xf>
    <xf numFmtId="3" fontId="3" fillId="5" borderId="33" xfId="0" applyNumberFormat="1" applyFont="1" applyFill="1" applyBorder="1" applyAlignment="1">
      <alignment vertical="top" wrapText="1"/>
    </xf>
    <xf numFmtId="3" fontId="3" fillId="8" borderId="45" xfId="0" applyNumberFormat="1" applyFont="1" applyFill="1" applyBorder="1" applyAlignment="1">
      <alignment horizontal="left" vertical="top" wrapText="1"/>
    </xf>
    <xf numFmtId="164" fontId="4" fillId="5" borderId="23" xfId="0" applyNumberFormat="1" applyFont="1" applyFill="1" applyBorder="1" applyAlignment="1">
      <alignment horizontal="center" vertical="top"/>
    </xf>
    <xf numFmtId="164" fontId="3" fillId="5" borderId="48" xfId="0" applyNumberFormat="1" applyFont="1" applyFill="1" applyBorder="1" applyAlignment="1">
      <alignment horizontal="center" vertical="top"/>
    </xf>
    <xf numFmtId="164" fontId="4" fillId="8" borderId="11"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xf>
    <xf numFmtId="164" fontId="3" fillId="0" borderId="12" xfId="0" applyNumberFormat="1" applyFont="1" applyBorder="1" applyAlignment="1">
      <alignment horizontal="center" vertical="top" wrapText="1"/>
    </xf>
    <xf numFmtId="164" fontId="3" fillId="5" borderId="52" xfId="0" applyNumberFormat="1" applyFont="1" applyFill="1" applyBorder="1" applyAlignment="1">
      <alignment horizontal="center" vertical="top"/>
    </xf>
    <xf numFmtId="164" fontId="4" fillId="9" borderId="81" xfId="0" applyNumberFormat="1" applyFont="1" applyFill="1" applyBorder="1" applyAlignment="1">
      <alignment horizontal="center" vertical="top" wrapText="1"/>
    </xf>
    <xf numFmtId="164" fontId="3" fillId="5" borderId="51" xfId="0" applyNumberFormat="1" applyFont="1" applyFill="1" applyBorder="1" applyAlignment="1">
      <alignment horizontal="center" vertical="top"/>
    </xf>
    <xf numFmtId="164" fontId="4" fillId="9" borderId="81" xfId="0" applyNumberFormat="1" applyFont="1" applyFill="1" applyBorder="1" applyAlignment="1">
      <alignment horizontal="center" vertical="top"/>
    </xf>
    <xf numFmtId="164" fontId="3" fillId="0" borderId="34" xfId="0" applyNumberFormat="1" applyFont="1" applyBorder="1" applyAlignment="1">
      <alignment horizontal="center" vertical="top"/>
    </xf>
    <xf numFmtId="164" fontId="3" fillId="5" borderId="44" xfId="0" applyNumberFormat="1" applyFont="1" applyFill="1" applyBorder="1" applyAlignment="1">
      <alignment horizontal="center" vertical="top"/>
    </xf>
    <xf numFmtId="164" fontId="4" fillId="8" borderId="13" xfId="0" applyNumberFormat="1" applyFont="1" applyFill="1" applyBorder="1" applyAlignment="1">
      <alignment horizontal="center" vertical="top" wrapText="1"/>
    </xf>
    <xf numFmtId="164" fontId="3" fillId="5" borderId="23" xfId="0" applyNumberFormat="1" applyFont="1" applyFill="1" applyBorder="1" applyAlignment="1">
      <alignment horizontal="center" vertical="top"/>
    </xf>
    <xf numFmtId="164" fontId="3" fillId="0" borderId="9" xfId="0" applyNumberFormat="1" applyFont="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5" borderId="39" xfId="0" applyNumberFormat="1" applyFont="1" applyFill="1" applyBorder="1" applyAlignment="1">
      <alignment horizontal="center" vertical="top" wrapText="1"/>
    </xf>
    <xf numFmtId="164" fontId="4" fillId="3" borderId="10" xfId="0" applyNumberFormat="1" applyFont="1" applyFill="1" applyBorder="1" applyAlignment="1">
      <alignment horizontal="center" vertical="top"/>
    </xf>
    <xf numFmtId="164" fontId="3" fillId="5" borderId="63" xfId="0" applyNumberFormat="1" applyFont="1" applyFill="1" applyBorder="1" applyAlignment="1">
      <alignment horizontal="center" vertical="top" wrapText="1"/>
    </xf>
    <xf numFmtId="164" fontId="2" fillId="5" borderId="34" xfId="0" applyNumberFormat="1" applyFont="1" applyFill="1" applyBorder="1" applyAlignment="1">
      <alignment horizontal="center" vertical="top"/>
    </xf>
    <xf numFmtId="164" fontId="1" fillId="9" borderId="31" xfId="0" applyNumberFormat="1" applyFont="1" applyFill="1" applyBorder="1" applyAlignment="1">
      <alignment horizontal="center" vertical="top" wrapText="1"/>
    </xf>
    <xf numFmtId="164" fontId="2" fillId="0" borderId="34" xfId="0" applyNumberFormat="1" applyFont="1" applyBorder="1" applyAlignment="1">
      <alignment horizontal="center" vertical="top"/>
    </xf>
    <xf numFmtId="164" fontId="2" fillId="5" borderId="33" xfId="0" applyNumberFormat="1" applyFont="1" applyFill="1" applyBorder="1" applyAlignment="1">
      <alignment horizontal="center" vertical="top" wrapText="1"/>
    </xf>
    <xf numFmtId="164" fontId="2" fillId="5" borderId="49" xfId="0" applyNumberFormat="1" applyFont="1" applyFill="1" applyBorder="1" applyAlignment="1">
      <alignment horizontal="center" vertical="top" wrapText="1"/>
    </xf>
    <xf numFmtId="164" fontId="4" fillId="9" borderId="33" xfId="0" applyNumberFormat="1" applyFont="1" applyFill="1" applyBorder="1" applyAlignment="1">
      <alignment horizontal="center" vertical="top"/>
    </xf>
    <xf numFmtId="164" fontId="3" fillId="5" borderId="8" xfId="0" applyNumberFormat="1" applyFont="1" applyFill="1" applyBorder="1" applyAlignment="1">
      <alignment horizontal="center" vertical="top" wrapText="1"/>
    </xf>
    <xf numFmtId="164" fontId="2" fillId="5" borderId="11" xfId="0" applyNumberFormat="1" applyFont="1" applyFill="1" applyBorder="1" applyAlignment="1">
      <alignment horizontal="center" vertical="top"/>
    </xf>
    <xf numFmtId="164" fontId="2" fillId="5" borderId="12"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164" fontId="3" fillId="5" borderId="5" xfId="0" applyNumberFormat="1" applyFont="1" applyFill="1" applyBorder="1" applyAlignment="1">
      <alignment horizontal="center" vertical="top" wrapText="1"/>
    </xf>
    <xf numFmtId="164" fontId="2" fillId="5" borderId="13" xfId="0" applyNumberFormat="1" applyFont="1" applyFill="1" applyBorder="1" applyAlignment="1">
      <alignment horizontal="center" vertical="top"/>
    </xf>
    <xf numFmtId="164" fontId="2" fillId="5" borderId="9"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164" fontId="2" fillId="0" borderId="48" xfId="0" applyNumberFormat="1" applyFont="1" applyBorder="1" applyAlignment="1">
      <alignment horizontal="center" vertical="top"/>
    </xf>
    <xf numFmtId="164" fontId="3" fillId="5" borderId="61" xfId="0" applyNumberFormat="1" applyFont="1" applyFill="1" applyBorder="1" applyAlignment="1">
      <alignment horizontal="center" vertical="top"/>
    </xf>
    <xf numFmtId="164" fontId="3" fillId="5" borderId="83" xfId="0" applyNumberFormat="1" applyFont="1" applyFill="1" applyBorder="1" applyAlignment="1">
      <alignment horizontal="center" vertical="top" wrapText="1"/>
    </xf>
    <xf numFmtId="164" fontId="2" fillId="0" borderId="33" xfId="0" applyNumberFormat="1" applyFont="1" applyBorder="1" applyAlignment="1">
      <alignment horizontal="center" vertical="top"/>
    </xf>
    <xf numFmtId="164" fontId="2" fillId="0" borderId="44" xfId="0" applyNumberFormat="1" applyFont="1" applyBorder="1" applyAlignment="1">
      <alignment horizontal="center" vertical="top"/>
    </xf>
    <xf numFmtId="164" fontId="2" fillId="5" borderId="25" xfId="0" applyNumberFormat="1" applyFont="1" applyFill="1" applyBorder="1" applyAlignment="1">
      <alignment horizontal="center" vertical="top"/>
    </xf>
    <xf numFmtId="164" fontId="3" fillId="5" borderId="59" xfId="0" applyNumberFormat="1" applyFont="1" applyFill="1" applyBorder="1" applyAlignment="1">
      <alignment horizontal="center" vertical="top" wrapText="1"/>
    </xf>
    <xf numFmtId="164" fontId="18" fillId="0" borderId="0" xfId="0" applyNumberFormat="1" applyFont="1" applyBorder="1" applyAlignment="1">
      <alignment horizontal="left" vertical="top" wrapText="1"/>
    </xf>
    <xf numFmtId="3" fontId="25" fillId="0" borderId="0" xfId="0" applyNumberFormat="1" applyFont="1" applyBorder="1" applyAlignment="1">
      <alignment vertical="top"/>
    </xf>
    <xf numFmtId="3" fontId="18" fillId="8" borderId="0" xfId="0" applyNumberFormat="1" applyFont="1" applyFill="1" applyBorder="1" applyAlignment="1">
      <alignment horizontal="center" vertical="top"/>
    </xf>
    <xf numFmtId="3" fontId="18" fillId="8" borderId="0" xfId="0" applyNumberFormat="1" applyFont="1" applyFill="1" applyBorder="1" applyAlignment="1">
      <alignment horizontal="center" vertical="top" wrapText="1"/>
    </xf>
    <xf numFmtId="164" fontId="28" fillId="8" borderId="58" xfId="0" applyNumberFormat="1" applyFont="1" applyFill="1" applyBorder="1" applyAlignment="1">
      <alignment horizontal="center" vertical="top"/>
    </xf>
    <xf numFmtId="3" fontId="28" fillId="8" borderId="27" xfId="0" applyNumberFormat="1" applyFont="1" applyFill="1" applyBorder="1" applyAlignment="1">
      <alignment horizontal="center" vertical="top"/>
    </xf>
    <xf numFmtId="164" fontId="28" fillId="8" borderId="12" xfId="0" applyNumberFormat="1" applyFont="1" applyFill="1" applyBorder="1" applyAlignment="1">
      <alignment horizontal="center" vertical="top"/>
    </xf>
    <xf numFmtId="3" fontId="29" fillId="8" borderId="47" xfId="0" applyNumberFormat="1" applyFont="1" applyFill="1" applyBorder="1" applyAlignment="1">
      <alignment horizontal="center" vertical="top" wrapText="1"/>
    </xf>
    <xf numFmtId="164" fontId="29" fillId="8" borderId="48" xfId="0" applyNumberFormat="1" applyFont="1" applyFill="1" applyBorder="1" applyAlignment="1">
      <alignment horizontal="center" vertical="top" wrapText="1"/>
    </xf>
    <xf numFmtId="3" fontId="28" fillId="0" borderId="37" xfId="0" applyNumberFormat="1" applyFont="1" applyBorder="1" applyAlignment="1">
      <alignment horizontal="center" vertical="top"/>
    </xf>
    <xf numFmtId="3" fontId="28" fillId="0" borderId="27" xfId="0" applyNumberFormat="1" applyFont="1" applyFill="1" applyBorder="1" applyAlignment="1">
      <alignment horizontal="center" vertical="top" wrapText="1"/>
    </xf>
    <xf numFmtId="164" fontId="28" fillId="0" borderId="12" xfId="0" applyNumberFormat="1" applyFont="1" applyFill="1" applyBorder="1" applyAlignment="1">
      <alignment horizontal="center" vertical="top"/>
    </xf>
    <xf numFmtId="164" fontId="28" fillId="5" borderId="12" xfId="0" applyNumberFormat="1" applyFont="1" applyFill="1" applyBorder="1" applyAlignment="1">
      <alignment horizontal="center" vertical="top" wrapText="1"/>
    </xf>
    <xf numFmtId="3" fontId="29" fillId="8" borderId="27" xfId="0" applyNumberFormat="1" applyFont="1" applyFill="1" applyBorder="1" applyAlignment="1">
      <alignment horizontal="center" vertical="top" wrapText="1"/>
    </xf>
    <xf numFmtId="164" fontId="29" fillId="8" borderId="12" xfId="0" applyNumberFormat="1" applyFont="1" applyFill="1" applyBorder="1" applyAlignment="1">
      <alignment horizontal="center" vertical="top"/>
    </xf>
    <xf numFmtId="0" fontId="28" fillId="8" borderId="27" xfId="0" applyFont="1" applyFill="1" applyBorder="1" applyAlignment="1">
      <alignment horizontal="center" vertical="top"/>
    </xf>
    <xf numFmtId="164" fontId="28" fillId="8" borderId="12" xfId="0" applyNumberFormat="1" applyFont="1" applyFill="1" applyBorder="1" applyAlignment="1">
      <alignment horizontal="center" vertical="top" wrapText="1"/>
    </xf>
    <xf numFmtId="0" fontId="28" fillId="8" borderId="27" xfId="0" applyFont="1" applyFill="1" applyBorder="1" applyAlignment="1">
      <alignment horizontal="center" vertical="top" wrapText="1"/>
    </xf>
    <xf numFmtId="0" fontId="30" fillId="8" borderId="23" xfId="0" applyFont="1" applyFill="1" applyBorder="1" applyAlignment="1">
      <alignment horizontal="center" vertical="top" wrapText="1"/>
    </xf>
    <xf numFmtId="0" fontId="3" fillId="0" borderId="58" xfId="0" applyFont="1" applyBorder="1" applyAlignment="1">
      <alignment vertical="top" wrapText="1"/>
    </xf>
    <xf numFmtId="0" fontId="3" fillId="0" borderId="23" xfId="0" applyFont="1" applyFill="1" applyBorder="1" applyAlignment="1">
      <alignment horizontal="center" vertical="top" wrapText="1"/>
    </xf>
    <xf numFmtId="0" fontId="24" fillId="0" borderId="0" xfId="0" applyFont="1" applyAlignment="1">
      <alignment vertical="center"/>
    </xf>
    <xf numFmtId="3" fontId="18" fillId="8" borderId="0" xfId="0" applyNumberFormat="1" applyFont="1" applyFill="1" applyBorder="1" applyAlignment="1">
      <alignment vertical="top"/>
    </xf>
    <xf numFmtId="49" fontId="3" fillId="0" borderId="44" xfId="0" applyNumberFormat="1" applyFont="1" applyBorder="1" applyAlignment="1">
      <alignment horizontal="center" vertical="top"/>
    </xf>
    <xf numFmtId="3" fontId="3" fillId="8" borderId="44" xfId="0" applyNumberFormat="1" applyFont="1" applyFill="1" applyBorder="1" applyAlignment="1">
      <alignment horizontal="center" vertical="center" textRotation="90" wrapText="1"/>
    </xf>
    <xf numFmtId="3" fontId="3" fillId="0" borderId="27" xfId="0" applyNumberFormat="1" applyFont="1" applyBorder="1" applyAlignment="1">
      <alignment horizontal="center" vertical="top" wrapText="1"/>
    </xf>
    <xf numFmtId="3" fontId="3" fillId="8" borderId="2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4" fillId="0" borderId="33" xfId="0" applyNumberFormat="1" applyFont="1" applyBorder="1" applyAlignment="1">
      <alignment horizontal="center" vertical="top"/>
    </xf>
    <xf numFmtId="0" fontId="3" fillId="0" borderId="48" xfId="0" applyFont="1" applyBorder="1" applyAlignment="1">
      <alignment vertical="top" wrapText="1"/>
    </xf>
    <xf numFmtId="164" fontId="28" fillId="8" borderId="0" xfId="0" applyNumberFormat="1" applyFont="1" applyFill="1" applyBorder="1" applyAlignment="1">
      <alignment horizontal="center" vertical="top"/>
    </xf>
    <xf numFmtId="164" fontId="28" fillId="8" borderId="9" xfId="0" applyNumberFormat="1" applyFont="1" applyFill="1" applyBorder="1" applyAlignment="1">
      <alignment horizontal="center" vertical="top" wrapText="1"/>
    </xf>
    <xf numFmtId="164" fontId="28" fillId="8" borderId="15" xfId="0" applyNumberFormat="1" applyFont="1" applyFill="1" applyBorder="1" applyAlignment="1">
      <alignment horizontal="center" vertical="top"/>
    </xf>
    <xf numFmtId="164" fontId="29" fillId="8" borderId="44" xfId="0" applyNumberFormat="1" applyFont="1" applyFill="1" applyBorder="1" applyAlignment="1">
      <alignment horizontal="center" vertical="top" wrapText="1"/>
    </xf>
    <xf numFmtId="164" fontId="29" fillId="8" borderId="74" xfId="0" applyNumberFormat="1" applyFont="1" applyFill="1" applyBorder="1" applyAlignment="1">
      <alignment horizontal="center" vertical="top" wrapText="1"/>
    </xf>
    <xf numFmtId="164" fontId="28" fillId="8" borderId="40" xfId="0" applyNumberFormat="1" applyFont="1" applyFill="1" applyBorder="1" applyAlignment="1">
      <alignment horizontal="center" vertical="top"/>
    </xf>
    <xf numFmtId="3" fontId="28" fillId="0" borderId="27" xfId="0" applyNumberFormat="1" applyFont="1" applyBorder="1" applyAlignment="1">
      <alignment horizontal="center" vertical="top"/>
    </xf>
    <xf numFmtId="164" fontId="28" fillId="0" borderId="12" xfId="0" applyNumberFormat="1" applyFont="1" applyBorder="1" applyAlignment="1">
      <alignment horizontal="center" vertical="top"/>
    </xf>
    <xf numFmtId="164" fontId="28" fillId="8" borderId="44" xfId="0" applyNumberFormat="1" applyFont="1" applyFill="1" applyBorder="1" applyAlignment="1">
      <alignment horizontal="center" vertical="top"/>
    </xf>
    <xf numFmtId="164" fontId="28" fillId="0" borderId="9" xfId="0" applyNumberFormat="1" applyFont="1" applyFill="1" applyBorder="1" applyAlignment="1">
      <alignment horizontal="center" vertical="top"/>
    </xf>
    <xf numFmtId="164" fontId="28" fillId="0" borderId="0" xfId="0" applyNumberFormat="1" applyFont="1" applyFill="1" applyBorder="1" applyAlignment="1">
      <alignment horizontal="center" vertical="top"/>
    </xf>
    <xf numFmtId="164" fontId="28" fillId="5" borderId="9" xfId="0" applyNumberFormat="1" applyFont="1" applyFill="1" applyBorder="1" applyAlignment="1">
      <alignment horizontal="center" vertical="top" wrapText="1"/>
    </xf>
    <xf numFmtId="164" fontId="28" fillId="5" borderId="0" xfId="0" applyNumberFormat="1" applyFont="1" applyFill="1" applyBorder="1" applyAlignment="1">
      <alignment horizontal="center" vertical="top" wrapText="1"/>
    </xf>
    <xf numFmtId="164" fontId="29" fillId="8" borderId="9" xfId="0" applyNumberFormat="1" applyFont="1" applyFill="1" applyBorder="1" applyAlignment="1">
      <alignment horizontal="center" vertical="top"/>
    </xf>
    <xf numFmtId="164" fontId="29" fillId="8" borderId="0" xfId="0" applyNumberFormat="1" applyFont="1" applyFill="1" applyBorder="1" applyAlignment="1">
      <alignment horizontal="center" vertical="top"/>
    </xf>
    <xf numFmtId="164" fontId="28" fillId="8" borderId="0" xfId="0" applyNumberFormat="1" applyFont="1" applyFill="1" applyBorder="1" applyAlignment="1">
      <alignment horizontal="center" vertical="top" wrapText="1"/>
    </xf>
    <xf numFmtId="164" fontId="3" fillId="0" borderId="11" xfId="0" applyNumberFormat="1" applyFont="1" applyBorder="1" applyAlignment="1">
      <alignment horizontal="center" vertical="center" wrapText="1"/>
    </xf>
    <xf numFmtId="164" fontId="4" fillId="4" borderId="26" xfId="0" applyNumberFormat="1" applyFont="1" applyFill="1" applyBorder="1" applyAlignment="1">
      <alignment horizontal="center" vertical="top" wrapText="1"/>
    </xf>
    <xf numFmtId="164" fontId="3" fillId="0" borderId="26" xfId="0" applyNumberFormat="1" applyFont="1" applyBorder="1" applyAlignment="1">
      <alignment horizontal="center" vertical="top" wrapText="1"/>
    </xf>
    <xf numFmtId="164" fontId="4" fillId="4" borderId="23" xfId="0" applyNumberFormat="1" applyFont="1" applyFill="1" applyBorder="1" applyAlignment="1">
      <alignment horizontal="center" vertical="top" wrapText="1"/>
    </xf>
    <xf numFmtId="164" fontId="3" fillId="0" borderId="23" xfId="0" applyNumberFormat="1" applyFont="1" applyBorder="1" applyAlignment="1">
      <alignment horizontal="center" vertical="top" wrapText="1"/>
    </xf>
    <xf numFmtId="164" fontId="3" fillId="0" borderId="34" xfId="0" applyNumberFormat="1" applyFont="1" applyBorder="1" applyAlignment="1">
      <alignment horizontal="center" vertical="center" wrapText="1"/>
    </xf>
    <xf numFmtId="164" fontId="4" fillId="4" borderId="29" xfId="0" applyNumberFormat="1" applyFont="1" applyFill="1" applyBorder="1" applyAlignment="1">
      <alignment horizontal="center" vertical="top" wrapText="1"/>
    </xf>
    <xf numFmtId="164" fontId="3" fillId="0" borderId="29" xfId="0" applyNumberFormat="1" applyFont="1" applyBorder="1" applyAlignment="1">
      <alignment horizontal="center" vertical="top"/>
    </xf>
    <xf numFmtId="164" fontId="3" fillId="0" borderId="29" xfId="0" applyNumberFormat="1" applyFont="1" applyBorder="1" applyAlignment="1">
      <alignment horizontal="center" vertical="top" wrapText="1"/>
    </xf>
    <xf numFmtId="164" fontId="4" fillId="4" borderId="29" xfId="0" applyNumberFormat="1" applyFont="1" applyFill="1" applyBorder="1" applyAlignment="1">
      <alignment horizontal="center" vertical="top"/>
    </xf>
    <xf numFmtId="164" fontId="3" fillId="0" borderId="32" xfId="0" applyNumberFormat="1" applyFont="1" applyBorder="1" applyAlignment="1">
      <alignment horizontal="center" vertical="top"/>
    </xf>
    <xf numFmtId="164" fontId="4" fillId="9" borderId="31" xfId="0" applyNumberFormat="1" applyFont="1" applyFill="1" applyBorder="1" applyAlignment="1">
      <alignment horizontal="center" vertical="top"/>
    </xf>
    <xf numFmtId="164" fontId="4" fillId="4" borderId="24" xfId="0" applyNumberFormat="1" applyFont="1" applyFill="1" applyBorder="1" applyAlignment="1">
      <alignment horizontal="center" vertical="top" wrapText="1"/>
    </xf>
    <xf numFmtId="164" fontId="3" fillId="0" borderId="24" xfId="0" applyNumberFormat="1" applyFont="1" applyBorder="1" applyAlignment="1">
      <alignment horizontal="center" vertical="top" wrapText="1"/>
    </xf>
    <xf numFmtId="164" fontId="3" fillId="0" borderId="40" xfId="0" applyNumberFormat="1" applyFont="1" applyBorder="1" applyAlignment="1">
      <alignment horizontal="center" vertical="top"/>
    </xf>
    <xf numFmtId="3" fontId="4" fillId="0" borderId="43" xfId="0" applyNumberFormat="1" applyFont="1" applyFill="1" applyBorder="1" applyAlignment="1">
      <alignment vertical="top" wrapText="1"/>
    </xf>
    <xf numFmtId="3" fontId="3" fillId="0" borderId="36" xfId="0" applyNumberFormat="1" applyFont="1" applyFill="1" applyBorder="1" applyAlignment="1">
      <alignment horizontal="center" vertical="top" wrapText="1"/>
    </xf>
    <xf numFmtId="164" fontId="3" fillId="0" borderId="42" xfId="0" applyNumberFormat="1" applyFont="1" applyFill="1" applyBorder="1" applyAlignment="1">
      <alignment horizontal="center" vertical="top" wrapText="1"/>
    </xf>
    <xf numFmtId="164" fontId="3" fillId="0" borderId="43" xfId="0" applyNumberFormat="1" applyFont="1" applyFill="1" applyBorder="1" applyAlignment="1">
      <alignment horizontal="center" vertical="top" wrapText="1"/>
    </xf>
    <xf numFmtId="164" fontId="3" fillId="0" borderId="30" xfId="0" applyNumberFormat="1" applyFont="1" applyFill="1" applyBorder="1" applyAlignment="1">
      <alignment horizontal="center" vertical="top" wrapText="1"/>
    </xf>
    <xf numFmtId="164" fontId="3" fillId="0" borderId="41" xfId="0" applyNumberFormat="1" applyFont="1" applyFill="1" applyBorder="1" applyAlignment="1">
      <alignment horizontal="center" vertical="top" wrapText="1"/>
    </xf>
    <xf numFmtId="3" fontId="3" fillId="0" borderId="42" xfId="0" applyNumberFormat="1" applyFont="1" applyFill="1" applyBorder="1" applyAlignment="1">
      <alignment vertical="top" wrapText="1"/>
    </xf>
    <xf numFmtId="3" fontId="3" fillId="0" borderId="42"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wrapText="1"/>
    </xf>
    <xf numFmtId="3" fontId="4" fillId="8" borderId="43" xfId="0" applyNumberFormat="1" applyFont="1" applyFill="1" applyBorder="1" applyAlignment="1">
      <alignment horizontal="left" vertical="top" wrapText="1"/>
    </xf>
    <xf numFmtId="3" fontId="4" fillId="8" borderId="36" xfId="0" applyNumberFormat="1" applyFont="1" applyFill="1" applyBorder="1" applyAlignment="1">
      <alignment horizontal="center" vertical="center"/>
    </xf>
    <xf numFmtId="3" fontId="3" fillId="8" borderId="36" xfId="0" applyNumberFormat="1" applyFont="1" applyFill="1" applyBorder="1" applyAlignment="1">
      <alignment horizontal="center" vertical="top" wrapText="1"/>
    </xf>
    <xf numFmtId="164" fontId="4" fillId="8" borderId="42" xfId="0" applyNumberFormat="1" applyFont="1" applyFill="1" applyBorder="1" applyAlignment="1">
      <alignment horizontal="right" vertical="top" wrapText="1"/>
    </xf>
    <xf numFmtId="164" fontId="4" fillId="8" borderId="43" xfId="0" applyNumberFormat="1" applyFont="1" applyFill="1" applyBorder="1" applyAlignment="1">
      <alignment horizontal="right" vertical="top" wrapText="1"/>
    </xf>
    <xf numFmtId="164" fontId="4" fillId="8" borderId="30" xfId="0" applyNumberFormat="1" applyFont="1" applyFill="1" applyBorder="1" applyAlignment="1">
      <alignment horizontal="right" vertical="top" wrapText="1"/>
    </xf>
    <xf numFmtId="3" fontId="3" fillId="8" borderId="50" xfId="0" applyNumberFormat="1" applyFont="1" applyFill="1" applyBorder="1" applyAlignment="1">
      <alignment horizontal="center" vertical="top"/>
    </xf>
    <xf numFmtId="3" fontId="3" fillId="0" borderId="48" xfId="0" applyNumberFormat="1" applyFont="1" applyFill="1" applyBorder="1" applyAlignment="1">
      <alignment horizontal="left" vertical="top" wrapText="1"/>
    </xf>
    <xf numFmtId="0" fontId="3" fillId="8" borderId="48" xfId="0" applyNumberFormat="1" applyFont="1" applyFill="1" applyBorder="1" applyAlignment="1">
      <alignment horizontal="center" vertical="top"/>
    </xf>
    <xf numFmtId="0" fontId="3" fillId="8" borderId="74" xfId="0" applyNumberFormat="1" applyFont="1" applyFill="1" applyBorder="1" applyAlignment="1">
      <alignment horizontal="center" vertical="top"/>
    </xf>
    <xf numFmtId="164" fontId="17" fillId="0" borderId="43" xfId="0" applyNumberFormat="1" applyFont="1" applyFill="1" applyBorder="1" applyAlignment="1">
      <alignment horizontal="center" vertical="top" wrapText="1"/>
    </xf>
    <xf numFmtId="164" fontId="17" fillId="0" borderId="30"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xf>
    <xf numFmtId="164" fontId="2" fillId="8" borderId="9" xfId="0" applyNumberFormat="1" applyFont="1" applyFill="1" applyBorder="1" applyAlignment="1">
      <alignment horizontal="center" vertical="top"/>
    </xf>
    <xf numFmtId="164" fontId="2" fillId="8" borderId="0" xfId="0" applyNumberFormat="1" applyFont="1" applyFill="1" applyBorder="1" applyAlignment="1">
      <alignment horizontal="center" vertical="top"/>
    </xf>
    <xf numFmtId="164" fontId="2" fillId="8" borderId="12" xfId="0" applyNumberFormat="1" applyFont="1" applyFill="1" applyBorder="1" applyAlignment="1">
      <alignment horizontal="center" vertical="top" wrapText="1"/>
    </xf>
    <xf numFmtId="164" fontId="2" fillId="8" borderId="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xf>
    <xf numFmtId="164" fontId="2" fillId="0" borderId="74" xfId="0" applyNumberFormat="1" applyFont="1" applyBorder="1" applyAlignment="1">
      <alignment horizontal="center" vertical="top"/>
    </xf>
    <xf numFmtId="3" fontId="3" fillId="8" borderId="28" xfId="0" applyNumberFormat="1" applyFont="1" applyFill="1" applyBorder="1" applyAlignment="1">
      <alignment horizontal="left" vertical="top" wrapText="1"/>
    </xf>
    <xf numFmtId="164" fontId="3" fillId="8" borderId="32" xfId="0" applyNumberFormat="1" applyFont="1" applyFill="1" applyBorder="1" applyAlignment="1">
      <alignment horizontal="center" vertical="top" wrapText="1"/>
    </xf>
    <xf numFmtId="164" fontId="3" fillId="0" borderId="22" xfId="0" applyNumberFormat="1" applyFont="1" applyBorder="1" applyAlignment="1">
      <alignment horizontal="center" vertical="center" wrapText="1"/>
    </xf>
    <xf numFmtId="3" fontId="3" fillId="5" borderId="49" xfId="0" applyNumberFormat="1" applyFont="1" applyFill="1" applyBorder="1" applyAlignment="1">
      <alignment horizontal="left" vertical="top" wrapText="1"/>
    </xf>
    <xf numFmtId="164" fontId="4" fillId="9" borderId="56" xfId="0" applyNumberFormat="1" applyFont="1" applyFill="1" applyBorder="1" applyAlignment="1">
      <alignment horizontal="center" vertical="top" wrapText="1"/>
    </xf>
    <xf numFmtId="164" fontId="3" fillId="8" borderId="49" xfId="0" applyNumberFormat="1" applyFont="1" applyFill="1" applyBorder="1" applyAlignment="1">
      <alignment horizontal="center" vertical="top" wrapText="1"/>
    </xf>
    <xf numFmtId="0" fontId="3" fillId="0" borderId="91" xfId="0" applyFont="1" applyBorder="1" applyAlignment="1">
      <alignment vertical="top" wrapText="1"/>
    </xf>
    <xf numFmtId="164" fontId="29" fillId="8" borderId="33" xfId="0" applyNumberFormat="1" applyFont="1" applyFill="1" applyBorder="1" applyAlignment="1">
      <alignment horizontal="center" vertical="top"/>
    </xf>
    <xf numFmtId="164" fontId="28" fillId="8" borderId="71" xfId="0" applyNumberFormat="1" applyFont="1" applyFill="1" applyBorder="1" applyAlignment="1">
      <alignment horizontal="center" vertical="top"/>
    </xf>
    <xf numFmtId="3" fontId="2" fillId="8" borderId="3" xfId="0" applyNumberFormat="1" applyFont="1" applyFill="1" applyBorder="1" applyAlignment="1">
      <alignment horizontal="left" vertical="top" wrapText="1"/>
    </xf>
    <xf numFmtId="3" fontId="1" fillId="0" borderId="60" xfId="0" applyNumberFormat="1" applyFont="1" applyBorder="1" applyAlignment="1">
      <alignment horizontal="center" vertical="top"/>
    </xf>
    <xf numFmtId="164" fontId="1" fillId="9" borderId="81" xfId="0" applyNumberFormat="1" applyFont="1" applyFill="1" applyBorder="1" applyAlignment="1">
      <alignment horizontal="center" vertical="top" wrapText="1"/>
    </xf>
    <xf numFmtId="3" fontId="3" fillId="0" borderId="3" xfId="0" applyNumberFormat="1" applyFont="1" applyBorder="1" applyAlignment="1">
      <alignment horizontal="center" vertical="top"/>
    </xf>
    <xf numFmtId="3" fontId="3" fillId="0" borderId="18" xfId="0" applyNumberFormat="1" applyFont="1" applyBorder="1" applyAlignment="1">
      <alignment horizontal="center" vertical="top"/>
    </xf>
    <xf numFmtId="3" fontId="3" fillId="0" borderId="45" xfId="0" applyNumberFormat="1" applyFont="1" applyBorder="1" applyAlignment="1">
      <alignment horizontal="center" vertical="top"/>
    </xf>
    <xf numFmtId="3" fontId="4" fillId="5" borderId="0"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2" fillId="0" borderId="9" xfId="0" applyNumberFormat="1" applyFont="1" applyFill="1" applyBorder="1" applyAlignment="1">
      <alignment horizontal="center" vertical="center" textRotation="90" wrapText="1"/>
    </xf>
    <xf numFmtId="3" fontId="3" fillId="8"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0" borderId="51" xfId="0" applyNumberFormat="1" applyFont="1" applyFill="1" applyBorder="1" applyAlignment="1">
      <alignment horizontal="center" vertical="center" textRotation="90" wrapText="1"/>
    </xf>
    <xf numFmtId="3" fontId="3" fillId="0" borderId="52"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3" fontId="3" fillId="8" borderId="40" xfId="0" applyNumberFormat="1" applyFont="1" applyFill="1" applyBorder="1" applyAlignment="1">
      <alignment horizontal="left" vertical="top" wrapText="1"/>
    </xf>
    <xf numFmtId="3" fontId="3" fillId="0" borderId="9" xfId="0" applyNumberFormat="1" applyFont="1" applyFill="1" applyBorder="1" applyAlignment="1">
      <alignment horizontal="left" vertical="top" wrapText="1"/>
    </xf>
    <xf numFmtId="3" fontId="3" fillId="0" borderId="35" xfId="0" applyNumberFormat="1" applyFont="1" applyBorder="1" applyAlignment="1">
      <alignment horizontal="left" vertical="top" wrapText="1"/>
    </xf>
    <xf numFmtId="3" fontId="3" fillId="0" borderId="27" xfId="0" applyNumberFormat="1" applyFont="1" applyFill="1" applyBorder="1" applyAlignment="1">
      <alignment horizontal="left" vertical="top" wrapText="1"/>
    </xf>
    <xf numFmtId="3" fontId="3" fillId="0" borderId="9"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9" fillId="0" borderId="9"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0" borderId="35" xfId="0" applyNumberFormat="1" applyFont="1" applyFill="1" applyBorder="1" applyAlignment="1">
      <alignment horizontal="left" vertical="top" wrapText="1"/>
    </xf>
    <xf numFmtId="3" fontId="3" fillId="0" borderId="47" xfId="0" applyNumberFormat="1" applyFont="1" applyFill="1" applyBorder="1" applyAlignment="1">
      <alignment horizontal="left" vertical="top" wrapText="1"/>
    </xf>
    <xf numFmtId="3" fontId="3" fillId="8" borderId="3"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3" fillId="8" borderId="2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wrapText="1"/>
    </xf>
    <xf numFmtId="3" fontId="3" fillId="0" borderId="9" xfId="0" applyNumberFormat="1" applyFont="1" applyFill="1" applyBorder="1" applyAlignment="1">
      <alignment horizontal="center" vertical="center" textRotation="90" wrapText="1"/>
    </xf>
    <xf numFmtId="3" fontId="8" fillId="0" borderId="0" xfId="0" applyNumberFormat="1" applyFont="1" applyBorder="1" applyAlignment="1">
      <alignment vertical="top"/>
    </xf>
    <xf numFmtId="0" fontId="20" fillId="8" borderId="89" xfId="0" applyFont="1" applyFill="1" applyBorder="1" applyAlignment="1">
      <alignment horizontal="center" vertical="top" wrapText="1"/>
    </xf>
    <xf numFmtId="0" fontId="20" fillId="8" borderId="69" xfId="0" applyFont="1" applyFill="1" applyBorder="1" applyAlignment="1">
      <alignment horizontal="center" vertical="top" wrapText="1"/>
    </xf>
    <xf numFmtId="164" fontId="3" fillId="0" borderId="0" xfId="0" applyNumberFormat="1" applyFont="1" applyBorder="1" applyAlignment="1">
      <alignment horizontal="left" vertical="top" wrapText="1"/>
    </xf>
    <xf numFmtId="3" fontId="3" fillId="8" borderId="0" xfId="0" applyNumberFormat="1" applyFont="1" applyFill="1" applyBorder="1" applyAlignment="1">
      <alignment horizontal="center" vertical="top" wrapText="1"/>
    </xf>
    <xf numFmtId="3" fontId="28" fillId="8" borderId="37" xfId="0" applyNumberFormat="1" applyFont="1" applyFill="1" applyBorder="1" applyAlignment="1">
      <alignment horizontal="center" vertical="top"/>
    </xf>
    <xf numFmtId="164" fontId="28" fillId="8" borderId="37" xfId="0" applyNumberFormat="1" applyFont="1" applyFill="1" applyBorder="1" applyAlignment="1">
      <alignment horizontal="center" vertical="top" wrapText="1"/>
    </xf>
    <xf numFmtId="164" fontId="28" fillId="8" borderId="37" xfId="0" applyNumberFormat="1" applyFont="1" applyFill="1" applyBorder="1" applyAlignment="1">
      <alignment horizontal="center" vertical="top"/>
    </xf>
    <xf numFmtId="164" fontId="28" fillId="8" borderId="27" xfId="0" applyNumberFormat="1" applyFont="1" applyFill="1" applyBorder="1" applyAlignment="1">
      <alignment horizontal="center" vertical="top" wrapText="1"/>
    </xf>
    <xf numFmtId="164" fontId="28" fillId="8" borderId="27" xfId="0" applyNumberFormat="1" applyFont="1" applyFill="1" applyBorder="1" applyAlignment="1">
      <alignment horizontal="center" vertical="top"/>
    </xf>
    <xf numFmtId="164" fontId="29" fillId="8" borderId="47" xfId="0" applyNumberFormat="1" applyFont="1" applyFill="1" applyBorder="1" applyAlignment="1">
      <alignment horizontal="center" vertical="top" wrapText="1"/>
    </xf>
    <xf numFmtId="164" fontId="28" fillId="8" borderId="28" xfId="0" applyNumberFormat="1" applyFont="1" applyFill="1" applyBorder="1" applyAlignment="1">
      <alignment horizontal="center" vertical="top"/>
    </xf>
    <xf numFmtId="164" fontId="29" fillId="8" borderId="27" xfId="0" applyNumberFormat="1" applyFont="1" applyFill="1" applyBorder="1" applyAlignment="1">
      <alignment horizontal="center" vertical="top"/>
    </xf>
    <xf numFmtId="164" fontId="28" fillId="8" borderId="33" xfId="0" applyNumberFormat="1" applyFont="1" applyFill="1" applyBorder="1" applyAlignment="1">
      <alignment horizontal="center" vertical="top"/>
    </xf>
    <xf numFmtId="3" fontId="28" fillId="8" borderId="28" xfId="0" applyNumberFormat="1" applyFont="1" applyFill="1" applyBorder="1" applyAlignment="1">
      <alignment horizontal="center" vertical="top"/>
    </xf>
    <xf numFmtId="164" fontId="28" fillId="8" borderId="26" xfId="0" applyNumberFormat="1" applyFont="1" applyFill="1" applyBorder="1" applyAlignment="1">
      <alignment horizontal="center" vertical="top"/>
    </xf>
    <xf numFmtId="3" fontId="3" fillId="0" borderId="12" xfId="0" applyNumberFormat="1" applyFont="1" applyBorder="1" applyAlignment="1">
      <alignment vertical="top"/>
    </xf>
    <xf numFmtId="3" fontId="3" fillId="0" borderId="9"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8" borderId="40"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3" fillId="8" borderId="44" xfId="0" applyNumberFormat="1" applyFont="1" applyFill="1" applyBorder="1" applyAlignment="1">
      <alignment horizontal="left" vertical="top" wrapText="1"/>
    </xf>
    <xf numFmtId="3" fontId="3" fillId="0" borderId="13"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0" borderId="27" xfId="0" applyNumberFormat="1"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3" fontId="3" fillId="0" borderId="9"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3" fontId="3" fillId="8" borderId="9" xfId="0" applyNumberFormat="1" applyFont="1" applyFill="1" applyBorder="1" applyAlignment="1">
      <alignment horizontal="left" vertical="top" wrapText="1"/>
    </xf>
    <xf numFmtId="3" fontId="3" fillId="0" borderId="52" xfId="0" applyNumberFormat="1" applyFont="1" applyFill="1" applyBorder="1" applyAlignment="1">
      <alignment horizontal="center" vertical="center" textRotation="90" wrapText="1"/>
    </xf>
    <xf numFmtId="0" fontId="3" fillId="8" borderId="48" xfId="0" applyFont="1" applyFill="1" applyBorder="1" applyAlignment="1">
      <alignment horizontal="left" vertical="top" wrapText="1"/>
    </xf>
    <xf numFmtId="3" fontId="2" fillId="0" borderId="9"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3" fontId="4" fillId="5" borderId="0"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3" fillId="0" borderId="35" xfId="0" applyNumberFormat="1" applyFont="1" applyFill="1" applyBorder="1" applyAlignment="1">
      <alignment horizontal="left" vertical="top" wrapText="1"/>
    </xf>
    <xf numFmtId="3" fontId="4" fillId="0" borderId="0" xfId="0" applyNumberFormat="1" applyFont="1" applyFill="1" applyBorder="1" applyAlignment="1">
      <alignment horizontal="center" wrapText="1"/>
    </xf>
    <xf numFmtId="3" fontId="17" fillId="8" borderId="40" xfId="0" applyNumberFormat="1" applyFont="1" applyFill="1" applyBorder="1" applyAlignment="1">
      <alignment horizontal="left" vertical="top" wrapText="1"/>
    </xf>
    <xf numFmtId="3" fontId="3" fillId="8" borderId="33" xfId="0" applyNumberFormat="1" applyFont="1" applyFill="1" applyBorder="1" applyAlignment="1">
      <alignment horizontal="left" vertical="top" wrapText="1"/>
    </xf>
    <xf numFmtId="3" fontId="3" fillId="5" borderId="33" xfId="0" applyNumberFormat="1" applyFont="1" applyFill="1" applyBorder="1" applyAlignment="1">
      <alignment horizontal="left" vertical="top" wrapText="1"/>
    </xf>
    <xf numFmtId="3" fontId="3" fillId="8" borderId="49" xfId="0" applyNumberFormat="1" applyFont="1" applyFill="1" applyBorder="1" applyAlignment="1">
      <alignment horizontal="left" vertical="top" wrapText="1"/>
    </xf>
    <xf numFmtId="3" fontId="3" fillId="0" borderId="47" xfId="0" applyNumberFormat="1" applyFont="1" applyFill="1" applyBorder="1" applyAlignment="1">
      <alignment horizontal="left" vertical="top" wrapText="1"/>
    </xf>
    <xf numFmtId="3" fontId="3" fillId="8" borderId="9"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3" fillId="8" borderId="3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8" borderId="3" xfId="0" applyNumberFormat="1" applyFont="1" applyFill="1" applyBorder="1" applyAlignment="1">
      <alignment horizontal="center" vertical="center" textRotation="90" wrapText="1"/>
    </xf>
    <xf numFmtId="3" fontId="3" fillId="0" borderId="9" xfId="0" applyNumberFormat="1" applyFont="1" applyFill="1" applyBorder="1" applyAlignment="1">
      <alignment horizontal="center" vertical="center" textRotation="90" wrapText="1"/>
    </xf>
    <xf numFmtId="3" fontId="3" fillId="0" borderId="27" xfId="0" applyNumberFormat="1" applyFont="1" applyFill="1" applyBorder="1" applyAlignment="1">
      <alignment horizontal="center" vertical="top" wrapText="1"/>
    </xf>
    <xf numFmtId="0" fontId="20" fillId="8" borderId="21" xfId="0" applyFont="1" applyFill="1" applyBorder="1" applyAlignment="1">
      <alignment horizontal="center" vertical="top" wrapText="1"/>
    </xf>
    <xf numFmtId="164" fontId="3" fillId="8" borderId="40"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0" fontId="2" fillId="8" borderId="58" xfId="0" applyFont="1" applyFill="1" applyBorder="1" applyAlignment="1">
      <alignment vertical="top" wrapText="1"/>
    </xf>
    <xf numFmtId="0" fontId="21" fillId="8" borderId="39" xfId="0" applyFont="1" applyFill="1" applyBorder="1" applyAlignment="1">
      <alignment horizontal="center" vertical="top" wrapText="1"/>
    </xf>
    <xf numFmtId="0" fontId="21" fillId="8" borderId="40" xfId="0" applyFont="1" applyFill="1" applyBorder="1" applyAlignment="1">
      <alignment horizontal="center" vertical="top" wrapText="1"/>
    </xf>
    <xf numFmtId="0" fontId="21" fillId="8" borderId="71" xfId="0" applyFont="1" applyFill="1" applyBorder="1" applyAlignment="1">
      <alignment horizontal="center" vertical="top" wrapText="1"/>
    </xf>
    <xf numFmtId="0" fontId="2" fillId="8" borderId="86" xfId="0" applyFont="1" applyFill="1" applyBorder="1" applyAlignment="1">
      <alignment vertical="top" wrapText="1"/>
    </xf>
    <xf numFmtId="0" fontId="21" fillId="8" borderId="84" xfId="0" applyFont="1" applyFill="1" applyBorder="1" applyAlignment="1">
      <alignment horizontal="center" vertical="top" wrapText="1"/>
    </xf>
    <xf numFmtId="0" fontId="21" fillId="8" borderId="85" xfId="0" applyFont="1" applyFill="1" applyBorder="1" applyAlignment="1">
      <alignment horizontal="center" vertical="top" wrapText="1"/>
    </xf>
    <xf numFmtId="0" fontId="21" fillId="8" borderId="88" xfId="0"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49" fontId="3" fillId="8" borderId="16" xfId="0" applyNumberFormat="1" applyFont="1" applyFill="1" applyBorder="1" applyAlignment="1">
      <alignment horizontal="center" vertical="top"/>
    </xf>
    <xf numFmtId="49" fontId="3" fillId="8" borderId="3" xfId="0" applyNumberFormat="1" applyFont="1" applyFill="1" applyBorder="1" applyAlignment="1">
      <alignment horizontal="center" vertical="top"/>
    </xf>
    <xf numFmtId="49" fontId="3" fillId="8" borderId="45" xfId="0" applyNumberFormat="1" applyFont="1" applyFill="1" applyBorder="1" applyAlignment="1">
      <alignment horizontal="center" vertical="top"/>
    </xf>
    <xf numFmtId="164" fontId="3" fillId="8" borderId="13"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3" fontId="30" fillId="8" borderId="15" xfId="0" applyNumberFormat="1" applyFont="1" applyFill="1" applyBorder="1" applyAlignment="1">
      <alignment horizontal="center" vertical="top"/>
    </xf>
    <xf numFmtId="164" fontId="3" fillId="8" borderId="75" xfId="0" applyNumberFormat="1" applyFont="1" applyFill="1" applyBorder="1" applyAlignment="1">
      <alignment horizontal="center" vertical="top" wrapText="1"/>
    </xf>
    <xf numFmtId="164" fontId="3" fillId="0" borderId="43" xfId="0" applyNumberFormat="1" applyFont="1" applyBorder="1" applyAlignment="1">
      <alignment horizontal="center" vertical="top"/>
    </xf>
    <xf numFmtId="164" fontId="3" fillId="0" borderId="30" xfId="0" applyNumberFormat="1" applyFont="1" applyBorder="1" applyAlignment="1">
      <alignment horizontal="center" vertical="top"/>
    </xf>
    <xf numFmtId="164" fontId="4" fillId="0" borderId="43" xfId="0" applyNumberFormat="1" applyFont="1" applyBorder="1" applyAlignment="1">
      <alignment horizontal="center" vertical="top"/>
    </xf>
    <xf numFmtId="164" fontId="28" fillId="0" borderId="9" xfId="0" applyNumberFormat="1" applyFont="1" applyBorder="1" applyAlignment="1">
      <alignment horizontal="center" vertical="top"/>
    </xf>
    <xf numFmtId="164" fontId="28" fillId="0" borderId="0" xfId="0" applyNumberFormat="1" applyFont="1" applyBorder="1" applyAlignment="1">
      <alignment horizontal="center" vertical="top"/>
    </xf>
    <xf numFmtId="0" fontId="3" fillId="0" borderId="39" xfId="0" applyFont="1" applyFill="1" applyBorder="1" applyAlignment="1">
      <alignment horizontal="center" vertical="top" wrapText="1"/>
    </xf>
    <xf numFmtId="0" fontId="3" fillId="0" borderId="40" xfId="0" applyFont="1" applyFill="1" applyBorder="1" applyAlignment="1">
      <alignment horizontal="center" vertical="top" wrapText="1"/>
    </xf>
    <xf numFmtId="164" fontId="3" fillId="8" borderId="55" xfId="0" applyNumberFormat="1" applyFont="1" applyFill="1" applyBorder="1" applyAlignment="1">
      <alignment horizontal="center" vertical="top"/>
    </xf>
    <xf numFmtId="164" fontId="3" fillId="5" borderId="17" xfId="0" applyNumberFormat="1" applyFont="1" applyFill="1" applyBorder="1" applyAlignment="1">
      <alignment horizontal="center" vertical="top"/>
    </xf>
    <xf numFmtId="164" fontId="4" fillId="8" borderId="34"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3" fillId="8" borderId="54" xfId="0" applyNumberFormat="1" applyFont="1" applyFill="1" applyBorder="1" applyAlignment="1">
      <alignment horizontal="center" vertical="top"/>
    </xf>
    <xf numFmtId="164" fontId="4" fillId="9" borderId="46" xfId="0" applyNumberFormat="1" applyFont="1" applyFill="1" applyBorder="1" applyAlignment="1">
      <alignment horizontal="center" vertical="top"/>
    </xf>
    <xf numFmtId="164" fontId="3" fillId="8" borderId="17" xfId="0" applyNumberFormat="1" applyFont="1" applyFill="1" applyBorder="1" applyAlignment="1">
      <alignment horizontal="center" vertical="top" wrapText="1"/>
    </xf>
    <xf numFmtId="164" fontId="4" fillId="8" borderId="17" xfId="0" applyNumberFormat="1" applyFont="1" applyFill="1" applyBorder="1" applyAlignment="1">
      <alignment horizontal="center" vertical="top" wrapText="1"/>
    </xf>
    <xf numFmtId="164" fontId="4" fillId="8" borderId="70" xfId="0" applyNumberFormat="1" applyFont="1" applyFill="1" applyBorder="1" applyAlignment="1">
      <alignment horizontal="center" vertical="top" wrapText="1"/>
    </xf>
    <xf numFmtId="164" fontId="4" fillId="9" borderId="93" xfId="0" applyNumberFormat="1" applyFont="1" applyFill="1" applyBorder="1" applyAlignment="1">
      <alignment horizontal="center" vertical="top" wrapText="1"/>
    </xf>
    <xf numFmtId="164" fontId="3" fillId="8" borderId="90" xfId="0" applyNumberFormat="1" applyFont="1" applyFill="1" applyBorder="1" applyAlignment="1">
      <alignment horizontal="center" vertical="top"/>
    </xf>
    <xf numFmtId="164" fontId="4" fillId="5" borderId="90" xfId="0" applyNumberFormat="1" applyFont="1" applyFill="1" applyBorder="1" applyAlignment="1">
      <alignment horizontal="center" vertical="top"/>
    </xf>
    <xf numFmtId="164" fontId="4" fillId="5" borderId="75" xfId="0" applyNumberFormat="1" applyFont="1" applyFill="1" applyBorder="1" applyAlignment="1">
      <alignment horizontal="center" vertical="top"/>
    </xf>
    <xf numFmtId="164" fontId="28" fillId="8" borderId="17" xfId="0" applyNumberFormat="1" applyFont="1" applyFill="1" applyBorder="1" applyAlignment="1">
      <alignment horizontal="center" vertical="top"/>
    </xf>
    <xf numFmtId="164" fontId="28" fillId="8" borderId="70" xfId="0" applyNumberFormat="1" applyFont="1" applyFill="1" applyBorder="1" applyAlignment="1">
      <alignment horizontal="center" vertical="top"/>
    </xf>
    <xf numFmtId="164" fontId="4" fillId="6" borderId="93" xfId="0" applyNumberFormat="1" applyFont="1" applyFill="1" applyBorder="1" applyAlignment="1">
      <alignment horizontal="center" vertical="top" wrapText="1"/>
    </xf>
    <xf numFmtId="164" fontId="4" fillId="3" borderId="82" xfId="0" applyNumberFormat="1" applyFont="1" applyFill="1" applyBorder="1" applyAlignment="1">
      <alignment horizontal="center" vertical="top"/>
    </xf>
    <xf numFmtId="164" fontId="4" fillId="8" borderId="41" xfId="0" applyNumberFormat="1" applyFont="1" applyFill="1" applyBorder="1" applyAlignment="1">
      <alignment horizontal="right" vertical="top" wrapText="1"/>
    </xf>
    <xf numFmtId="164" fontId="4" fillId="5" borderId="49" xfId="0" applyNumberFormat="1" applyFont="1" applyFill="1" applyBorder="1" applyAlignment="1">
      <alignment horizontal="center" vertical="top"/>
    </xf>
    <xf numFmtId="164" fontId="4" fillId="5" borderId="69" xfId="0" applyNumberFormat="1" applyFont="1" applyFill="1" applyBorder="1" applyAlignment="1">
      <alignment horizontal="center" vertical="top"/>
    </xf>
    <xf numFmtId="164" fontId="4" fillId="5" borderId="72" xfId="0" applyNumberFormat="1" applyFont="1" applyFill="1" applyBorder="1" applyAlignment="1">
      <alignment horizontal="center" vertical="top"/>
    </xf>
    <xf numFmtId="164" fontId="28" fillId="8" borderId="52" xfId="0" applyNumberFormat="1" applyFont="1" applyFill="1" applyBorder="1" applyAlignment="1">
      <alignment horizontal="center" vertical="top" wrapText="1"/>
    </xf>
    <xf numFmtId="164" fontId="28" fillId="8" borderId="52" xfId="0" applyNumberFormat="1" applyFont="1" applyFill="1" applyBorder="1" applyAlignment="1">
      <alignment horizontal="center" vertical="top"/>
    </xf>
    <xf numFmtId="164" fontId="28" fillId="8" borderId="72" xfId="0" applyNumberFormat="1" applyFont="1" applyFill="1" applyBorder="1" applyAlignment="1">
      <alignment horizontal="center" vertical="top"/>
    </xf>
    <xf numFmtId="164" fontId="28" fillId="8" borderId="33" xfId="0" applyNumberFormat="1" applyFont="1" applyFill="1" applyBorder="1" applyAlignment="1">
      <alignment horizontal="center" vertical="top" wrapText="1"/>
    </xf>
    <xf numFmtId="164" fontId="29" fillId="8" borderId="49" xfId="0" applyNumberFormat="1" applyFont="1" applyFill="1" applyBorder="1" applyAlignment="1">
      <alignment horizontal="center" vertical="top" wrapText="1"/>
    </xf>
    <xf numFmtId="164" fontId="4" fillId="6" borderId="81" xfId="0" applyNumberFormat="1" applyFont="1" applyFill="1" applyBorder="1" applyAlignment="1">
      <alignment horizontal="center" vertical="top" wrapText="1"/>
    </xf>
    <xf numFmtId="164" fontId="4" fillId="3" borderId="83" xfId="0" applyNumberFormat="1" applyFont="1" applyFill="1" applyBorder="1" applyAlignment="1">
      <alignment horizontal="center" vertical="top"/>
    </xf>
    <xf numFmtId="3" fontId="30" fillId="8" borderId="27" xfId="0" applyNumberFormat="1" applyFont="1" applyFill="1" applyBorder="1" applyAlignment="1">
      <alignment horizontal="left" vertical="top"/>
    </xf>
    <xf numFmtId="164" fontId="17" fillId="0" borderId="13" xfId="0" applyNumberFormat="1" applyFont="1" applyBorder="1" applyAlignment="1">
      <alignment horizontal="center" vertical="top"/>
    </xf>
    <xf numFmtId="164" fontId="17" fillId="0" borderId="22" xfId="0" applyNumberFormat="1" applyFont="1" applyBorder="1" applyAlignment="1">
      <alignment horizontal="center" vertical="top"/>
    </xf>
    <xf numFmtId="3" fontId="17" fillId="0" borderId="11" xfId="0" applyNumberFormat="1" applyFont="1" applyBorder="1" applyAlignment="1">
      <alignment horizontal="center" vertical="top"/>
    </xf>
    <xf numFmtId="164" fontId="17" fillId="8" borderId="13" xfId="0" applyNumberFormat="1" applyFont="1" applyFill="1" applyBorder="1" applyAlignment="1">
      <alignment horizontal="center" vertical="top"/>
    </xf>
    <xf numFmtId="164" fontId="17" fillId="8" borderId="22" xfId="0" applyNumberFormat="1" applyFont="1" applyFill="1" applyBorder="1" applyAlignment="1">
      <alignment horizontal="center" vertical="top"/>
    </xf>
    <xf numFmtId="3" fontId="3" fillId="0" borderId="52" xfId="0" applyNumberFormat="1" applyFont="1" applyFill="1" applyBorder="1" applyAlignment="1">
      <alignment horizontal="center" vertical="center" textRotation="90" wrapText="1"/>
    </xf>
    <xf numFmtId="3" fontId="17" fillId="8" borderId="9" xfId="0" applyNumberFormat="1" applyFont="1" applyFill="1" applyBorder="1" applyAlignment="1">
      <alignment horizontal="left" vertical="top" wrapText="1"/>
    </xf>
    <xf numFmtId="3" fontId="3" fillId="0" borderId="69" xfId="0" applyNumberFormat="1" applyFont="1" applyFill="1" applyBorder="1" applyAlignment="1">
      <alignment horizontal="center" vertical="center" textRotation="90" wrapText="1"/>
    </xf>
    <xf numFmtId="164" fontId="28" fillId="8" borderId="23" xfId="0" applyNumberFormat="1" applyFont="1" applyFill="1" applyBorder="1" applyAlignment="1">
      <alignment horizontal="center" vertical="top"/>
    </xf>
    <xf numFmtId="164" fontId="28" fillId="8" borderId="24" xfId="0" applyNumberFormat="1" applyFont="1" applyFill="1" applyBorder="1" applyAlignment="1">
      <alignment horizontal="center" vertical="top"/>
    </xf>
    <xf numFmtId="164" fontId="28" fillId="8" borderId="29" xfId="0" applyNumberFormat="1" applyFont="1" applyFill="1" applyBorder="1" applyAlignment="1">
      <alignment horizontal="center" vertical="top"/>
    </xf>
    <xf numFmtId="164" fontId="3" fillId="8" borderId="29" xfId="0" applyNumberFormat="1" applyFont="1" applyFill="1" applyBorder="1" applyAlignment="1">
      <alignment horizontal="center" vertical="top"/>
    </xf>
    <xf numFmtId="3" fontId="3" fillId="5" borderId="0" xfId="0" applyNumberFormat="1" applyFont="1" applyFill="1" applyBorder="1" applyAlignment="1">
      <alignment horizontal="center" vertical="top" wrapText="1"/>
    </xf>
    <xf numFmtId="3" fontId="9" fillId="0"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3" fillId="5" borderId="0"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center" textRotation="90" wrapText="1"/>
    </xf>
    <xf numFmtId="3" fontId="3" fillId="0" borderId="9" xfId="0" applyNumberFormat="1" applyFont="1" applyFill="1" applyBorder="1" applyAlignment="1">
      <alignment horizontal="center" vertical="top" wrapText="1"/>
    </xf>
    <xf numFmtId="164" fontId="31" fillId="8" borderId="9" xfId="0" applyNumberFormat="1" applyFont="1" applyFill="1" applyBorder="1" applyAlignment="1">
      <alignment horizontal="center" vertical="top"/>
    </xf>
    <xf numFmtId="164" fontId="31" fillId="8" borderId="0" xfId="0" applyNumberFormat="1" applyFont="1" applyFill="1" applyBorder="1" applyAlignment="1">
      <alignment horizontal="center" vertical="top"/>
    </xf>
    <xf numFmtId="164" fontId="31" fillId="8" borderId="33" xfId="0" applyNumberFormat="1" applyFont="1" applyFill="1" applyBorder="1" applyAlignment="1">
      <alignment horizontal="center" vertical="top"/>
    </xf>
    <xf numFmtId="164" fontId="19" fillId="0" borderId="30" xfId="0" applyNumberFormat="1" applyFont="1" applyBorder="1" applyAlignment="1">
      <alignment horizontal="center" vertical="top"/>
    </xf>
    <xf numFmtId="3" fontId="28" fillId="0" borderId="47" xfId="0" applyNumberFormat="1" applyFont="1" applyBorder="1" applyAlignment="1">
      <alignment horizontal="center" vertical="top"/>
    </xf>
    <xf numFmtId="164" fontId="28" fillId="0" borderId="48" xfId="0" applyNumberFormat="1" applyFont="1" applyBorder="1" applyAlignment="1">
      <alignment horizontal="center" vertical="top"/>
    </xf>
    <xf numFmtId="164" fontId="28" fillId="0" borderId="44" xfId="0" applyNumberFormat="1" applyFont="1" applyBorder="1" applyAlignment="1">
      <alignment horizontal="center" vertical="top"/>
    </xf>
    <xf numFmtId="164" fontId="28" fillId="0" borderId="74" xfId="0" applyNumberFormat="1" applyFont="1" applyBorder="1" applyAlignment="1">
      <alignment horizontal="center" vertical="top"/>
    </xf>
    <xf numFmtId="164" fontId="28" fillId="8" borderId="48" xfId="0" applyNumberFormat="1" applyFont="1" applyFill="1" applyBorder="1" applyAlignment="1">
      <alignment horizontal="center" vertical="top"/>
    </xf>
    <xf numFmtId="164" fontId="28" fillId="8" borderId="75" xfId="0" applyNumberFormat="1" applyFont="1" applyFill="1" applyBorder="1" applyAlignment="1">
      <alignment horizontal="center" vertical="top"/>
    </xf>
    <xf numFmtId="3" fontId="3" fillId="0" borderId="12" xfId="0" applyNumberFormat="1" applyFont="1" applyBorder="1" applyAlignment="1">
      <alignment vertical="top" wrapText="1"/>
    </xf>
    <xf numFmtId="3" fontId="3" fillId="5" borderId="12" xfId="0" applyNumberFormat="1" applyFont="1" applyFill="1" applyBorder="1" applyAlignment="1">
      <alignment vertical="top" wrapText="1"/>
    </xf>
    <xf numFmtId="3" fontId="3" fillId="5" borderId="12" xfId="0" applyNumberFormat="1" applyFont="1" applyFill="1" applyBorder="1" applyAlignment="1">
      <alignment horizontal="left" vertical="top" wrapText="1"/>
    </xf>
    <xf numFmtId="3" fontId="3" fillId="8" borderId="14" xfId="0" applyNumberFormat="1" applyFont="1" applyFill="1" applyBorder="1" applyAlignment="1">
      <alignment horizontal="left" vertical="top" wrapText="1"/>
    </xf>
    <xf numFmtId="0" fontId="17" fillId="0" borderId="26" xfId="0" applyFont="1" applyBorder="1" applyAlignment="1">
      <alignment vertical="top" wrapText="1"/>
    </xf>
    <xf numFmtId="0" fontId="17" fillId="0" borderId="53" xfId="0" applyFont="1" applyFill="1" applyBorder="1" applyAlignment="1">
      <alignment horizontal="center" vertical="top" wrapText="1"/>
    </xf>
    <xf numFmtId="0" fontId="17" fillId="0" borderId="23" xfId="0" applyFont="1" applyFill="1" applyBorder="1" applyAlignment="1">
      <alignment horizontal="center" vertical="top" wrapText="1"/>
    </xf>
    <xf numFmtId="3" fontId="17" fillId="0" borderId="29" xfId="0" applyNumberFormat="1" applyFont="1" applyBorder="1" applyAlignment="1">
      <alignment horizontal="center" vertical="top"/>
    </xf>
    <xf numFmtId="164" fontId="19" fillId="5" borderId="43" xfId="0" applyNumberFormat="1" applyFont="1" applyFill="1" applyBorder="1" applyAlignment="1">
      <alignment horizontal="center" vertical="top"/>
    </xf>
    <xf numFmtId="164" fontId="19" fillId="5" borderId="41" xfId="0" applyNumberFormat="1" applyFont="1" applyFill="1" applyBorder="1" applyAlignment="1">
      <alignment horizontal="center" vertical="top"/>
    </xf>
    <xf numFmtId="164" fontId="19" fillId="5" borderId="30" xfId="0" applyNumberFormat="1" applyFont="1" applyFill="1" applyBorder="1" applyAlignment="1">
      <alignment horizontal="center" vertical="top"/>
    </xf>
    <xf numFmtId="164" fontId="17" fillId="0" borderId="23" xfId="0" applyNumberFormat="1" applyFont="1" applyBorder="1" applyAlignment="1">
      <alignment horizontal="center" vertical="top"/>
    </xf>
    <xf numFmtId="164" fontId="17" fillId="0" borderId="24" xfId="0" applyNumberFormat="1" applyFont="1" applyBorder="1" applyAlignment="1">
      <alignment horizontal="center" vertical="top"/>
    </xf>
    <xf numFmtId="164" fontId="17" fillId="0" borderId="69" xfId="0" applyNumberFormat="1" applyFont="1" applyBorder="1" applyAlignment="1">
      <alignment horizontal="center" vertical="top"/>
    </xf>
    <xf numFmtId="164" fontId="28" fillId="8" borderId="58" xfId="0" applyNumberFormat="1" applyFont="1" applyFill="1" applyBorder="1" applyAlignment="1">
      <alignment horizontal="center" vertical="top" wrapText="1"/>
    </xf>
    <xf numFmtId="164" fontId="31" fillId="8" borderId="40" xfId="0" applyNumberFormat="1" applyFont="1" applyFill="1" applyBorder="1" applyAlignment="1">
      <alignment horizontal="center" vertical="top" wrapText="1"/>
    </xf>
    <xf numFmtId="164" fontId="31" fillId="8" borderId="55" xfId="0" applyNumberFormat="1" applyFont="1" applyFill="1" applyBorder="1" applyAlignment="1">
      <alignment horizontal="center" vertical="top" wrapText="1"/>
    </xf>
    <xf numFmtId="164" fontId="31" fillId="8" borderId="32" xfId="0" applyNumberFormat="1" applyFont="1" applyFill="1" applyBorder="1" applyAlignment="1">
      <alignment horizontal="center" vertical="top" wrapText="1"/>
    </xf>
    <xf numFmtId="164" fontId="28" fillId="8" borderId="55" xfId="0" applyNumberFormat="1" applyFont="1" applyFill="1" applyBorder="1" applyAlignment="1">
      <alignment horizontal="center" vertical="top" wrapText="1"/>
    </xf>
    <xf numFmtId="164" fontId="29" fillId="8" borderId="48" xfId="0" applyNumberFormat="1" applyFont="1" applyFill="1" applyBorder="1" applyAlignment="1">
      <alignment horizontal="center" vertical="top"/>
    </xf>
    <xf numFmtId="164" fontId="29" fillId="8" borderId="44" xfId="0" applyNumberFormat="1" applyFont="1" applyFill="1" applyBorder="1" applyAlignment="1">
      <alignment horizontal="center" vertical="top"/>
    </xf>
    <xf numFmtId="164" fontId="29" fillId="8" borderId="74" xfId="0" applyNumberFormat="1" applyFont="1" applyFill="1" applyBorder="1" applyAlignment="1">
      <alignment horizontal="center" vertical="top"/>
    </xf>
    <xf numFmtId="164" fontId="29" fillId="8" borderId="49" xfId="0" applyNumberFormat="1" applyFont="1" applyFill="1" applyBorder="1" applyAlignment="1">
      <alignment horizontal="center" vertical="top"/>
    </xf>
    <xf numFmtId="164" fontId="17" fillId="5" borderId="9" xfId="0" applyNumberFormat="1" applyFont="1" applyFill="1" applyBorder="1" applyAlignment="1">
      <alignment horizontal="center" vertical="top" wrapText="1"/>
    </xf>
    <xf numFmtId="164" fontId="17" fillId="5" borderId="0" xfId="0" applyNumberFormat="1" applyFont="1" applyFill="1" applyBorder="1" applyAlignment="1">
      <alignment horizontal="center" vertical="top" wrapText="1"/>
    </xf>
    <xf numFmtId="3" fontId="17" fillId="8" borderId="9" xfId="0" applyNumberFormat="1" applyFont="1" applyFill="1" applyBorder="1" applyAlignment="1">
      <alignment vertical="top" wrapText="1"/>
    </xf>
    <xf numFmtId="164" fontId="3" fillId="0" borderId="37" xfId="0" applyNumberFormat="1" applyFont="1" applyFill="1" applyBorder="1" applyAlignment="1">
      <alignment horizontal="center" vertical="top" wrapText="1"/>
    </xf>
    <xf numFmtId="3" fontId="19" fillId="0" borderId="27" xfId="0" applyNumberFormat="1" applyFont="1" applyBorder="1" applyAlignment="1">
      <alignment horizontal="center" vertical="top"/>
    </xf>
    <xf numFmtId="164" fontId="4" fillId="5" borderId="42" xfId="0" applyNumberFormat="1" applyFont="1" applyFill="1" applyBorder="1" applyAlignment="1">
      <alignment horizontal="center" vertical="top"/>
    </xf>
    <xf numFmtId="3" fontId="2" fillId="0" borderId="9"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9" fillId="0" borderId="9"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3" fillId="8" borderId="47" xfId="0" applyNumberFormat="1" applyFont="1" applyFill="1" applyBorder="1" applyAlignment="1">
      <alignment horizontal="left" vertical="top" wrapText="1"/>
    </xf>
    <xf numFmtId="3" fontId="3" fillId="0" borderId="9" xfId="0" applyNumberFormat="1" applyFont="1" applyFill="1" applyBorder="1" applyAlignment="1">
      <alignment horizontal="center" vertical="center" textRotation="90" wrapText="1"/>
    </xf>
    <xf numFmtId="0" fontId="3" fillId="8" borderId="15" xfId="0" applyFont="1" applyFill="1" applyBorder="1" applyAlignment="1">
      <alignment horizontal="center" vertical="top"/>
    </xf>
    <xf numFmtId="0" fontId="3" fillId="8" borderId="53" xfId="0" applyFont="1" applyFill="1" applyBorder="1" applyAlignment="1">
      <alignment horizontal="center" vertical="top"/>
    </xf>
    <xf numFmtId="0" fontId="3" fillId="8" borderId="39" xfId="0" applyNumberFormat="1" applyFont="1" applyFill="1" applyBorder="1" applyAlignment="1">
      <alignment horizontal="center" vertical="top"/>
    </xf>
    <xf numFmtId="0" fontId="3" fillId="8" borderId="9" xfId="0" applyFont="1" applyFill="1" applyBorder="1" applyAlignment="1">
      <alignment horizontal="center" vertical="top"/>
    </xf>
    <xf numFmtId="0" fontId="3" fillId="8" borderId="23" xfId="0" applyFont="1" applyFill="1" applyBorder="1" applyAlignment="1">
      <alignment horizontal="center" vertical="top"/>
    </xf>
    <xf numFmtId="0" fontId="3" fillId="8" borderId="17" xfId="0" applyFont="1" applyFill="1" applyBorder="1" applyAlignment="1">
      <alignment horizontal="center" vertical="top"/>
    </xf>
    <xf numFmtId="0" fontId="3" fillId="8" borderId="68" xfId="0" applyFont="1" applyFill="1" applyBorder="1" applyAlignment="1">
      <alignment horizontal="center" vertical="top"/>
    </xf>
    <xf numFmtId="0" fontId="3" fillId="8" borderId="70" xfId="0" applyNumberFormat="1" applyFont="1" applyFill="1" applyBorder="1" applyAlignment="1">
      <alignment horizontal="center" vertical="top"/>
    </xf>
    <xf numFmtId="0" fontId="3" fillId="8" borderId="52" xfId="0" applyFont="1" applyFill="1" applyBorder="1" applyAlignment="1">
      <alignment vertical="top"/>
    </xf>
    <xf numFmtId="0" fontId="3" fillId="8" borderId="69" xfId="0" applyFont="1" applyFill="1" applyBorder="1" applyAlignment="1">
      <alignment vertical="top"/>
    </xf>
    <xf numFmtId="3" fontId="3" fillId="0" borderId="72" xfId="0" applyNumberFormat="1" applyFont="1" applyFill="1" applyBorder="1" applyAlignment="1">
      <alignment vertical="center" textRotation="90" wrapText="1"/>
    </xf>
    <xf numFmtId="3" fontId="3" fillId="0" borderId="47" xfId="0" applyNumberFormat="1" applyFont="1" applyFill="1" applyBorder="1" applyAlignment="1">
      <alignment vertical="top" wrapText="1"/>
    </xf>
    <xf numFmtId="164" fontId="3" fillId="5" borderId="54" xfId="0" applyNumberFormat="1" applyFont="1" applyFill="1" applyBorder="1" applyAlignment="1">
      <alignment horizontal="center" vertical="top"/>
    </xf>
    <xf numFmtId="164" fontId="3" fillId="5" borderId="75" xfId="0" applyNumberFormat="1" applyFont="1" applyFill="1" applyBorder="1" applyAlignment="1">
      <alignment horizontal="center" vertical="top"/>
    </xf>
    <xf numFmtId="49" fontId="4" fillId="8" borderId="13" xfId="0" applyNumberFormat="1" applyFont="1" applyFill="1" applyBorder="1" applyAlignment="1">
      <alignment vertical="top"/>
    </xf>
    <xf numFmtId="3" fontId="3" fillId="8" borderId="51" xfId="0" applyNumberFormat="1" applyFont="1" applyFill="1" applyBorder="1" applyAlignment="1">
      <alignment horizontal="center" vertical="center" wrapText="1"/>
    </xf>
    <xf numFmtId="164" fontId="3" fillId="5" borderId="42"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164" fontId="3" fillId="5" borderId="41" xfId="0" applyNumberFormat="1" applyFont="1" applyFill="1" applyBorder="1" applyAlignment="1">
      <alignment horizontal="center" vertical="top"/>
    </xf>
    <xf numFmtId="3" fontId="28" fillId="8" borderId="47" xfId="0" applyNumberFormat="1" applyFont="1" applyFill="1" applyBorder="1" applyAlignment="1">
      <alignment horizontal="center" vertical="top"/>
    </xf>
    <xf numFmtId="164" fontId="28" fillId="8" borderId="74" xfId="0" applyNumberFormat="1" applyFont="1" applyFill="1" applyBorder="1" applyAlignment="1">
      <alignment horizontal="center" vertical="top"/>
    </xf>
    <xf numFmtId="164" fontId="28" fillId="8" borderId="48" xfId="0" applyNumberFormat="1" applyFont="1" applyFill="1" applyBorder="1" applyAlignment="1">
      <alignment horizontal="center" vertical="top" wrapText="1"/>
    </xf>
    <xf numFmtId="164" fontId="28" fillId="8" borderId="44" xfId="0" applyNumberFormat="1" applyFont="1" applyFill="1" applyBorder="1" applyAlignment="1">
      <alignment horizontal="center" vertical="top" wrapText="1"/>
    </xf>
    <xf numFmtId="164" fontId="28" fillId="8" borderId="72" xfId="0" applyNumberFormat="1" applyFont="1" applyFill="1" applyBorder="1" applyAlignment="1">
      <alignment horizontal="center" vertical="top" wrapText="1"/>
    </xf>
    <xf numFmtId="3" fontId="3" fillId="5" borderId="28" xfId="1" applyNumberFormat="1" applyFont="1" applyFill="1" applyBorder="1" applyAlignment="1">
      <alignment horizontal="center" vertical="top" wrapText="1"/>
    </xf>
    <xf numFmtId="164" fontId="3" fillId="5" borderId="23" xfId="0" applyNumberFormat="1" applyFont="1" applyFill="1" applyBorder="1" applyAlignment="1">
      <alignment horizontal="center" vertical="top" wrapText="1"/>
    </xf>
    <xf numFmtId="164" fontId="17" fillId="5" borderId="23" xfId="0" applyNumberFormat="1" applyFont="1" applyFill="1" applyBorder="1" applyAlignment="1">
      <alignment horizontal="center" vertical="top" wrapText="1"/>
    </xf>
    <xf numFmtId="164" fontId="17" fillId="5" borderId="24"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wrapText="1"/>
    </xf>
    <xf numFmtId="164" fontId="3" fillId="5" borderId="24" xfId="0" applyNumberFormat="1" applyFont="1" applyFill="1" applyBorder="1" applyAlignment="1">
      <alignment horizontal="center" vertical="top" wrapText="1"/>
    </xf>
    <xf numFmtId="164" fontId="3" fillId="5" borderId="29" xfId="0" applyNumberFormat="1" applyFont="1" applyFill="1" applyBorder="1" applyAlignment="1">
      <alignment horizontal="center" vertical="top" wrapText="1"/>
    </xf>
    <xf numFmtId="0" fontId="3" fillId="8" borderId="27" xfId="0" applyNumberFormat="1" applyFont="1" applyFill="1" applyBorder="1" applyAlignment="1">
      <alignment vertical="top" wrapText="1"/>
    </xf>
    <xf numFmtId="0" fontId="3" fillId="8" borderId="60" xfId="0" applyNumberFormat="1" applyFont="1" applyFill="1" applyBorder="1" applyAlignment="1">
      <alignment vertical="top" wrapText="1"/>
    </xf>
    <xf numFmtId="0" fontId="3" fillId="8" borderId="47" xfId="0" applyNumberFormat="1" applyFont="1" applyFill="1" applyBorder="1" applyAlignment="1">
      <alignment vertical="top" wrapText="1"/>
    </xf>
    <xf numFmtId="3" fontId="3" fillId="8" borderId="74" xfId="0" applyNumberFormat="1" applyFont="1" applyFill="1" applyBorder="1" applyAlignment="1">
      <alignment horizontal="center" vertical="center" wrapText="1"/>
    </xf>
    <xf numFmtId="164" fontId="17" fillId="8" borderId="40" xfId="0" applyNumberFormat="1" applyFont="1" applyFill="1" applyBorder="1" applyAlignment="1">
      <alignment horizontal="center" vertical="top" wrapText="1"/>
    </xf>
    <xf numFmtId="164" fontId="17" fillId="8" borderId="55" xfId="0" applyNumberFormat="1" applyFont="1" applyFill="1" applyBorder="1" applyAlignment="1">
      <alignment horizontal="center" vertical="top" wrapText="1"/>
    </xf>
    <xf numFmtId="3" fontId="19" fillId="8" borderId="37" xfId="0" applyNumberFormat="1" applyFont="1" applyFill="1" applyBorder="1" applyAlignment="1">
      <alignment horizontal="center" vertical="top"/>
    </xf>
    <xf numFmtId="3" fontId="17" fillId="8" borderId="37" xfId="0" applyNumberFormat="1" applyFont="1" applyFill="1" applyBorder="1" applyAlignment="1">
      <alignment horizontal="left" vertical="top" wrapText="1"/>
    </xf>
    <xf numFmtId="3" fontId="17" fillId="8" borderId="39" xfId="0" applyNumberFormat="1" applyFont="1" applyFill="1" applyBorder="1" applyAlignment="1">
      <alignment horizontal="center" vertical="top" wrapText="1"/>
    </xf>
    <xf numFmtId="3" fontId="17" fillId="8" borderId="40" xfId="0" applyNumberFormat="1" applyFont="1" applyFill="1" applyBorder="1" applyAlignment="1">
      <alignment horizontal="center" vertical="top"/>
    </xf>
    <xf numFmtId="3" fontId="17" fillId="8" borderId="71" xfId="0" applyNumberFormat="1" applyFont="1" applyFill="1" applyBorder="1" applyAlignment="1">
      <alignment horizontal="center" vertical="top"/>
    </xf>
    <xf numFmtId="164" fontId="17" fillId="8" borderId="32" xfId="0" applyNumberFormat="1" applyFont="1" applyFill="1" applyBorder="1" applyAlignment="1">
      <alignment horizontal="center" vertical="top" wrapText="1"/>
    </xf>
    <xf numFmtId="164" fontId="31" fillId="8" borderId="52" xfId="0" applyNumberFormat="1" applyFont="1" applyFill="1" applyBorder="1" applyAlignment="1">
      <alignment horizontal="center" vertical="top"/>
    </xf>
    <xf numFmtId="3" fontId="27" fillId="8" borderId="92" xfId="0" applyNumberFormat="1" applyFont="1" applyFill="1" applyBorder="1" applyAlignment="1">
      <alignment horizontal="center" vertical="top" wrapText="1"/>
    </xf>
    <xf numFmtId="3" fontId="19" fillId="8" borderId="9" xfId="0" applyNumberFormat="1" applyFont="1" applyFill="1" applyBorder="1" applyAlignment="1">
      <alignment horizontal="center" vertical="top" wrapText="1"/>
    </xf>
    <xf numFmtId="164" fontId="31" fillId="8" borderId="23" xfId="0" applyNumberFormat="1" applyFont="1" applyFill="1" applyBorder="1" applyAlignment="1">
      <alignment horizontal="center" vertical="top"/>
    </xf>
    <xf numFmtId="164" fontId="31" fillId="8" borderId="29" xfId="0" applyNumberFormat="1" applyFont="1" applyFill="1" applyBorder="1" applyAlignment="1">
      <alignment horizontal="center" vertical="top"/>
    </xf>
    <xf numFmtId="3" fontId="17" fillId="0" borderId="48" xfId="0" applyNumberFormat="1" applyFont="1" applyFill="1" applyBorder="1" applyAlignment="1">
      <alignment horizontal="left" vertical="top" wrapText="1"/>
    </xf>
    <xf numFmtId="3" fontId="17" fillId="0" borderId="54" xfId="0" applyNumberFormat="1" applyFont="1" applyFill="1" applyBorder="1" applyAlignment="1">
      <alignment horizontal="center" vertical="top"/>
    </xf>
    <xf numFmtId="3" fontId="17" fillId="0" borderId="44" xfId="0" applyNumberFormat="1" applyFont="1" applyFill="1" applyBorder="1" applyAlignment="1">
      <alignment horizontal="center" vertical="top"/>
    </xf>
    <xf numFmtId="3" fontId="17" fillId="0" borderId="72" xfId="0" applyNumberFormat="1" applyFont="1" applyBorder="1" applyAlignment="1">
      <alignment horizontal="center" vertical="top"/>
    </xf>
    <xf numFmtId="3" fontId="3" fillId="0" borderId="72" xfId="0" applyNumberFormat="1" applyFont="1" applyFill="1" applyBorder="1" applyAlignment="1">
      <alignment horizontal="left" vertical="top" wrapText="1"/>
    </xf>
    <xf numFmtId="3" fontId="27" fillId="8" borderId="23" xfId="0" applyNumberFormat="1" applyFont="1" applyFill="1" applyBorder="1" applyAlignment="1">
      <alignment vertical="top" wrapText="1"/>
    </xf>
    <xf numFmtId="3" fontId="30" fillId="8" borderId="52" xfId="0" applyNumberFormat="1" applyFont="1" applyFill="1" applyBorder="1" applyAlignment="1">
      <alignment horizontal="center" vertical="center" textRotation="90" wrapText="1"/>
    </xf>
    <xf numFmtId="3" fontId="33" fillId="8" borderId="27" xfId="0" applyNumberFormat="1" applyFont="1" applyFill="1" applyBorder="1" applyAlignment="1">
      <alignment horizontal="center" vertical="top" wrapText="1"/>
    </xf>
    <xf numFmtId="3" fontId="30" fillId="8" borderId="27" xfId="0" applyNumberFormat="1" applyFont="1" applyFill="1" applyBorder="1" applyAlignment="1">
      <alignment horizontal="center" vertical="top"/>
    </xf>
    <xf numFmtId="164" fontId="30" fillId="8" borderId="12" xfId="0" applyNumberFormat="1" applyFont="1" applyFill="1" applyBorder="1" applyAlignment="1">
      <alignment horizontal="center" vertical="top"/>
    </xf>
    <xf numFmtId="164" fontId="30" fillId="8" borderId="9" xfId="0" applyNumberFormat="1" applyFont="1" applyFill="1" applyBorder="1" applyAlignment="1">
      <alignment horizontal="center" vertical="top"/>
    </xf>
    <xf numFmtId="164" fontId="30" fillId="8" borderId="0" xfId="0" applyNumberFormat="1" applyFont="1" applyFill="1" applyBorder="1" applyAlignment="1">
      <alignment horizontal="center" vertical="top"/>
    </xf>
    <xf numFmtId="164" fontId="30" fillId="0" borderId="12" xfId="0" applyNumberFormat="1" applyFont="1" applyBorder="1" applyAlignment="1">
      <alignment horizontal="center" vertical="top" wrapText="1"/>
    </xf>
    <xf numFmtId="164" fontId="30" fillId="0" borderId="9" xfId="0" applyNumberFormat="1" applyFont="1" applyBorder="1" applyAlignment="1">
      <alignment horizontal="center" vertical="top" wrapText="1"/>
    </xf>
    <xf numFmtId="164" fontId="30" fillId="0" borderId="0" xfId="0" applyNumberFormat="1" applyFont="1" applyBorder="1" applyAlignment="1">
      <alignment horizontal="center" vertical="top" wrapText="1"/>
    </xf>
    <xf numFmtId="164" fontId="30" fillId="0" borderId="12" xfId="0" applyNumberFormat="1" applyFont="1" applyBorder="1" applyAlignment="1">
      <alignment horizontal="center" vertical="top"/>
    </xf>
    <xf numFmtId="164" fontId="30" fillId="0" borderId="9" xfId="0" applyNumberFormat="1" applyFont="1" applyBorder="1" applyAlignment="1">
      <alignment horizontal="center" vertical="top"/>
    </xf>
    <xf numFmtId="164" fontId="30" fillId="0" borderId="33" xfId="0" applyNumberFormat="1" applyFont="1" applyBorder="1" applyAlignment="1">
      <alignment horizontal="center" vertical="top"/>
    </xf>
    <xf numFmtId="3" fontId="30" fillId="8" borderId="28" xfId="0" applyNumberFormat="1" applyFont="1" applyFill="1" applyBorder="1" applyAlignment="1">
      <alignment vertical="top" wrapText="1"/>
    </xf>
    <xf numFmtId="3" fontId="30" fillId="5" borderId="53" xfId="0" applyNumberFormat="1" applyFont="1" applyFill="1" applyBorder="1" applyAlignment="1">
      <alignment horizontal="center" vertical="top"/>
    </xf>
    <xf numFmtId="3" fontId="30" fillId="5" borderId="23" xfId="0" applyNumberFormat="1" applyFont="1" applyFill="1" applyBorder="1" applyAlignment="1">
      <alignment horizontal="center" vertical="top"/>
    </xf>
    <xf numFmtId="3" fontId="30" fillId="5" borderId="69" xfId="0" applyNumberFormat="1" applyFont="1" applyFill="1" applyBorder="1" applyAlignment="1">
      <alignment horizontal="center" vertical="top"/>
    </xf>
    <xf numFmtId="3" fontId="3" fillId="0" borderId="52" xfId="0" applyNumberFormat="1" applyFont="1" applyBorder="1" applyAlignment="1">
      <alignment horizontal="center" vertical="top"/>
    </xf>
    <xf numFmtId="3" fontId="3" fillId="0" borderId="44" xfId="0" applyNumberFormat="1" applyFont="1" applyFill="1" applyBorder="1" applyAlignment="1">
      <alignment horizontal="left" vertical="top" wrapText="1"/>
    </xf>
    <xf numFmtId="3" fontId="3" fillId="0" borderId="44" xfId="2" applyNumberFormat="1" applyFont="1" applyFill="1" applyBorder="1" applyAlignment="1">
      <alignment horizontal="center" vertical="top"/>
    </xf>
    <xf numFmtId="3" fontId="3" fillId="5" borderId="33" xfId="0" applyNumberFormat="1" applyFont="1" applyFill="1" applyBorder="1" applyAlignment="1">
      <alignment horizontal="left" vertical="top" wrapText="1"/>
    </xf>
    <xf numFmtId="3" fontId="3" fillId="8" borderId="4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164" fontId="19" fillId="0" borderId="43" xfId="0" applyNumberFormat="1" applyFont="1" applyBorder="1" applyAlignment="1">
      <alignment horizontal="center" vertical="top"/>
    </xf>
    <xf numFmtId="164" fontId="17" fillId="8" borderId="9" xfId="0" applyNumberFormat="1" applyFont="1" applyFill="1" applyBorder="1" applyAlignment="1">
      <alignment horizontal="center" vertical="top"/>
    </xf>
    <xf numFmtId="164" fontId="17" fillId="8" borderId="0" xfId="0" applyNumberFormat="1" applyFont="1" applyFill="1" applyBorder="1" applyAlignment="1">
      <alignment horizontal="center" vertical="top"/>
    </xf>
    <xf numFmtId="49" fontId="5" fillId="0" borderId="44" xfId="0" applyNumberFormat="1" applyFont="1" applyBorder="1" applyAlignment="1">
      <alignment vertical="top"/>
    </xf>
    <xf numFmtId="49" fontId="4" fillId="8" borderId="74" xfId="0" applyNumberFormat="1" applyFont="1" applyFill="1" applyBorder="1" applyAlignment="1">
      <alignment horizontal="center" vertical="top"/>
    </xf>
    <xf numFmtId="164" fontId="4" fillId="8" borderId="75" xfId="0" applyNumberFormat="1" applyFont="1" applyFill="1" applyBorder="1" applyAlignment="1">
      <alignment horizontal="center" vertical="top" wrapText="1"/>
    </xf>
    <xf numFmtId="164" fontId="4" fillId="8" borderId="44" xfId="0" applyNumberFormat="1" applyFont="1" applyFill="1" applyBorder="1" applyAlignment="1">
      <alignment horizontal="center" vertical="top" wrapText="1"/>
    </xf>
    <xf numFmtId="164" fontId="4" fillId="8" borderId="74" xfId="0" applyNumberFormat="1" applyFont="1" applyFill="1" applyBorder="1" applyAlignment="1">
      <alignment horizontal="center" vertical="top" wrapText="1"/>
    </xf>
    <xf numFmtId="3" fontId="3" fillId="8" borderId="74" xfId="0" applyNumberFormat="1" applyFont="1" applyFill="1" applyBorder="1" applyAlignment="1">
      <alignment horizontal="center" vertical="top"/>
    </xf>
    <xf numFmtId="49" fontId="3" fillId="0" borderId="44" xfId="0" applyNumberFormat="1" applyFont="1" applyBorder="1" applyAlignment="1">
      <alignment vertical="top"/>
    </xf>
    <xf numFmtId="3" fontId="3" fillId="5" borderId="54" xfId="0" applyNumberFormat="1" applyFont="1" applyFill="1" applyBorder="1" applyAlignment="1">
      <alignment horizontal="center" vertical="top"/>
    </xf>
    <xf numFmtId="3" fontId="2" fillId="0" borderId="9" xfId="0" applyNumberFormat="1" applyFont="1" applyFill="1" applyBorder="1" applyAlignment="1">
      <alignment horizontal="center" vertical="center" textRotation="90" wrapText="1"/>
    </xf>
    <xf numFmtId="3" fontId="3" fillId="8" borderId="47" xfId="0" applyNumberFormat="1" applyFont="1" applyFill="1" applyBorder="1" applyAlignment="1">
      <alignment horizontal="left" vertical="top" wrapText="1"/>
    </xf>
    <xf numFmtId="164" fontId="3" fillId="0" borderId="47" xfId="0" applyNumberFormat="1" applyFont="1" applyBorder="1" applyAlignment="1">
      <alignment horizontal="center" vertical="top"/>
    </xf>
    <xf numFmtId="3" fontId="3" fillId="0" borderId="0" xfId="0" applyNumberFormat="1" applyFont="1" applyFill="1" applyBorder="1" applyAlignment="1">
      <alignment horizontal="left" vertical="top" wrapText="1"/>
    </xf>
    <xf numFmtId="164" fontId="3" fillId="8" borderId="0" xfId="0" applyNumberFormat="1" applyFont="1" applyFill="1" applyAlignment="1">
      <alignment vertical="top"/>
    </xf>
    <xf numFmtId="3" fontId="17" fillId="8" borderId="23" xfId="0" applyNumberFormat="1" applyFont="1" applyFill="1" applyBorder="1" applyAlignment="1">
      <alignment horizontal="left" vertical="top" wrapText="1"/>
    </xf>
    <xf numFmtId="3" fontId="3" fillId="8" borderId="27" xfId="0" applyNumberFormat="1" applyFont="1" applyFill="1" applyBorder="1" applyAlignment="1">
      <alignment horizontal="center" vertical="top" wrapText="1"/>
    </xf>
    <xf numFmtId="164" fontId="4" fillId="8" borderId="47"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2" fillId="0" borderId="9" xfId="0" applyNumberFormat="1" applyFont="1" applyFill="1" applyBorder="1" applyAlignment="1">
      <alignment horizontal="center" vertical="center" textRotation="90" wrapText="1"/>
    </xf>
    <xf numFmtId="3" fontId="3" fillId="8" borderId="9"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3" fontId="4" fillId="0" borderId="35" xfId="0" applyNumberFormat="1" applyFont="1" applyBorder="1" applyAlignment="1">
      <alignment horizontal="center" vertical="top"/>
    </xf>
    <xf numFmtId="3" fontId="3" fillId="0" borderId="52" xfId="0" applyNumberFormat="1" applyFont="1" applyBorder="1" applyAlignment="1">
      <alignment horizontal="center" vertical="top"/>
    </xf>
    <xf numFmtId="3" fontId="4" fillId="0" borderId="0" xfId="0" applyNumberFormat="1" applyFont="1" applyFill="1" applyBorder="1" applyAlignment="1">
      <alignment horizontal="center" wrapText="1"/>
    </xf>
    <xf numFmtId="3" fontId="3" fillId="0" borderId="49" xfId="0" applyNumberFormat="1" applyFont="1" applyFill="1" applyBorder="1" applyAlignment="1">
      <alignment horizontal="left" vertical="top" wrapText="1"/>
    </xf>
    <xf numFmtId="3" fontId="3" fillId="8" borderId="37" xfId="0" applyNumberFormat="1" applyFont="1" applyFill="1" applyBorder="1" applyAlignment="1">
      <alignment horizontal="center" vertical="top" wrapText="1"/>
    </xf>
    <xf numFmtId="3" fontId="9" fillId="0" borderId="9"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3" fillId="5" borderId="48" xfId="0" applyNumberFormat="1" applyFont="1" applyFill="1" applyBorder="1" applyAlignment="1">
      <alignment horizontal="left" vertical="top" wrapText="1"/>
    </xf>
    <xf numFmtId="3" fontId="3" fillId="0" borderId="44" xfId="2" applyNumberFormat="1" applyFont="1" applyFill="1" applyBorder="1" applyAlignment="1">
      <alignment horizontal="center" vertical="top"/>
    </xf>
    <xf numFmtId="3" fontId="3" fillId="0" borderId="40" xfId="2" applyNumberFormat="1" applyFont="1" applyFill="1" applyBorder="1" applyAlignment="1">
      <alignment horizontal="center" vertical="top"/>
    </xf>
    <xf numFmtId="3" fontId="3" fillId="8" borderId="12" xfId="0" applyNumberFormat="1" applyFont="1" applyFill="1" applyBorder="1" applyAlignment="1">
      <alignment horizontal="left" vertical="top" wrapText="1"/>
    </xf>
    <xf numFmtId="3" fontId="3" fillId="0" borderId="61" xfId="0" applyNumberFormat="1" applyFont="1" applyFill="1" applyBorder="1" applyAlignment="1">
      <alignment horizontal="center" vertical="center" textRotation="90" wrapText="1"/>
    </xf>
    <xf numFmtId="3" fontId="3"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28" fillId="8" borderId="12" xfId="0" applyNumberFormat="1" applyFont="1" applyFill="1" applyBorder="1" applyAlignment="1">
      <alignment horizontal="center" vertical="top"/>
    </xf>
    <xf numFmtId="3" fontId="28" fillId="0" borderId="12" xfId="0" applyNumberFormat="1" applyFont="1" applyFill="1" applyBorder="1" applyAlignment="1">
      <alignment horizontal="center" vertical="top" wrapText="1"/>
    </xf>
    <xf numFmtId="3" fontId="28" fillId="8" borderId="26" xfId="0" applyNumberFormat="1" applyFont="1" applyFill="1" applyBorder="1" applyAlignment="1">
      <alignment horizontal="center" vertical="top"/>
    </xf>
    <xf numFmtId="164" fontId="3" fillId="0" borderId="61" xfId="0" applyNumberFormat="1" applyFont="1" applyBorder="1" applyAlignment="1">
      <alignment horizontal="center" vertical="center" textRotation="90" wrapText="1"/>
    </xf>
    <xf numFmtId="164" fontId="3" fillId="0" borderId="25" xfId="0" applyNumberFormat="1" applyFont="1" applyBorder="1" applyAlignment="1">
      <alignment horizontal="center" vertical="top"/>
    </xf>
    <xf numFmtId="164" fontId="3" fillId="8" borderId="21" xfId="0" applyNumberFormat="1" applyFont="1" applyFill="1" applyBorder="1" applyAlignment="1">
      <alignment horizontal="center" vertical="top"/>
    </xf>
    <xf numFmtId="164" fontId="3" fillId="8" borderId="59" xfId="0" applyNumberFormat="1" applyFont="1" applyFill="1" applyBorder="1" applyAlignment="1">
      <alignment horizontal="center" vertical="top"/>
    </xf>
    <xf numFmtId="164" fontId="4" fillId="8" borderId="76" xfId="0" applyNumberFormat="1" applyFont="1" applyFill="1" applyBorder="1" applyAlignment="1">
      <alignment horizontal="center" vertical="top" wrapText="1"/>
    </xf>
    <xf numFmtId="164" fontId="3" fillId="8" borderId="89" xfId="0" applyNumberFormat="1" applyFont="1" applyFill="1" applyBorder="1" applyAlignment="1">
      <alignment horizontal="center" vertical="top"/>
    </xf>
    <xf numFmtId="164" fontId="3" fillId="0" borderId="89" xfId="0" applyNumberFormat="1" applyFont="1" applyBorder="1" applyAlignment="1">
      <alignment horizontal="center" vertical="top"/>
    </xf>
    <xf numFmtId="164" fontId="3" fillId="8" borderId="21" xfId="0" applyNumberFormat="1" applyFont="1" applyFill="1" applyBorder="1" applyAlignment="1">
      <alignment horizontal="center" vertical="top" wrapText="1"/>
    </xf>
    <xf numFmtId="164" fontId="4" fillId="9" borderId="56" xfId="0" applyNumberFormat="1" applyFont="1" applyFill="1" applyBorder="1" applyAlignment="1">
      <alignment horizontal="center" vertical="top"/>
    </xf>
    <xf numFmtId="164" fontId="3" fillId="8" borderId="94" xfId="0" applyNumberFormat="1" applyFont="1" applyFill="1" applyBorder="1" applyAlignment="1">
      <alignment horizontal="center" vertical="top"/>
    </xf>
    <xf numFmtId="164" fontId="3" fillId="8" borderId="25" xfId="0" applyNumberFormat="1" applyFont="1" applyFill="1" applyBorder="1" applyAlignment="1">
      <alignment horizontal="center" vertical="top"/>
    </xf>
    <xf numFmtId="164" fontId="3" fillId="0" borderId="25" xfId="0" applyNumberFormat="1" applyFont="1" applyFill="1" applyBorder="1" applyAlignment="1">
      <alignment horizontal="center" vertical="top" wrapText="1"/>
    </xf>
    <xf numFmtId="164" fontId="3" fillId="0" borderId="76"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3" fillId="0" borderId="22" xfId="0" applyNumberFormat="1" applyFont="1" applyFill="1" applyBorder="1" applyAlignment="1">
      <alignment horizontal="center" vertical="top" wrapText="1"/>
    </xf>
    <xf numFmtId="164" fontId="3" fillId="0" borderId="55" xfId="0" applyNumberFormat="1" applyFont="1" applyFill="1" applyBorder="1" applyAlignment="1">
      <alignment horizontal="center" vertical="top" wrapText="1"/>
    </xf>
    <xf numFmtId="164" fontId="3" fillId="0" borderId="20" xfId="0" applyNumberFormat="1" applyFont="1" applyBorder="1" applyAlignment="1">
      <alignment horizontal="center" vertical="top"/>
    </xf>
    <xf numFmtId="164" fontId="4" fillId="8" borderId="20" xfId="0" applyNumberFormat="1" applyFont="1" applyFill="1" applyBorder="1" applyAlignment="1">
      <alignment horizontal="center" vertical="top" wrapText="1"/>
    </xf>
    <xf numFmtId="164" fontId="3" fillId="5" borderId="53" xfId="0" applyNumberFormat="1" applyFont="1" applyFill="1" applyBorder="1" applyAlignment="1">
      <alignment horizontal="center" vertical="top"/>
    </xf>
    <xf numFmtId="164" fontId="3" fillId="8" borderId="39"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164" fontId="3" fillId="0" borderId="20" xfId="0" applyNumberFormat="1" applyFont="1" applyFill="1" applyBorder="1" applyAlignment="1">
      <alignment horizontal="center" vertical="top" wrapText="1"/>
    </xf>
    <xf numFmtId="164" fontId="3" fillId="0" borderId="39"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wrapText="1"/>
    </xf>
    <xf numFmtId="164" fontId="3" fillId="0" borderId="15" xfId="0" applyNumberFormat="1" applyFont="1" applyBorder="1" applyAlignment="1">
      <alignment horizontal="center" vertical="top" wrapText="1"/>
    </xf>
    <xf numFmtId="164" fontId="3" fillId="0" borderId="49" xfId="0" applyNumberFormat="1" applyFont="1" applyBorder="1" applyAlignment="1">
      <alignment horizontal="center" vertical="top"/>
    </xf>
    <xf numFmtId="164" fontId="3" fillId="0" borderId="54" xfId="0" applyNumberFormat="1" applyFont="1" applyBorder="1" applyAlignment="1">
      <alignment horizontal="center" vertical="top"/>
    </xf>
    <xf numFmtId="164" fontId="4" fillId="9" borderId="39" xfId="0" applyNumberFormat="1" applyFont="1" applyFill="1" applyBorder="1" applyAlignment="1">
      <alignment horizontal="center" vertical="top" wrapText="1"/>
    </xf>
    <xf numFmtId="164" fontId="28" fillId="8" borderId="39" xfId="0" applyNumberFormat="1" applyFont="1" applyFill="1" applyBorder="1" applyAlignment="1">
      <alignment horizontal="center" vertical="top" wrapText="1"/>
    </xf>
    <xf numFmtId="164" fontId="28" fillId="8" borderId="15" xfId="0" applyNumberFormat="1" applyFont="1" applyFill="1" applyBorder="1" applyAlignment="1">
      <alignment horizontal="center" vertical="top" wrapText="1"/>
    </xf>
    <xf numFmtId="164" fontId="29" fillId="8" borderId="54" xfId="0" applyNumberFormat="1" applyFont="1" applyFill="1" applyBorder="1" applyAlignment="1">
      <alignment horizontal="center" vertical="top" wrapText="1"/>
    </xf>
    <xf numFmtId="164" fontId="28" fillId="8" borderId="39" xfId="0" applyNumberFormat="1" applyFont="1" applyFill="1" applyBorder="1" applyAlignment="1">
      <alignment horizontal="center" vertical="top"/>
    </xf>
    <xf numFmtId="164" fontId="28" fillId="8" borderId="53" xfId="0" applyNumberFormat="1" applyFont="1" applyFill="1" applyBorder="1" applyAlignment="1">
      <alignment horizontal="center" vertical="top"/>
    </xf>
    <xf numFmtId="164" fontId="29" fillId="8" borderId="15"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wrapText="1"/>
    </xf>
    <xf numFmtId="164" fontId="4" fillId="8" borderId="13" xfId="0" applyNumberFormat="1" applyFont="1" applyFill="1" applyBorder="1" applyAlignment="1">
      <alignment horizontal="right" vertical="top" wrapText="1"/>
    </xf>
    <xf numFmtId="164" fontId="3" fillId="8" borderId="59" xfId="0" applyNumberFormat="1" applyFont="1" applyFill="1" applyBorder="1" applyAlignment="1">
      <alignment horizontal="center" vertical="top" wrapText="1"/>
    </xf>
    <xf numFmtId="164" fontId="4" fillId="9" borderId="76" xfId="0" applyNumberFormat="1" applyFont="1" applyFill="1" applyBorder="1" applyAlignment="1">
      <alignment horizontal="center" vertical="top" wrapText="1"/>
    </xf>
    <xf numFmtId="164" fontId="3" fillId="0" borderId="94" xfId="0" applyNumberFormat="1" applyFont="1" applyBorder="1" applyAlignment="1">
      <alignment horizontal="center" vertical="top"/>
    </xf>
    <xf numFmtId="164" fontId="3" fillId="0" borderId="59" xfId="0" applyNumberFormat="1" applyFont="1" applyBorder="1" applyAlignment="1">
      <alignment horizontal="center" vertical="top"/>
    </xf>
    <xf numFmtId="164" fontId="28" fillId="8" borderId="21" xfId="0" applyNumberFormat="1" applyFont="1" applyFill="1" applyBorder="1" applyAlignment="1">
      <alignment horizontal="center" vertical="top"/>
    </xf>
    <xf numFmtId="164" fontId="29" fillId="8" borderId="59" xfId="0" applyNumberFormat="1" applyFont="1" applyFill="1" applyBorder="1" applyAlignment="1">
      <alignment horizontal="center" vertical="top" wrapText="1"/>
    </xf>
    <xf numFmtId="164" fontId="28" fillId="8" borderId="89" xfId="0" applyNumberFormat="1" applyFont="1" applyFill="1" applyBorder="1" applyAlignment="1">
      <alignment horizontal="center" vertical="top"/>
    </xf>
    <xf numFmtId="164" fontId="1" fillId="9" borderId="76" xfId="0" applyNumberFormat="1" applyFont="1" applyFill="1" applyBorder="1" applyAlignment="1">
      <alignment horizontal="center" vertical="top" wrapText="1"/>
    </xf>
    <xf numFmtId="164" fontId="3" fillId="5" borderId="25"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2" fillId="0" borderId="25" xfId="0" applyNumberFormat="1" applyFont="1" applyBorder="1" applyAlignment="1">
      <alignment horizontal="center" vertical="top"/>
    </xf>
    <xf numFmtId="164" fontId="1" fillId="9" borderId="56" xfId="0" applyNumberFormat="1" applyFont="1" applyFill="1" applyBorder="1" applyAlignment="1">
      <alignment horizontal="center" vertical="top" wrapText="1"/>
    </xf>
    <xf numFmtId="164" fontId="2" fillId="0" borderId="21" xfId="0" applyNumberFormat="1" applyFont="1" applyBorder="1" applyAlignment="1">
      <alignment horizontal="center" vertical="top"/>
    </xf>
    <xf numFmtId="164" fontId="4" fillId="9" borderId="21" xfId="0" applyNumberFormat="1" applyFont="1" applyFill="1" applyBorder="1" applyAlignment="1">
      <alignment horizontal="center" vertical="top"/>
    </xf>
    <xf numFmtId="164" fontId="4" fillId="2" borderId="10" xfId="0" applyNumberFormat="1" applyFont="1" applyFill="1" applyBorder="1" applyAlignment="1">
      <alignment horizontal="center" vertical="top"/>
    </xf>
    <xf numFmtId="164" fontId="4" fillId="4" borderId="10" xfId="0" applyNumberFormat="1" applyFont="1" applyFill="1" applyBorder="1" applyAlignment="1">
      <alignment horizontal="center" vertical="top"/>
    </xf>
    <xf numFmtId="164" fontId="1" fillId="9" borderId="32" xfId="0" applyNumberFormat="1" applyFont="1" applyFill="1" applyBorder="1" applyAlignment="1">
      <alignment horizontal="center" vertical="top" wrapText="1"/>
    </xf>
    <xf numFmtId="164" fontId="4" fillId="2" borderId="63" xfId="0" applyNumberFormat="1" applyFont="1" applyFill="1" applyBorder="1" applyAlignment="1">
      <alignment horizontal="center" vertical="top"/>
    </xf>
    <xf numFmtId="164" fontId="4" fillId="4" borderId="63"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1" fillId="9" borderId="39" xfId="0" applyNumberFormat="1" applyFont="1" applyFill="1" applyBorder="1" applyAlignment="1">
      <alignment horizontal="center" vertical="top" wrapText="1"/>
    </xf>
    <xf numFmtId="164" fontId="3" fillId="5" borderId="2" xfId="0" applyNumberFormat="1" applyFont="1" applyFill="1" applyBorder="1" applyAlignment="1">
      <alignment horizontal="center" vertical="top" wrapText="1"/>
    </xf>
    <xf numFmtId="164" fontId="2" fillId="5" borderId="20" xfId="0" applyNumberFormat="1" applyFont="1" applyFill="1" applyBorder="1" applyAlignment="1">
      <alignment horizontal="center" vertical="top"/>
    </xf>
    <xf numFmtId="164" fontId="1" fillId="9" borderId="46" xfId="0" applyNumberFormat="1" applyFont="1" applyFill="1" applyBorder="1" applyAlignment="1">
      <alignment horizontal="center" vertical="top" wrapText="1"/>
    </xf>
    <xf numFmtId="164" fontId="2" fillId="0" borderId="20" xfId="0" applyNumberFormat="1" applyFont="1" applyBorder="1" applyAlignment="1">
      <alignment horizontal="center" vertical="top"/>
    </xf>
    <xf numFmtId="164" fontId="2" fillId="5" borderId="15" xfId="0" applyNumberFormat="1" applyFont="1" applyFill="1" applyBorder="1" applyAlignment="1">
      <alignment horizontal="center" vertical="top" wrapText="1"/>
    </xf>
    <xf numFmtId="164" fontId="2" fillId="5" borderId="54" xfId="0" applyNumberFormat="1" applyFont="1" applyFill="1" applyBorder="1" applyAlignment="1">
      <alignment horizontal="center" vertical="top" wrapText="1"/>
    </xf>
    <xf numFmtId="164" fontId="4" fillId="9" borderId="15" xfId="0" applyNumberFormat="1" applyFont="1" applyFill="1" applyBorder="1" applyAlignment="1">
      <alignment horizontal="center" vertical="top"/>
    </xf>
    <xf numFmtId="164" fontId="4" fillId="2" borderId="2" xfId="0" applyNumberFormat="1" applyFont="1" applyFill="1" applyBorder="1" applyAlignment="1">
      <alignment horizontal="center" vertical="top"/>
    </xf>
    <xf numFmtId="164" fontId="4" fillId="4" borderId="2" xfId="0" applyNumberFormat="1" applyFont="1" applyFill="1" applyBorder="1" applyAlignment="1">
      <alignment horizontal="center" vertical="top"/>
    </xf>
    <xf numFmtId="164" fontId="3" fillId="8" borderId="24"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3" fillId="0" borderId="53" xfId="0" applyNumberFormat="1" applyFont="1" applyBorder="1" applyAlignment="1">
      <alignment horizontal="center" vertical="top"/>
    </xf>
    <xf numFmtId="164" fontId="3" fillId="0" borderId="53" xfId="0" applyNumberFormat="1" applyFont="1" applyBorder="1" applyAlignment="1">
      <alignment horizontal="center" vertical="top" wrapText="1"/>
    </xf>
    <xf numFmtId="164" fontId="3" fillId="8" borderId="53"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xf>
    <xf numFmtId="164" fontId="3" fillId="0" borderId="39" xfId="0" applyNumberFormat="1" applyFont="1" applyBorder="1" applyAlignment="1">
      <alignment horizontal="center" vertical="top"/>
    </xf>
    <xf numFmtId="164" fontId="4" fillId="4" borderId="89" xfId="0" applyNumberFormat="1" applyFont="1" applyFill="1" applyBorder="1" applyAlignment="1">
      <alignment horizontal="center" vertical="top"/>
    </xf>
    <xf numFmtId="164" fontId="3" fillId="8" borderId="89" xfId="0" applyNumberFormat="1" applyFont="1" applyFill="1" applyBorder="1" applyAlignment="1">
      <alignment horizontal="center" vertical="top" wrapText="1"/>
    </xf>
    <xf numFmtId="164" fontId="22" fillId="0" borderId="94" xfId="0" applyNumberFormat="1" applyFont="1" applyBorder="1" applyAlignment="1">
      <alignment horizontal="center" vertical="top" wrapText="1"/>
    </xf>
    <xf numFmtId="164" fontId="3" fillId="0" borderId="13" xfId="0" applyNumberFormat="1" applyFont="1" applyFill="1" applyBorder="1" applyAlignment="1">
      <alignment horizontal="center" vertical="top" wrapText="1"/>
    </xf>
    <xf numFmtId="164" fontId="3" fillId="0" borderId="40" xfId="0" applyNumberFormat="1" applyFont="1" applyFill="1" applyBorder="1" applyAlignment="1">
      <alignment horizontal="center" vertical="top" wrapText="1"/>
    </xf>
    <xf numFmtId="164" fontId="4" fillId="8" borderId="22" xfId="0" applyNumberFormat="1" applyFont="1" applyFill="1" applyBorder="1" applyAlignment="1">
      <alignment horizontal="right" vertical="top" wrapText="1"/>
    </xf>
    <xf numFmtId="164" fontId="28" fillId="8" borderId="55" xfId="0" applyNumberFormat="1" applyFont="1" applyFill="1" applyBorder="1" applyAlignment="1">
      <alignment horizontal="center" vertical="top"/>
    </xf>
    <xf numFmtId="164" fontId="28" fillId="8" borderId="40" xfId="0" applyNumberFormat="1" applyFont="1" applyFill="1" applyBorder="1" applyAlignment="1">
      <alignment horizontal="center" vertical="top" wrapText="1"/>
    </xf>
    <xf numFmtId="164" fontId="3" fillId="5" borderId="30" xfId="0" applyNumberFormat="1" applyFont="1" applyFill="1" applyBorder="1" applyAlignment="1">
      <alignment horizontal="center" vertical="top"/>
    </xf>
    <xf numFmtId="164" fontId="1" fillId="9" borderId="55" xfId="0" applyNumberFormat="1" applyFont="1" applyFill="1" applyBorder="1" applyAlignment="1">
      <alignment horizontal="center" vertical="top" wrapText="1"/>
    </xf>
    <xf numFmtId="164" fontId="3" fillId="5" borderId="7" xfId="0" applyNumberFormat="1" applyFont="1" applyFill="1" applyBorder="1" applyAlignment="1">
      <alignment horizontal="center" vertical="top" wrapText="1"/>
    </xf>
    <xf numFmtId="164" fontId="2" fillId="5" borderId="22" xfId="0" applyNumberFormat="1" applyFont="1" applyFill="1" applyBorder="1" applyAlignment="1">
      <alignment horizontal="center" vertical="top"/>
    </xf>
    <xf numFmtId="164" fontId="2" fillId="5" borderId="0" xfId="0" applyNumberFormat="1" applyFont="1" applyFill="1" applyBorder="1" applyAlignment="1">
      <alignment horizontal="center" vertical="top" wrapText="1"/>
    </xf>
    <xf numFmtId="164" fontId="2" fillId="5" borderId="74" xfId="0" applyNumberFormat="1" applyFont="1" applyFill="1" applyBorder="1" applyAlignment="1">
      <alignment horizontal="center" vertical="top" wrapText="1"/>
    </xf>
    <xf numFmtId="164" fontId="4" fillId="9" borderId="0" xfId="0" applyNumberFormat="1" applyFont="1" applyFill="1" applyBorder="1" applyAlignment="1">
      <alignment horizontal="center" vertical="top"/>
    </xf>
    <xf numFmtId="164" fontId="4" fillId="2" borderId="7"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9" borderId="40" xfId="0" applyNumberFormat="1" applyFont="1" applyFill="1" applyBorder="1" applyAlignment="1">
      <alignment horizontal="center" vertical="top" wrapText="1"/>
    </xf>
    <xf numFmtId="164" fontId="3" fillId="5" borderId="55" xfId="0" applyNumberFormat="1" applyFont="1" applyFill="1" applyBorder="1" applyAlignment="1">
      <alignment horizontal="center" vertical="top"/>
    </xf>
    <xf numFmtId="164" fontId="4" fillId="9" borderId="45" xfId="0" applyNumberFormat="1" applyFont="1" applyFill="1" applyBorder="1" applyAlignment="1">
      <alignment horizontal="center" vertical="top" wrapText="1"/>
    </xf>
    <xf numFmtId="164" fontId="4" fillId="9" borderId="62" xfId="0" applyNumberFormat="1" applyFont="1" applyFill="1" applyBorder="1" applyAlignment="1">
      <alignment horizontal="center" vertical="top"/>
    </xf>
    <xf numFmtId="164" fontId="4" fillId="9" borderId="0" xfId="0" applyNumberFormat="1" applyFont="1" applyFill="1" applyBorder="1" applyAlignment="1">
      <alignment horizontal="center" vertical="top" wrapText="1"/>
    </xf>
    <xf numFmtId="164" fontId="4" fillId="8" borderId="35" xfId="0" applyNumberFormat="1" applyFont="1" applyFill="1" applyBorder="1" applyAlignment="1">
      <alignment horizontal="right" vertical="top" wrapText="1"/>
    </xf>
    <xf numFmtId="164" fontId="4" fillId="9" borderId="37" xfId="0" applyNumberFormat="1" applyFont="1" applyFill="1" applyBorder="1" applyAlignment="1">
      <alignment horizontal="center" vertical="top" wrapText="1"/>
    </xf>
    <xf numFmtId="3" fontId="3" fillId="0" borderId="30" xfId="0" applyNumberFormat="1" applyFont="1" applyFill="1" applyBorder="1" applyAlignment="1">
      <alignment horizontal="left" vertical="top"/>
    </xf>
    <xf numFmtId="3" fontId="3" fillId="0" borderId="74" xfId="0" applyNumberFormat="1" applyFont="1" applyFill="1" applyBorder="1" applyAlignment="1">
      <alignment horizontal="left" vertical="top"/>
    </xf>
    <xf numFmtId="0" fontId="3" fillId="8" borderId="74" xfId="0" applyFont="1" applyFill="1" applyBorder="1" applyAlignment="1">
      <alignment horizontal="left" vertical="top" wrapText="1"/>
    </xf>
    <xf numFmtId="0" fontId="3" fillId="8" borderId="0" xfId="0" applyFont="1" applyFill="1" applyBorder="1" applyAlignment="1">
      <alignment vertical="top" wrapText="1"/>
    </xf>
    <xf numFmtId="0" fontId="3" fillId="8" borderId="24" xfId="0" applyFont="1" applyFill="1" applyBorder="1" applyAlignment="1">
      <alignment horizontal="left" vertical="top" wrapText="1"/>
    </xf>
    <xf numFmtId="3" fontId="3" fillId="8" borderId="74" xfId="0" applyNumberFormat="1" applyFont="1" applyFill="1" applyBorder="1" applyAlignment="1">
      <alignment horizontal="left" vertical="top" wrapText="1"/>
    </xf>
    <xf numFmtId="0" fontId="3" fillId="8" borderId="24" xfId="0" applyFont="1" applyFill="1" applyBorder="1" applyAlignment="1">
      <alignment vertical="top" wrapText="1"/>
    </xf>
    <xf numFmtId="0" fontId="3" fillId="0" borderId="55" xfId="0" applyFont="1" applyBorder="1" applyAlignment="1">
      <alignment vertical="top" wrapText="1"/>
    </xf>
    <xf numFmtId="3" fontId="3" fillId="0" borderId="34" xfId="0" applyNumberFormat="1" applyFont="1" applyFill="1" applyBorder="1" applyAlignment="1">
      <alignment vertical="top" wrapText="1"/>
    </xf>
    <xf numFmtId="3" fontId="3" fillId="5" borderId="22" xfId="0" applyNumberFormat="1" applyFont="1" applyFill="1" applyBorder="1" applyAlignment="1">
      <alignment vertical="top" wrapText="1"/>
    </xf>
    <xf numFmtId="164" fontId="3" fillId="8" borderId="33" xfId="1" applyNumberFormat="1" applyFont="1" applyFill="1" applyBorder="1" applyAlignment="1">
      <alignment horizontal="left" vertical="top" wrapText="1"/>
    </xf>
    <xf numFmtId="164" fontId="3" fillId="5" borderId="24" xfId="1" applyNumberFormat="1" applyFont="1" applyFill="1" applyBorder="1" applyAlignment="1">
      <alignment horizontal="left" vertical="top" wrapText="1"/>
    </xf>
    <xf numFmtId="164" fontId="3" fillId="8" borderId="49" xfId="1" applyNumberFormat="1" applyFont="1" applyFill="1" applyBorder="1" applyAlignment="1">
      <alignment horizontal="left" vertical="top" wrapText="1"/>
    </xf>
    <xf numFmtId="164" fontId="3" fillId="8" borderId="32" xfId="1" applyNumberFormat="1" applyFont="1" applyFill="1" applyBorder="1" applyAlignment="1">
      <alignment horizontal="left" vertical="top" wrapText="1"/>
    </xf>
    <xf numFmtId="3" fontId="3" fillId="8" borderId="49" xfId="0" applyNumberFormat="1" applyFont="1" applyFill="1" applyBorder="1" applyAlignment="1">
      <alignment horizontal="left" vertical="top"/>
    </xf>
    <xf numFmtId="165" fontId="3" fillId="0" borderId="0" xfId="0" applyNumberFormat="1" applyFont="1" applyAlignment="1">
      <alignment horizontal="center" vertical="top"/>
    </xf>
    <xf numFmtId="165" fontId="3" fillId="0" borderId="14" xfId="0" applyNumberFormat="1" applyFont="1" applyBorder="1" applyAlignment="1">
      <alignment horizontal="center" vertical="center" textRotation="90" wrapText="1"/>
    </xf>
    <xf numFmtId="165" fontId="3" fillId="0" borderId="11" xfId="0" applyNumberFormat="1" applyFont="1" applyFill="1" applyBorder="1" applyAlignment="1">
      <alignment horizontal="center" vertical="top"/>
    </xf>
    <xf numFmtId="165" fontId="3" fillId="0" borderId="12" xfId="0" applyNumberFormat="1" applyFont="1" applyFill="1" applyBorder="1" applyAlignment="1">
      <alignment horizontal="center" vertical="top"/>
    </xf>
    <xf numFmtId="165" fontId="3" fillId="8" borderId="58" xfId="0" applyNumberFormat="1" applyFont="1" applyFill="1" applyBorder="1" applyAlignment="1">
      <alignment horizontal="center" vertical="top" wrapText="1"/>
    </xf>
    <xf numFmtId="165" fontId="3" fillId="8" borderId="12" xfId="0" applyNumberFormat="1" applyFont="1" applyFill="1" applyBorder="1" applyAlignment="1">
      <alignment horizontal="center" vertical="top" wrapText="1"/>
    </xf>
    <xf numFmtId="165" fontId="3" fillId="8" borderId="0" xfId="0" applyNumberFormat="1" applyFont="1" applyFill="1" applyBorder="1" applyAlignment="1">
      <alignment horizontal="center" vertical="top"/>
    </xf>
    <xf numFmtId="165" fontId="3" fillId="8" borderId="74" xfId="0" applyNumberFormat="1" applyFont="1" applyFill="1" applyBorder="1" applyAlignment="1">
      <alignment horizontal="center" vertical="top"/>
    </xf>
    <xf numFmtId="165" fontId="4" fillId="9" borderId="57" xfId="0" applyNumberFormat="1" applyFont="1" applyFill="1" applyBorder="1" applyAlignment="1">
      <alignment horizontal="center" vertical="top"/>
    </xf>
    <xf numFmtId="165" fontId="3" fillId="8" borderId="12" xfId="0" applyNumberFormat="1" applyFont="1" applyFill="1" applyBorder="1" applyAlignment="1">
      <alignment horizontal="center" vertical="top"/>
    </xf>
    <xf numFmtId="165" fontId="4" fillId="9" borderId="57" xfId="0" applyNumberFormat="1" applyFont="1" applyFill="1" applyBorder="1" applyAlignment="1">
      <alignment horizontal="center" vertical="top" wrapText="1"/>
    </xf>
    <xf numFmtId="165" fontId="3" fillId="5" borderId="58" xfId="1" applyNumberFormat="1" applyFont="1" applyFill="1" applyBorder="1" applyAlignment="1">
      <alignment horizontal="center" vertical="top" wrapText="1"/>
    </xf>
    <xf numFmtId="165" fontId="3" fillId="0" borderId="12" xfId="0" applyNumberFormat="1" applyFont="1" applyBorder="1" applyAlignment="1">
      <alignment horizontal="center" vertical="top"/>
    </xf>
    <xf numFmtId="165" fontId="3" fillId="0" borderId="12" xfId="1" applyNumberFormat="1" applyFont="1" applyFill="1" applyBorder="1" applyAlignment="1">
      <alignment horizontal="center" vertical="top"/>
    </xf>
    <xf numFmtId="165" fontId="3" fillId="0" borderId="12" xfId="1" applyNumberFormat="1" applyFont="1" applyBorder="1" applyAlignment="1">
      <alignment horizontal="center" vertical="top"/>
    </xf>
    <xf numFmtId="165" fontId="3" fillId="8" borderId="12" xfId="1" applyNumberFormat="1" applyFont="1" applyFill="1" applyBorder="1" applyAlignment="1">
      <alignment horizontal="center" vertical="top"/>
    </xf>
    <xf numFmtId="165" fontId="3" fillId="8" borderId="11" xfId="0" applyNumberFormat="1" applyFont="1" applyFill="1" applyBorder="1" applyAlignment="1">
      <alignment horizontal="center" vertical="top" wrapText="1"/>
    </xf>
    <xf numFmtId="165" fontId="3" fillId="8" borderId="48" xfId="0" applyNumberFormat="1" applyFont="1" applyFill="1" applyBorder="1" applyAlignment="1">
      <alignment horizontal="center" vertical="top" wrapText="1"/>
    </xf>
    <xf numFmtId="165" fontId="3" fillId="0" borderId="48" xfId="0" applyNumberFormat="1" applyFont="1" applyBorder="1" applyAlignment="1">
      <alignment horizontal="center" vertical="top"/>
    </xf>
    <xf numFmtId="165" fontId="28" fillId="8" borderId="12" xfId="0" applyNumberFormat="1" applyFont="1" applyFill="1" applyBorder="1" applyAlignment="1">
      <alignment horizontal="center" vertical="top"/>
    </xf>
    <xf numFmtId="165" fontId="28" fillId="8" borderId="26" xfId="0" applyNumberFormat="1" applyFont="1" applyFill="1" applyBorder="1" applyAlignment="1">
      <alignment horizontal="center" vertical="top"/>
    </xf>
    <xf numFmtId="165" fontId="3" fillId="0" borderId="42" xfId="0" applyNumberFormat="1" applyFont="1" applyBorder="1" applyAlignment="1">
      <alignment horizontal="center" vertical="top"/>
    </xf>
    <xf numFmtId="165" fontId="1" fillId="9" borderId="58" xfId="0" applyNumberFormat="1" applyFont="1" applyFill="1" applyBorder="1" applyAlignment="1">
      <alignment horizontal="center" vertical="top" wrapText="1"/>
    </xf>
    <xf numFmtId="165" fontId="3" fillId="0" borderId="11" xfId="0" applyNumberFormat="1" applyFont="1" applyBorder="1" applyAlignment="1">
      <alignment horizontal="center" vertical="top"/>
    </xf>
    <xf numFmtId="165" fontId="2" fillId="0" borderId="11" xfId="0" applyNumberFormat="1" applyFont="1" applyBorder="1" applyAlignment="1">
      <alignment horizontal="center" vertical="top"/>
    </xf>
    <xf numFmtId="165" fontId="1" fillId="9" borderId="57" xfId="0" applyNumberFormat="1" applyFont="1" applyFill="1" applyBorder="1" applyAlignment="1">
      <alignment horizontal="center" vertical="top" wrapText="1"/>
    </xf>
    <xf numFmtId="165" fontId="2" fillId="0" borderId="12" xfId="0" applyNumberFormat="1" applyFont="1" applyBorder="1" applyAlignment="1">
      <alignment horizontal="center" vertical="top"/>
    </xf>
    <xf numFmtId="165" fontId="4" fillId="9" borderId="12" xfId="0" applyNumberFormat="1" applyFont="1" applyFill="1" applyBorder="1" applyAlignment="1">
      <alignment horizontal="center" vertical="top"/>
    </xf>
    <xf numFmtId="165" fontId="22" fillId="0" borderId="42" xfId="0" applyNumberFormat="1" applyFont="1" applyBorder="1" applyAlignment="1">
      <alignment horizontal="center" vertical="top" wrapText="1"/>
    </xf>
    <xf numFmtId="164" fontId="3" fillId="5" borderId="39"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3" fillId="5" borderId="37" xfId="0" applyNumberFormat="1" applyFont="1" applyFill="1" applyBorder="1" applyAlignment="1">
      <alignment horizontal="center" vertical="top"/>
    </xf>
    <xf numFmtId="165" fontId="4" fillId="8" borderId="58" xfId="0" applyNumberFormat="1" applyFont="1" applyFill="1" applyBorder="1" applyAlignment="1">
      <alignment horizontal="center" vertical="top" wrapText="1"/>
    </xf>
    <xf numFmtId="165" fontId="4" fillId="3" borderId="7" xfId="0" applyNumberFormat="1" applyFont="1" applyFill="1" applyBorder="1" applyAlignment="1">
      <alignment horizontal="center" vertical="top"/>
    </xf>
    <xf numFmtId="165" fontId="4" fillId="9" borderId="58" xfId="0" applyNumberFormat="1" applyFont="1" applyFill="1" applyBorder="1" applyAlignment="1">
      <alignment horizontal="center" vertical="top" wrapText="1"/>
    </xf>
    <xf numFmtId="165" fontId="4" fillId="2" borderId="7" xfId="0" applyNumberFormat="1" applyFont="1" applyFill="1" applyBorder="1" applyAlignment="1">
      <alignment horizontal="center" vertical="top"/>
    </xf>
    <xf numFmtId="165" fontId="4" fillId="4" borderId="7" xfId="0" applyNumberFormat="1" applyFont="1" applyFill="1" applyBorder="1" applyAlignment="1">
      <alignment horizontal="center" vertical="top"/>
    </xf>
    <xf numFmtId="165" fontId="4" fillId="9" borderId="46" xfId="0" applyNumberFormat="1" applyFont="1" applyFill="1" applyBorder="1" applyAlignment="1">
      <alignment horizontal="center" vertical="top"/>
    </xf>
    <xf numFmtId="165" fontId="3" fillId="0" borderId="20" xfId="0" applyNumberFormat="1" applyFont="1" applyFill="1" applyBorder="1" applyAlignment="1">
      <alignment horizontal="center" vertical="top" wrapText="1"/>
    </xf>
    <xf numFmtId="165" fontId="3" fillId="0" borderId="39" xfId="0" applyNumberFormat="1" applyFont="1" applyFill="1" applyBorder="1" applyAlignment="1">
      <alignment horizontal="center" vertical="top" wrapText="1"/>
    </xf>
    <xf numFmtId="165" fontId="3" fillId="0" borderId="15" xfId="0" applyNumberFormat="1" applyFont="1" applyFill="1" applyBorder="1" applyAlignment="1">
      <alignment horizontal="center" vertical="top" wrapText="1"/>
    </xf>
    <xf numFmtId="165" fontId="3" fillId="8" borderId="15" xfId="0" applyNumberFormat="1" applyFont="1" applyFill="1" applyBorder="1" applyAlignment="1">
      <alignment horizontal="center" vertical="top"/>
    </xf>
    <xf numFmtId="164" fontId="4" fillId="0" borderId="48" xfId="0" applyNumberFormat="1" applyFont="1" applyBorder="1" applyAlignment="1">
      <alignment horizontal="center" vertical="top"/>
    </xf>
    <xf numFmtId="164" fontId="4" fillId="0" borderId="53" xfId="0" applyNumberFormat="1" applyFont="1" applyBorder="1" applyAlignment="1">
      <alignment horizontal="center" vertical="top"/>
    </xf>
    <xf numFmtId="3" fontId="3" fillId="8" borderId="67" xfId="0" applyNumberFormat="1" applyFont="1" applyFill="1" applyBorder="1" applyAlignment="1">
      <alignment horizontal="center" vertical="top"/>
    </xf>
    <xf numFmtId="3" fontId="3" fillId="0" borderId="76"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3" fontId="3" fillId="8" borderId="21" xfId="0" applyNumberFormat="1" applyFont="1" applyFill="1" applyBorder="1" applyAlignment="1">
      <alignment horizontal="center" vertical="top" wrapText="1"/>
    </xf>
    <xf numFmtId="3" fontId="3" fillId="8" borderId="19" xfId="0" applyNumberFormat="1" applyFont="1" applyFill="1" applyBorder="1" applyAlignment="1">
      <alignment horizontal="right" vertical="top" wrapText="1"/>
    </xf>
    <xf numFmtId="3" fontId="3" fillId="0" borderId="25" xfId="0" applyNumberFormat="1" applyFont="1" applyFill="1" applyBorder="1" applyAlignment="1">
      <alignment horizontal="center" vertical="top" wrapText="1"/>
    </xf>
    <xf numFmtId="3" fontId="3" fillId="0" borderId="89" xfId="0" applyNumberFormat="1" applyFont="1" applyFill="1" applyBorder="1" applyAlignment="1">
      <alignment horizontal="center" vertical="top" wrapText="1"/>
    </xf>
    <xf numFmtId="0" fontId="21" fillId="8" borderId="21" xfId="0" applyFont="1" applyFill="1" applyBorder="1" applyAlignment="1">
      <alignment horizontal="center" vertical="top" wrapText="1"/>
    </xf>
    <xf numFmtId="0" fontId="21" fillId="8" borderId="89" xfId="0" applyFont="1" applyFill="1" applyBorder="1" applyAlignment="1">
      <alignment horizontal="center" vertical="top" wrapText="1"/>
    </xf>
    <xf numFmtId="3" fontId="3" fillId="0" borderId="25" xfId="0" applyNumberFormat="1" applyFont="1" applyBorder="1" applyAlignment="1">
      <alignment horizontal="center" vertical="top"/>
    </xf>
    <xf numFmtId="3" fontId="4" fillId="0" borderId="62" xfId="0" applyNumberFormat="1" applyFont="1" applyFill="1" applyBorder="1" applyAlignment="1">
      <alignment horizontal="center" vertical="top" wrapText="1"/>
    </xf>
    <xf numFmtId="3" fontId="3" fillId="0" borderId="22"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xf>
    <xf numFmtId="3" fontId="3" fillId="8" borderId="89" xfId="0" applyNumberFormat="1" applyFont="1" applyFill="1" applyBorder="1" applyAlignment="1">
      <alignment horizontal="center" vertical="top"/>
    </xf>
    <xf numFmtId="3" fontId="3" fillId="5" borderId="21"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3" fillId="8" borderId="94" xfId="0" applyNumberFormat="1" applyFont="1" applyFill="1" applyBorder="1" applyAlignment="1">
      <alignment horizontal="center" vertical="top"/>
    </xf>
    <xf numFmtId="3" fontId="3" fillId="8" borderId="76"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3" fontId="3" fillId="0" borderId="55" xfId="0" applyNumberFormat="1" applyFont="1" applyFill="1" applyBorder="1" applyAlignment="1">
      <alignment horizontal="center" vertical="top"/>
    </xf>
    <xf numFmtId="3" fontId="3" fillId="8" borderId="25" xfId="0" applyNumberFormat="1" applyFont="1" applyFill="1" applyBorder="1" applyAlignment="1">
      <alignment horizontal="center" vertical="top"/>
    </xf>
    <xf numFmtId="3" fontId="3" fillId="8" borderId="59" xfId="0" applyNumberFormat="1" applyFont="1" applyFill="1" applyBorder="1" applyAlignment="1">
      <alignment horizontal="center" vertical="top"/>
    </xf>
    <xf numFmtId="3" fontId="3" fillId="0" borderId="21" xfId="0" applyNumberFormat="1" applyFont="1" applyBorder="1" applyAlignment="1">
      <alignment horizontal="center" vertical="top"/>
    </xf>
    <xf numFmtId="0" fontId="3" fillId="8" borderId="21" xfId="0" applyNumberFormat="1" applyFont="1" applyFill="1" applyBorder="1" applyAlignment="1">
      <alignment horizontal="center" vertical="top"/>
    </xf>
    <xf numFmtId="0" fontId="3" fillId="8" borderId="59" xfId="0" applyNumberFormat="1" applyFont="1" applyFill="1" applyBorder="1" applyAlignment="1">
      <alignment horizontal="center" vertical="top"/>
    </xf>
    <xf numFmtId="0" fontId="3" fillId="8" borderId="55" xfId="0" applyNumberFormat="1" applyFont="1" applyFill="1" applyBorder="1" applyAlignment="1">
      <alignment horizontal="center" vertical="top"/>
    </xf>
    <xf numFmtId="0" fontId="3" fillId="0" borderId="24" xfId="0" applyFont="1" applyFill="1" applyBorder="1" applyAlignment="1">
      <alignment horizontal="center" vertical="top" wrapText="1"/>
    </xf>
    <xf numFmtId="3" fontId="3" fillId="0" borderId="3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3" fillId="5" borderId="59" xfId="1" applyNumberFormat="1" applyFont="1" applyFill="1" applyBorder="1" applyAlignment="1">
      <alignment horizontal="center" vertical="top"/>
    </xf>
    <xf numFmtId="3" fontId="3" fillId="5" borderId="56" xfId="1"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0" fontId="3" fillId="8" borderId="24" xfId="0" applyNumberFormat="1" applyFont="1" applyFill="1" applyBorder="1" applyAlignment="1">
      <alignment horizontal="center" vertical="top"/>
    </xf>
    <xf numFmtId="0" fontId="3" fillId="8" borderId="76" xfId="0" applyNumberFormat="1" applyFont="1" applyFill="1" applyBorder="1" applyAlignment="1">
      <alignment horizontal="center" vertical="top"/>
    </xf>
    <xf numFmtId="0" fontId="3" fillId="0" borderId="19" xfId="0" applyNumberFormat="1" applyFont="1" applyFill="1" applyBorder="1" applyAlignment="1">
      <alignment horizontal="center" vertical="top" wrapText="1"/>
    </xf>
    <xf numFmtId="3" fontId="3" fillId="5"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3" fillId="0" borderId="59" xfId="0" applyNumberFormat="1" applyFont="1" applyBorder="1" applyAlignment="1">
      <alignment horizontal="center" vertical="top"/>
    </xf>
    <xf numFmtId="3" fontId="3" fillId="0" borderId="21" xfId="0" applyNumberFormat="1" applyFont="1" applyBorder="1" applyAlignment="1">
      <alignment horizontal="center" vertical="top"/>
    </xf>
    <xf numFmtId="3" fontId="3" fillId="0" borderId="19" xfId="0" applyNumberFormat="1" applyFont="1" applyBorder="1" applyAlignment="1">
      <alignment horizontal="center" vertical="top"/>
    </xf>
    <xf numFmtId="3" fontId="3" fillId="0" borderId="94" xfId="0" applyNumberFormat="1" applyFont="1" applyBorder="1" applyAlignment="1">
      <alignment horizontal="center" vertical="top"/>
    </xf>
    <xf numFmtId="3" fontId="3" fillId="0" borderId="76" xfId="0" applyNumberFormat="1" applyFont="1" applyBorder="1" applyAlignment="1">
      <alignment horizontal="center" vertical="top"/>
    </xf>
    <xf numFmtId="3" fontId="3" fillId="8" borderId="95" xfId="0" applyNumberFormat="1" applyFont="1" applyFill="1" applyBorder="1" applyAlignment="1">
      <alignment horizontal="center" vertical="top"/>
    </xf>
    <xf numFmtId="0" fontId="3" fillId="8" borderId="21" xfId="0" applyFont="1" applyFill="1" applyBorder="1" applyAlignment="1">
      <alignment vertical="top"/>
    </xf>
    <xf numFmtId="0" fontId="3" fillId="8" borderId="89" xfId="0" applyFont="1" applyFill="1" applyBorder="1" applyAlignment="1">
      <alignment vertical="top"/>
    </xf>
    <xf numFmtId="3" fontId="3" fillId="0" borderId="52" xfId="0" applyNumberFormat="1" applyFont="1" applyBorder="1" applyAlignment="1">
      <alignment vertical="top"/>
    </xf>
    <xf numFmtId="0" fontId="3" fillId="0" borderId="69" xfId="0" applyFont="1" applyFill="1" applyBorder="1" applyAlignment="1">
      <alignment horizontal="center" vertical="top" wrapText="1"/>
    </xf>
    <xf numFmtId="49" fontId="4" fillId="3" borderId="62"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10" xfId="0" applyNumberFormat="1" applyFont="1" applyFill="1" applyBorder="1" applyAlignment="1">
      <alignment horizontal="center" vertical="top"/>
    </xf>
    <xf numFmtId="49" fontId="5" fillId="0" borderId="2" xfId="0" applyNumberFormat="1" applyFont="1" applyBorder="1" applyAlignment="1">
      <alignment vertical="top"/>
    </xf>
    <xf numFmtId="165" fontId="4" fillId="6" borderId="7" xfId="0" applyNumberFormat="1" applyFont="1" applyFill="1" applyBorder="1" applyAlignment="1">
      <alignment horizontal="center" vertical="top" wrapText="1"/>
    </xf>
    <xf numFmtId="164" fontId="4" fillId="6" borderId="10" xfId="0" applyNumberFormat="1" applyFont="1" applyFill="1" applyBorder="1" applyAlignment="1">
      <alignment horizontal="center" vertical="top" wrapText="1"/>
    </xf>
    <xf numFmtId="164" fontId="4" fillId="6" borderId="2" xfId="0" applyNumberFormat="1" applyFont="1" applyFill="1" applyBorder="1" applyAlignment="1">
      <alignment horizontal="center" vertical="top" wrapText="1"/>
    </xf>
    <xf numFmtId="164" fontId="4" fillId="6" borderId="7" xfId="0" applyNumberFormat="1" applyFont="1" applyFill="1" applyBorder="1" applyAlignment="1">
      <alignment horizontal="center" vertical="top" wrapText="1"/>
    </xf>
    <xf numFmtId="164" fontId="4" fillId="6" borderId="5"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3" fontId="3" fillId="0" borderId="89" xfId="0" applyNumberFormat="1" applyFont="1" applyBorder="1" applyAlignment="1">
      <alignment horizontal="center" vertical="top"/>
    </xf>
    <xf numFmtId="3" fontId="3" fillId="5" borderId="71" xfId="0" applyNumberFormat="1" applyFont="1" applyFill="1" applyBorder="1" applyAlignment="1">
      <alignment horizontal="center" vertical="top"/>
    </xf>
    <xf numFmtId="3" fontId="3" fillId="5" borderId="51" xfId="0" applyNumberFormat="1" applyFont="1" applyFill="1" applyBorder="1" applyAlignment="1">
      <alignment horizontal="center" vertical="top"/>
    </xf>
    <xf numFmtId="0" fontId="3" fillId="8" borderId="69" xfId="0" applyNumberFormat="1" applyFont="1" applyFill="1" applyBorder="1" applyAlignment="1">
      <alignment horizontal="center" vertical="top"/>
    </xf>
    <xf numFmtId="0" fontId="3" fillId="8" borderId="61" xfId="0" applyNumberFormat="1" applyFont="1" applyFill="1" applyBorder="1" applyAlignment="1">
      <alignment horizontal="center" vertical="top"/>
    </xf>
    <xf numFmtId="3" fontId="34" fillId="0" borderId="0" xfId="0" applyNumberFormat="1" applyFont="1" applyAlignment="1">
      <alignment horizontal="center" vertical="top"/>
    </xf>
    <xf numFmtId="3" fontId="28" fillId="0" borderId="11" xfId="0" applyNumberFormat="1" applyFont="1" applyBorder="1" applyAlignment="1">
      <alignment horizontal="center" vertical="top"/>
    </xf>
    <xf numFmtId="3" fontId="28" fillId="0" borderId="15" xfId="0" applyNumberFormat="1" applyFont="1" applyFill="1" applyBorder="1" applyAlignment="1">
      <alignment horizontal="center" vertical="top" wrapText="1"/>
    </xf>
    <xf numFmtId="3" fontId="28" fillId="8" borderId="15" xfId="0" applyNumberFormat="1" applyFont="1" applyFill="1" applyBorder="1" applyAlignment="1">
      <alignment horizontal="center" vertical="top" wrapText="1"/>
    </xf>
    <xf numFmtId="3" fontId="28" fillId="8" borderId="16" xfId="0" applyNumberFormat="1" applyFont="1" applyFill="1" applyBorder="1" applyAlignment="1">
      <alignment horizontal="right" vertical="top" wrapText="1"/>
    </xf>
    <xf numFmtId="3" fontId="28" fillId="0" borderId="20" xfId="0" applyNumberFormat="1" applyFont="1" applyFill="1" applyBorder="1" applyAlignment="1">
      <alignment horizontal="center" vertical="top" wrapText="1"/>
    </xf>
    <xf numFmtId="3" fontId="28" fillId="0" borderId="53" xfId="0" applyNumberFormat="1" applyFont="1" applyFill="1" applyBorder="1" applyAlignment="1">
      <alignment horizontal="center" vertical="top" wrapText="1"/>
    </xf>
    <xf numFmtId="3" fontId="28" fillId="0" borderId="39" xfId="0" applyNumberFormat="1" applyFont="1" applyFill="1" applyBorder="1" applyAlignment="1">
      <alignment horizontal="center" vertical="top" wrapText="1"/>
    </xf>
    <xf numFmtId="0" fontId="35" fillId="8" borderId="39" xfId="0" applyFont="1" applyFill="1" applyBorder="1" applyAlignment="1">
      <alignment horizontal="center" vertical="top" wrapText="1"/>
    </xf>
    <xf numFmtId="0" fontId="35" fillId="8" borderId="53" xfId="0" applyFont="1" applyFill="1" applyBorder="1" applyAlignment="1">
      <alignment horizontal="center" vertical="top" wrapText="1"/>
    </xf>
    <xf numFmtId="0" fontId="35" fillId="8" borderId="15" xfId="0" applyFont="1" applyFill="1" applyBorder="1" applyAlignment="1">
      <alignment horizontal="center" vertical="top" wrapText="1"/>
    </xf>
    <xf numFmtId="0" fontId="36" fillId="8" borderId="53" xfId="0" applyFont="1" applyFill="1" applyBorder="1" applyAlignment="1">
      <alignment horizontal="center" vertical="top" wrapText="1"/>
    </xf>
    <xf numFmtId="0" fontId="36" fillId="8" borderId="15" xfId="0" applyFont="1" applyFill="1" applyBorder="1" applyAlignment="1">
      <alignment horizontal="center" vertical="top" wrapText="1"/>
    </xf>
    <xf numFmtId="3" fontId="28" fillId="0" borderId="14" xfId="0" applyNumberFormat="1" applyFont="1" applyFill="1" applyBorder="1" applyAlignment="1">
      <alignment horizontal="center" vertical="top" wrapText="1"/>
    </xf>
    <xf numFmtId="3" fontId="28" fillId="0" borderId="22" xfId="0" applyNumberFormat="1" applyFont="1" applyBorder="1" applyAlignment="1">
      <alignment horizontal="center" vertical="top"/>
    </xf>
    <xf numFmtId="3" fontId="28" fillId="0" borderId="62" xfId="0" applyNumberFormat="1" applyFont="1" applyFill="1" applyBorder="1" applyAlignment="1">
      <alignment horizontal="center" vertical="top" wrapText="1"/>
    </xf>
    <xf numFmtId="3" fontId="28" fillId="0" borderId="20" xfId="0" applyNumberFormat="1" applyFont="1" applyBorder="1" applyAlignment="1">
      <alignment horizontal="center" vertical="top"/>
    </xf>
    <xf numFmtId="0" fontId="28" fillId="8" borderId="18" xfId="0" applyNumberFormat="1" applyFont="1" applyFill="1" applyBorder="1" applyAlignment="1">
      <alignment horizontal="center" vertical="top" wrapText="1"/>
    </xf>
    <xf numFmtId="3" fontId="29" fillId="0" borderId="14" xfId="0" applyNumberFormat="1" applyFont="1" applyFill="1" applyBorder="1" applyAlignment="1">
      <alignment horizontal="center" vertical="top" wrapText="1"/>
    </xf>
    <xf numFmtId="3" fontId="28" fillId="0" borderId="11" xfId="0" applyNumberFormat="1" applyFont="1" applyFill="1" applyBorder="1" applyAlignment="1">
      <alignment horizontal="center" vertical="top" wrapText="1"/>
    </xf>
    <xf numFmtId="3" fontId="28" fillId="0" borderId="12" xfId="0" applyNumberFormat="1" applyFont="1" applyFill="1" applyBorder="1" applyAlignment="1">
      <alignment horizontal="center" vertical="top"/>
    </xf>
    <xf numFmtId="3" fontId="28" fillId="0" borderId="54" xfId="0" applyNumberFormat="1" applyFont="1" applyFill="1" applyBorder="1" applyAlignment="1">
      <alignment horizontal="center" vertical="top"/>
    </xf>
    <xf numFmtId="3" fontId="28" fillId="8" borderId="53" xfId="0" applyNumberFormat="1" applyFont="1" applyFill="1" applyBorder="1" applyAlignment="1">
      <alignment horizontal="center" vertical="top"/>
    </xf>
    <xf numFmtId="3" fontId="28" fillId="5" borderId="15" xfId="0" applyNumberFormat="1" applyFont="1" applyFill="1" applyBorder="1" applyAlignment="1">
      <alignment horizontal="center" vertical="top"/>
    </xf>
    <xf numFmtId="3" fontId="28" fillId="8" borderId="16" xfId="0" applyNumberFormat="1" applyFont="1" applyFill="1" applyBorder="1" applyAlignment="1">
      <alignment horizontal="center" vertical="top"/>
    </xf>
    <xf numFmtId="3" fontId="28" fillId="8" borderId="42" xfId="0" applyNumberFormat="1" applyFont="1" applyFill="1" applyBorder="1" applyAlignment="1">
      <alignment horizontal="center" vertical="top"/>
    </xf>
    <xf numFmtId="3" fontId="28" fillId="8" borderId="39" xfId="0" applyNumberFormat="1" applyFont="1" applyFill="1" applyBorder="1" applyAlignment="1">
      <alignment horizontal="center" vertical="top"/>
    </xf>
    <xf numFmtId="3" fontId="28" fillId="8" borderId="15" xfId="0" applyNumberFormat="1" applyFont="1" applyFill="1" applyBorder="1" applyAlignment="1">
      <alignment horizontal="center" vertical="top"/>
    </xf>
    <xf numFmtId="3" fontId="28" fillId="0" borderId="58" xfId="0" applyNumberFormat="1" applyFont="1" applyFill="1" applyBorder="1" applyAlignment="1">
      <alignment horizontal="center" vertical="top"/>
    </xf>
    <xf numFmtId="3" fontId="28" fillId="0" borderId="15" xfId="0" applyNumberFormat="1" applyFont="1" applyFill="1" applyBorder="1" applyAlignment="1">
      <alignment horizontal="center" vertical="top"/>
    </xf>
    <xf numFmtId="3" fontId="28" fillId="8" borderId="54" xfId="0" applyNumberFormat="1" applyFont="1" applyFill="1" applyBorder="1" applyAlignment="1">
      <alignment horizontal="center" vertical="top"/>
    </xf>
    <xf numFmtId="3" fontId="28" fillId="8" borderId="20" xfId="0" applyNumberFormat="1" applyFont="1" applyFill="1" applyBorder="1" applyAlignment="1">
      <alignment horizontal="center" vertical="top"/>
    </xf>
    <xf numFmtId="3" fontId="28" fillId="8" borderId="75" xfId="0" applyNumberFormat="1" applyFont="1" applyFill="1" applyBorder="1" applyAlignment="1">
      <alignment horizontal="center" vertical="top"/>
    </xf>
    <xf numFmtId="3" fontId="28" fillId="8" borderId="0" xfId="0" applyNumberFormat="1" applyFont="1" applyFill="1" applyBorder="1" applyAlignment="1">
      <alignment horizontal="center" vertical="top"/>
    </xf>
    <xf numFmtId="3" fontId="28" fillId="8" borderId="17" xfId="0" applyNumberFormat="1" applyFont="1" applyFill="1" applyBorder="1" applyAlignment="1">
      <alignment horizontal="center" vertical="top"/>
    </xf>
    <xf numFmtId="3" fontId="28" fillId="0" borderId="50" xfId="0" applyNumberFormat="1" applyFont="1" applyFill="1" applyBorder="1" applyAlignment="1">
      <alignment horizontal="center" vertical="top"/>
    </xf>
    <xf numFmtId="3" fontId="28" fillId="8" borderId="39" xfId="0" applyNumberFormat="1" applyFont="1" applyFill="1" applyBorder="1" applyAlignment="1">
      <alignment horizontal="center" vertical="top" wrapText="1"/>
    </xf>
    <xf numFmtId="0" fontId="28" fillId="8" borderId="54" xfId="0" applyNumberFormat="1" applyFont="1" applyFill="1" applyBorder="1" applyAlignment="1">
      <alignment horizontal="center" vertical="top"/>
    </xf>
    <xf numFmtId="0" fontId="28" fillId="8" borderId="39" xfId="0" applyFont="1" applyFill="1" applyBorder="1" applyAlignment="1">
      <alignment horizontal="center" vertical="top"/>
    </xf>
    <xf numFmtId="0" fontId="28" fillId="8" borderId="53" xfId="0" applyFont="1" applyFill="1" applyBorder="1" applyAlignment="1">
      <alignment horizontal="center" vertical="top"/>
    </xf>
    <xf numFmtId="0" fontId="28" fillId="8" borderId="39" xfId="0" applyNumberFormat="1" applyFont="1" applyFill="1" applyBorder="1" applyAlignment="1">
      <alignment horizontal="center" vertical="top"/>
    </xf>
    <xf numFmtId="3" fontId="34" fillId="8" borderId="15" xfId="0" applyNumberFormat="1" applyFont="1" applyFill="1" applyBorder="1" applyAlignment="1">
      <alignment horizontal="center" vertical="top" wrapText="1"/>
    </xf>
    <xf numFmtId="0" fontId="28" fillId="8" borderId="53" xfId="0" applyFont="1" applyFill="1" applyBorder="1" applyAlignment="1">
      <alignment horizontal="center" vertical="top" wrapText="1"/>
    </xf>
    <xf numFmtId="0" fontId="28" fillId="0" borderId="53" xfId="0" applyFont="1" applyFill="1" applyBorder="1" applyAlignment="1">
      <alignment horizontal="center" vertical="top" wrapText="1"/>
    </xf>
    <xf numFmtId="3" fontId="28" fillId="0" borderId="43" xfId="0" applyNumberFormat="1" applyFont="1" applyFill="1" applyBorder="1" applyAlignment="1">
      <alignment horizontal="center" vertical="top"/>
    </xf>
    <xf numFmtId="3" fontId="28" fillId="5" borderId="39" xfId="0" applyNumberFormat="1" applyFont="1" applyFill="1" applyBorder="1" applyAlignment="1">
      <alignment horizontal="center" vertical="top"/>
    </xf>
    <xf numFmtId="3" fontId="28" fillId="0" borderId="9" xfId="0" applyNumberFormat="1" applyFont="1" applyBorder="1" applyAlignment="1">
      <alignment horizontal="center" vertical="top"/>
    </xf>
    <xf numFmtId="3" fontId="28" fillId="0" borderId="53" xfId="0" applyNumberFormat="1" applyFont="1" applyFill="1" applyBorder="1" applyAlignment="1">
      <alignment horizontal="center" vertical="top"/>
    </xf>
    <xf numFmtId="3" fontId="28" fillId="0" borderId="39" xfId="0" applyNumberFormat="1" applyFont="1" applyFill="1" applyBorder="1" applyAlignment="1">
      <alignment horizontal="center" vertical="top"/>
    </xf>
    <xf numFmtId="3" fontId="28" fillId="0" borderId="13" xfId="0" applyNumberFormat="1" applyFont="1" applyFill="1" applyBorder="1" applyAlignment="1">
      <alignment horizontal="center" vertical="top"/>
    </xf>
    <xf numFmtId="3" fontId="28" fillId="5" borderId="54" xfId="1" applyNumberFormat="1" applyFont="1" applyFill="1" applyBorder="1" applyAlignment="1">
      <alignment horizontal="center" vertical="top"/>
    </xf>
    <xf numFmtId="3" fontId="28" fillId="5" borderId="46" xfId="1" applyNumberFormat="1" applyFont="1" applyFill="1" applyBorder="1" applyAlignment="1">
      <alignment horizontal="center" vertical="top"/>
    </xf>
    <xf numFmtId="3" fontId="28" fillId="5" borderId="11" xfId="0" applyNumberFormat="1" applyFont="1" applyFill="1" applyBorder="1" applyAlignment="1">
      <alignment horizontal="center" vertical="top"/>
    </xf>
    <xf numFmtId="3" fontId="28" fillId="8" borderId="70" xfId="0" applyNumberFormat="1" applyFont="1" applyFill="1" applyBorder="1" applyAlignment="1">
      <alignment horizontal="center" vertical="top"/>
    </xf>
    <xf numFmtId="0" fontId="28" fillId="8" borderId="0" xfId="0" applyNumberFormat="1" applyFont="1" applyFill="1" applyBorder="1" applyAlignment="1">
      <alignment horizontal="center" vertical="top"/>
    </xf>
    <xf numFmtId="0" fontId="28" fillId="8" borderId="26" xfId="0" applyNumberFormat="1" applyFont="1" applyFill="1" applyBorder="1" applyAlignment="1">
      <alignment horizontal="center" vertical="top"/>
    </xf>
    <xf numFmtId="0" fontId="28" fillId="8" borderId="17" xfId="0" applyNumberFormat="1" applyFont="1" applyFill="1" applyBorder="1" applyAlignment="1">
      <alignment horizontal="center" vertical="top" wrapText="1"/>
    </xf>
    <xf numFmtId="0" fontId="28" fillId="8" borderId="75" xfId="0" applyNumberFormat="1" applyFont="1" applyFill="1" applyBorder="1" applyAlignment="1">
      <alignment horizontal="center" vertical="top" wrapText="1"/>
    </xf>
    <xf numFmtId="3" fontId="29" fillId="0" borderId="0" xfId="0" applyNumberFormat="1" applyFont="1" applyFill="1" applyBorder="1" applyAlignment="1">
      <alignment horizontal="center" vertical="top" wrapText="1"/>
    </xf>
    <xf numFmtId="3" fontId="28" fillId="5" borderId="0" xfId="0" applyNumberFormat="1" applyFont="1" applyFill="1" applyBorder="1" applyAlignment="1">
      <alignment horizontal="center" vertical="top" wrapText="1"/>
    </xf>
    <xf numFmtId="3" fontId="28" fillId="0" borderId="0" xfId="0" applyNumberFormat="1" applyFont="1" applyAlignment="1">
      <alignment horizontal="center" vertical="top"/>
    </xf>
    <xf numFmtId="3" fontId="28" fillId="0" borderId="16" xfId="0" applyNumberFormat="1" applyFont="1" applyBorder="1" applyAlignment="1">
      <alignment horizontal="center" vertical="top"/>
    </xf>
    <xf numFmtId="3" fontId="3" fillId="0" borderId="62" xfId="0" applyNumberFormat="1" applyFont="1" applyBorder="1" applyAlignment="1">
      <alignment horizontal="center" vertical="top"/>
    </xf>
    <xf numFmtId="3" fontId="3" fillId="0" borderId="0" xfId="0" applyNumberFormat="1" applyFont="1" applyAlignment="1">
      <alignment vertical="top"/>
    </xf>
    <xf numFmtId="3" fontId="3" fillId="0" borderId="27" xfId="0" applyNumberFormat="1" applyFont="1" applyFill="1" applyBorder="1" applyAlignment="1">
      <alignment horizontal="center" vertical="top" wrapText="1"/>
    </xf>
    <xf numFmtId="164" fontId="3" fillId="8" borderId="72" xfId="0" applyNumberFormat="1" applyFont="1" applyFill="1" applyBorder="1" applyAlignment="1">
      <alignment horizontal="center" vertical="top"/>
    </xf>
    <xf numFmtId="164" fontId="3" fillId="8" borderId="69" xfId="0" applyNumberFormat="1" applyFont="1" applyFill="1" applyBorder="1" applyAlignment="1">
      <alignment horizontal="center" vertical="top"/>
    </xf>
    <xf numFmtId="3" fontId="4" fillId="8" borderId="47" xfId="0" applyNumberFormat="1" applyFont="1" applyFill="1" applyBorder="1" applyAlignment="1">
      <alignment horizontal="center" vertical="top" wrapText="1"/>
    </xf>
    <xf numFmtId="3" fontId="28" fillId="5" borderId="54" xfId="0" applyNumberFormat="1" applyFont="1" applyFill="1" applyBorder="1" applyAlignment="1">
      <alignment horizontal="center" vertical="top"/>
    </xf>
    <xf numFmtId="165" fontId="3" fillId="8" borderId="26" xfId="0" applyNumberFormat="1" applyFont="1" applyFill="1" applyBorder="1" applyAlignment="1">
      <alignment horizontal="center" vertical="top"/>
    </xf>
    <xf numFmtId="3" fontId="28" fillId="5" borderId="53"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3" fillId="5" borderId="89" xfId="0" applyNumberFormat="1" applyFont="1" applyFill="1" applyBorder="1" applyAlignment="1">
      <alignment horizontal="center" vertical="top"/>
    </xf>
    <xf numFmtId="3" fontId="3" fillId="5" borderId="69" xfId="0" applyNumberFormat="1" applyFont="1" applyFill="1" applyBorder="1" applyAlignment="1">
      <alignment horizontal="center" vertical="top"/>
    </xf>
    <xf numFmtId="3" fontId="3" fillId="5" borderId="47" xfId="0" applyNumberFormat="1" applyFont="1" applyFill="1" applyBorder="1" applyAlignment="1">
      <alignment horizontal="center" vertical="top" wrapText="1"/>
    </xf>
    <xf numFmtId="165" fontId="3" fillId="5" borderId="54" xfId="0" applyNumberFormat="1" applyFont="1" applyFill="1" applyBorder="1" applyAlignment="1">
      <alignment horizontal="center" vertical="top" wrapText="1"/>
    </xf>
    <xf numFmtId="164" fontId="3" fillId="5" borderId="54" xfId="0" applyNumberFormat="1" applyFont="1" applyFill="1" applyBorder="1" applyAlignment="1">
      <alignment horizontal="center" vertical="top" wrapText="1"/>
    </xf>
    <xf numFmtId="164" fontId="3" fillId="5" borderId="74"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47" xfId="0" applyNumberFormat="1" applyFont="1" applyFill="1" applyBorder="1" applyAlignment="1">
      <alignment horizontal="center" vertical="top" wrapText="1"/>
    </xf>
    <xf numFmtId="164" fontId="3" fillId="5" borderId="49" xfId="0" applyNumberFormat="1" applyFont="1" applyFill="1" applyBorder="1" applyAlignment="1">
      <alignment horizontal="center" vertical="top" wrapText="1"/>
    </xf>
    <xf numFmtId="165" fontId="3" fillId="0" borderId="58" xfId="0" applyNumberFormat="1" applyFont="1" applyBorder="1" applyAlignment="1">
      <alignment horizontal="center" vertical="top"/>
    </xf>
    <xf numFmtId="164" fontId="3" fillId="8" borderId="32" xfId="0" applyNumberFormat="1" applyFont="1" applyFill="1" applyBorder="1" applyAlignment="1">
      <alignment horizontal="center" vertical="top"/>
    </xf>
    <xf numFmtId="3" fontId="3" fillId="0" borderId="55" xfId="0" applyNumberFormat="1" applyFont="1" applyBorder="1" applyAlignment="1">
      <alignment vertical="top"/>
    </xf>
    <xf numFmtId="3" fontId="3" fillId="0" borderId="74" xfId="0" applyNumberFormat="1" applyFont="1" applyBorder="1" applyAlignment="1">
      <alignment vertical="top"/>
    </xf>
    <xf numFmtId="164" fontId="5" fillId="8" borderId="54" xfId="0" applyNumberFormat="1" applyFont="1" applyFill="1" applyBorder="1" applyAlignment="1">
      <alignment vertical="top" wrapText="1"/>
    </xf>
    <xf numFmtId="164" fontId="5" fillId="8" borderId="74" xfId="0" applyNumberFormat="1" applyFont="1" applyFill="1" applyBorder="1" applyAlignment="1">
      <alignment vertical="top" wrapText="1"/>
    </xf>
    <xf numFmtId="164" fontId="5" fillId="8" borderId="44" xfId="0" applyNumberFormat="1" applyFont="1" applyFill="1" applyBorder="1" applyAlignment="1">
      <alignment vertical="top" wrapText="1"/>
    </xf>
    <xf numFmtId="164" fontId="5" fillId="8" borderId="47" xfId="0" applyNumberFormat="1" applyFont="1" applyFill="1" applyBorder="1" applyAlignment="1">
      <alignment vertical="top" wrapText="1"/>
    </xf>
    <xf numFmtId="3" fontId="3" fillId="8" borderId="28" xfId="1" applyNumberFormat="1" applyFont="1" applyFill="1" applyBorder="1" applyAlignment="1">
      <alignment horizontal="center" vertical="top"/>
    </xf>
    <xf numFmtId="3" fontId="28" fillId="8" borderId="58" xfId="0" applyNumberFormat="1" applyFont="1" applyFill="1" applyBorder="1" applyAlignment="1">
      <alignment horizontal="center" vertical="top"/>
    </xf>
    <xf numFmtId="3" fontId="3" fillId="0" borderId="48" xfId="0" applyNumberFormat="1" applyFont="1" applyBorder="1" applyAlignment="1">
      <alignment vertical="top"/>
    </xf>
    <xf numFmtId="3" fontId="3" fillId="0" borderId="44" xfId="0" applyNumberFormat="1" applyFont="1" applyBorder="1" applyAlignment="1">
      <alignment vertical="top"/>
    </xf>
    <xf numFmtId="164" fontId="3" fillId="5" borderId="69" xfId="0" applyNumberFormat="1" applyFont="1" applyFill="1" applyBorder="1" applyAlignment="1">
      <alignment horizontal="center" vertical="top" wrapText="1"/>
    </xf>
    <xf numFmtId="165" fontId="3" fillId="5" borderId="12" xfId="1" applyNumberFormat="1" applyFont="1" applyFill="1" applyBorder="1" applyAlignment="1">
      <alignment horizontal="center" vertical="top" wrapText="1"/>
    </xf>
    <xf numFmtId="164" fontId="28" fillId="8" borderId="76" xfId="0" applyNumberFormat="1" applyFont="1" applyFill="1" applyBorder="1" applyAlignment="1">
      <alignment horizontal="center" vertical="top" wrapText="1"/>
    </xf>
    <xf numFmtId="164" fontId="3" fillId="8" borderId="29" xfId="0" applyNumberFormat="1" applyFont="1" applyFill="1" applyBorder="1" applyAlignment="1">
      <alignment horizontal="center" vertical="top" wrapText="1"/>
    </xf>
    <xf numFmtId="164" fontId="3" fillId="8" borderId="52" xfId="0" applyNumberFormat="1" applyFont="1" applyFill="1" applyBorder="1" applyAlignment="1">
      <alignment horizontal="center" vertical="top"/>
    </xf>
    <xf numFmtId="164" fontId="3" fillId="8" borderId="72" xfId="1" applyNumberFormat="1" applyFont="1" applyFill="1" applyBorder="1" applyAlignment="1">
      <alignment horizontal="center" vertical="top"/>
    </xf>
    <xf numFmtId="164" fontId="3" fillId="8" borderId="52" xfId="1" applyNumberFormat="1" applyFont="1" applyFill="1" applyBorder="1" applyAlignment="1">
      <alignment horizontal="center" vertical="top"/>
    </xf>
    <xf numFmtId="164" fontId="3" fillId="0" borderId="71" xfId="0" applyNumberFormat="1" applyFont="1" applyFill="1" applyBorder="1" applyAlignment="1">
      <alignment horizontal="center" vertical="top"/>
    </xf>
    <xf numFmtId="165" fontId="3" fillId="0" borderId="71" xfId="0" applyNumberFormat="1" applyFont="1" applyBorder="1" applyAlignment="1">
      <alignment horizontal="center" vertical="top"/>
    </xf>
    <xf numFmtId="164" fontId="3" fillId="8" borderId="52" xfId="0" applyNumberFormat="1" applyFont="1" applyFill="1" applyBorder="1" applyAlignment="1">
      <alignment horizontal="center" vertical="top" wrapText="1"/>
    </xf>
    <xf numFmtId="164" fontId="3" fillId="8" borderId="71" xfId="0" applyNumberFormat="1" applyFont="1" applyFill="1" applyBorder="1" applyAlignment="1">
      <alignment horizontal="center" vertical="top" wrapText="1"/>
    </xf>
    <xf numFmtId="165" fontId="3" fillId="8" borderId="58" xfId="0" applyNumberFormat="1" applyFont="1" applyFill="1" applyBorder="1" applyAlignment="1">
      <alignment horizontal="center" vertical="top"/>
    </xf>
    <xf numFmtId="165" fontId="4" fillId="8" borderId="48" xfId="0" applyNumberFormat="1" applyFont="1" applyFill="1" applyBorder="1" applyAlignment="1">
      <alignment horizontal="center" vertical="top" wrapText="1"/>
    </xf>
    <xf numFmtId="165" fontId="3" fillId="0" borderId="12" xfId="0" applyNumberFormat="1" applyFont="1" applyFill="1" applyBorder="1" applyAlignment="1">
      <alignment horizontal="center" vertical="top" wrapText="1"/>
    </xf>
    <xf numFmtId="165" fontId="4" fillId="8" borderId="12" xfId="0" applyNumberFormat="1" applyFont="1" applyFill="1" applyBorder="1" applyAlignment="1">
      <alignment horizontal="center" vertical="top" wrapText="1"/>
    </xf>
    <xf numFmtId="165" fontId="3" fillId="8" borderId="71" xfId="0" applyNumberFormat="1" applyFont="1" applyFill="1" applyBorder="1" applyAlignment="1">
      <alignment horizontal="center" vertical="top"/>
    </xf>
    <xf numFmtId="164" fontId="28" fillId="0" borderId="69" xfId="0" applyNumberFormat="1" applyFont="1" applyBorder="1" applyAlignment="1">
      <alignment horizontal="center" vertical="top"/>
    </xf>
    <xf numFmtId="164" fontId="28" fillId="0" borderId="52" xfId="0" applyNumberFormat="1" applyFont="1" applyFill="1" applyBorder="1" applyAlignment="1">
      <alignment horizontal="center" vertical="top"/>
    </xf>
    <xf numFmtId="164" fontId="28" fillId="5" borderId="52" xfId="0" applyNumberFormat="1" applyFont="1" applyFill="1" applyBorder="1" applyAlignment="1">
      <alignment horizontal="center" vertical="top" wrapText="1"/>
    </xf>
    <xf numFmtId="164" fontId="29" fillId="8" borderId="72" xfId="0" applyNumberFormat="1" applyFont="1" applyFill="1" applyBorder="1" applyAlignment="1">
      <alignment horizontal="center" vertical="top"/>
    </xf>
    <xf numFmtId="164" fontId="3" fillId="8" borderId="69" xfId="0" applyNumberFormat="1" applyFont="1" applyFill="1" applyBorder="1" applyAlignment="1">
      <alignment horizontal="center" vertical="top" wrapText="1"/>
    </xf>
    <xf numFmtId="165" fontId="3" fillId="8" borderId="52" xfId="0" applyNumberFormat="1" applyFont="1" applyFill="1" applyBorder="1" applyAlignment="1">
      <alignment horizontal="center" vertical="top" wrapText="1"/>
    </xf>
    <xf numFmtId="165" fontId="1" fillId="9" borderId="71" xfId="0" applyNumberFormat="1" applyFont="1" applyFill="1" applyBorder="1" applyAlignment="1">
      <alignment horizontal="center" vertical="top" wrapText="1"/>
    </xf>
    <xf numFmtId="164" fontId="3" fillId="8" borderId="83" xfId="0" applyNumberFormat="1" applyFont="1" applyFill="1" applyBorder="1" applyAlignment="1">
      <alignment horizontal="center" vertical="top"/>
    </xf>
    <xf numFmtId="165" fontId="1" fillId="9" borderId="81" xfId="0" applyNumberFormat="1" applyFont="1" applyFill="1" applyBorder="1" applyAlignment="1">
      <alignment horizontal="center" vertical="top" wrapText="1"/>
    </xf>
    <xf numFmtId="164" fontId="3" fillId="8" borderId="76" xfId="0" applyNumberFormat="1" applyFont="1" applyFill="1" applyBorder="1" applyAlignment="1">
      <alignment horizontal="center" vertical="top"/>
    </xf>
    <xf numFmtId="49" fontId="3" fillId="0" borderId="37" xfId="0" applyNumberFormat="1" applyFont="1" applyBorder="1" applyAlignment="1">
      <alignment horizontal="center" vertical="top"/>
    </xf>
    <xf numFmtId="49" fontId="3" fillId="0" borderId="27" xfId="0" applyNumberFormat="1" applyFont="1" applyBorder="1" applyAlignment="1">
      <alignment horizontal="center" vertical="top"/>
    </xf>
    <xf numFmtId="49" fontId="3" fillId="0" borderId="47" xfId="0" applyNumberFormat="1" applyFont="1" applyBorder="1" applyAlignment="1">
      <alignment horizontal="center" vertical="top"/>
    </xf>
    <xf numFmtId="3" fontId="3" fillId="8" borderId="3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35" xfId="0" applyNumberFormat="1" applyFont="1" applyBorder="1" applyAlignment="1">
      <alignment horizontal="center" vertical="top" wrapText="1"/>
    </xf>
    <xf numFmtId="3" fontId="3" fillId="0" borderId="27" xfId="0" applyNumberFormat="1" applyFont="1" applyBorder="1" applyAlignment="1">
      <alignment horizontal="center" vertical="top" wrapText="1"/>
    </xf>
    <xf numFmtId="3" fontId="3" fillId="0" borderId="60" xfId="0" applyNumberFormat="1" applyFont="1" applyBorder="1" applyAlignment="1">
      <alignment horizontal="center" vertical="top" wrapText="1"/>
    </xf>
    <xf numFmtId="164" fontId="37" fillId="8" borderId="39" xfId="0" applyNumberFormat="1" applyFont="1" applyFill="1" applyBorder="1" applyAlignment="1">
      <alignment horizontal="center" vertical="top" wrapText="1"/>
    </xf>
    <xf numFmtId="164" fontId="37" fillId="8" borderId="55" xfId="0" applyNumberFormat="1" applyFont="1" applyFill="1" applyBorder="1" applyAlignment="1">
      <alignment horizontal="center" vertical="top" wrapText="1"/>
    </xf>
    <xf numFmtId="164" fontId="37" fillId="8" borderId="40" xfId="0" applyNumberFormat="1" applyFont="1" applyFill="1" applyBorder="1" applyAlignment="1">
      <alignment horizontal="center" vertical="top" wrapText="1"/>
    </xf>
    <xf numFmtId="164" fontId="37" fillId="8" borderId="37" xfId="0" applyNumberFormat="1" applyFont="1" applyFill="1" applyBorder="1" applyAlignment="1">
      <alignment horizontal="center" vertical="top" wrapText="1"/>
    </xf>
    <xf numFmtId="3" fontId="3" fillId="12" borderId="40" xfId="0" applyNumberFormat="1" applyFont="1" applyFill="1" applyBorder="1" applyAlignment="1">
      <alignment horizontal="center" vertical="top"/>
    </xf>
    <xf numFmtId="3" fontId="3" fillId="12" borderId="76" xfId="0" applyNumberFormat="1" applyFont="1" applyFill="1" applyBorder="1" applyAlignment="1">
      <alignment horizontal="center" vertical="top"/>
    </xf>
    <xf numFmtId="3" fontId="37" fillId="12" borderId="37" xfId="0" applyNumberFormat="1" applyFont="1" applyFill="1" applyBorder="1" applyAlignment="1">
      <alignment vertical="top" wrapText="1"/>
    </xf>
    <xf numFmtId="3" fontId="26" fillId="12" borderId="39" xfId="0" applyNumberFormat="1" applyFont="1" applyFill="1" applyBorder="1" applyAlignment="1">
      <alignment horizontal="center" vertical="top"/>
    </xf>
    <xf numFmtId="3" fontId="37" fillId="12" borderId="40" xfId="0" applyNumberFormat="1" applyFont="1" applyFill="1" applyBorder="1" applyAlignment="1">
      <alignment horizontal="center" vertical="top"/>
    </xf>
    <xf numFmtId="3" fontId="37" fillId="12" borderId="76" xfId="0" applyNumberFormat="1" applyFont="1" applyFill="1" applyBorder="1" applyAlignment="1">
      <alignment horizontal="center" vertical="top"/>
    </xf>
    <xf numFmtId="164" fontId="38" fillId="8" borderId="28" xfId="0" applyNumberFormat="1" applyFont="1" applyFill="1" applyBorder="1" applyAlignment="1">
      <alignment horizontal="center" vertical="top" wrapText="1"/>
    </xf>
    <xf numFmtId="3" fontId="37" fillId="12" borderId="28" xfId="0" applyNumberFormat="1" applyFont="1" applyFill="1" applyBorder="1" applyAlignment="1">
      <alignment vertical="top" wrapText="1"/>
    </xf>
    <xf numFmtId="3" fontId="37" fillId="12" borderId="56" xfId="0" applyNumberFormat="1" applyFont="1" applyFill="1" applyBorder="1" applyAlignment="1">
      <alignment horizontal="center" vertical="top"/>
    </xf>
    <xf numFmtId="164" fontId="28" fillId="8" borderId="76" xfId="0" applyNumberFormat="1" applyFont="1" applyFill="1" applyBorder="1" applyAlignment="1">
      <alignment horizontal="center" vertical="top"/>
    </xf>
    <xf numFmtId="164" fontId="26" fillId="8" borderId="39" xfId="0" applyNumberFormat="1" applyFont="1" applyFill="1" applyBorder="1" applyAlignment="1">
      <alignment horizontal="center" vertical="top" wrapText="1"/>
    </xf>
    <xf numFmtId="164" fontId="26" fillId="8" borderId="55" xfId="0" applyNumberFormat="1" applyFont="1" applyFill="1" applyBorder="1" applyAlignment="1">
      <alignment horizontal="center" vertical="top" wrapText="1"/>
    </xf>
    <xf numFmtId="164" fontId="26" fillId="8" borderId="40" xfId="0" applyNumberFormat="1" applyFont="1" applyFill="1" applyBorder="1" applyAlignment="1">
      <alignment horizontal="center" vertical="top" wrapText="1"/>
    </xf>
    <xf numFmtId="3" fontId="28" fillId="12" borderId="39" xfId="0" applyNumberFormat="1" applyFont="1" applyFill="1" applyBorder="1" applyAlignment="1">
      <alignment horizontal="center" vertical="top" wrapText="1"/>
    </xf>
    <xf numFmtId="3" fontId="28" fillId="12" borderId="15" xfId="0" applyNumberFormat="1" applyFont="1" applyFill="1" applyBorder="1" applyAlignment="1">
      <alignment horizontal="center" vertical="top" wrapText="1"/>
    </xf>
    <xf numFmtId="3" fontId="3" fillId="12" borderId="9" xfId="0" applyNumberFormat="1" applyFont="1" applyFill="1" applyBorder="1" applyAlignment="1">
      <alignment horizontal="center" vertical="top"/>
    </xf>
    <xf numFmtId="3" fontId="28" fillId="12" borderId="54" xfId="0" applyNumberFormat="1" applyFont="1" applyFill="1" applyBorder="1" applyAlignment="1">
      <alignment horizontal="center" vertical="top" wrapText="1"/>
    </xf>
    <xf numFmtId="3" fontId="3" fillId="12" borderId="44" xfId="0" applyNumberFormat="1" applyFont="1" applyFill="1" applyBorder="1" applyAlignment="1">
      <alignment vertical="top"/>
    </xf>
    <xf numFmtId="3" fontId="28" fillId="12" borderId="92" xfId="0" applyNumberFormat="1" applyFont="1" applyFill="1" applyBorder="1" applyAlignment="1">
      <alignment horizontal="center" vertical="top" wrapText="1"/>
    </xf>
    <xf numFmtId="3" fontId="3" fillId="12" borderId="9"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center"/>
    </xf>
    <xf numFmtId="3" fontId="3" fillId="8" borderId="35" xfId="0" applyNumberFormat="1" applyFont="1" applyFill="1" applyBorder="1" applyAlignment="1">
      <alignment horizontal="center" vertical="center"/>
    </xf>
    <xf numFmtId="3" fontId="2" fillId="0" borderId="35" xfId="0" applyNumberFormat="1" applyFont="1" applyBorder="1" applyAlignment="1">
      <alignment horizontal="center" vertical="top" wrapText="1"/>
    </xf>
    <xf numFmtId="164" fontId="3" fillId="12" borderId="39" xfId="0" applyNumberFormat="1" applyFont="1" applyFill="1" applyBorder="1" applyAlignment="1">
      <alignment horizontal="center" vertical="top" wrapText="1"/>
    </xf>
    <xf numFmtId="164" fontId="3" fillId="12" borderId="55" xfId="0" applyNumberFormat="1" applyFont="1" applyFill="1" applyBorder="1" applyAlignment="1">
      <alignment horizontal="center" vertical="top" wrapText="1"/>
    </xf>
    <xf numFmtId="164" fontId="3" fillId="12" borderId="40" xfId="0" applyNumberFormat="1" applyFont="1" applyFill="1" applyBorder="1" applyAlignment="1">
      <alignment horizontal="center" vertical="top" wrapText="1"/>
    </xf>
    <xf numFmtId="164" fontId="3" fillId="12" borderId="37" xfId="0" applyNumberFormat="1" applyFont="1" applyFill="1" applyBorder="1" applyAlignment="1">
      <alignment horizontal="center" vertical="top" wrapText="1"/>
    </xf>
    <xf numFmtId="164" fontId="28" fillId="12" borderId="37" xfId="0" applyNumberFormat="1" applyFont="1" applyFill="1" applyBorder="1" applyAlignment="1">
      <alignment horizontal="center" vertical="top" wrapText="1"/>
    </xf>
    <xf numFmtId="3" fontId="3" fillId="12" borderId="24" xfId="0" applyNumberFormat="1" applyFont="1" applyFill="1" applyBorder="1" applyAlignment="1">
      <alignment vertical="top" wrapText="1"/>
    </xf>
    <xf numFmtId="3" fontId="28" fillId="12" borderId="53" xfId="0" applyNumberFormat="1" applyFont="1" applyFill="1" applyBorder="1" applyAlignment="1">
      <alignment horizontal="center" vertical="top" wrapText="1"/>
    </xf>
    <xf numFmtId="3" fontId="3" fillId="12" borderId="23" xfId="0" applyNumberFormat="1" applyFont="1" applyFill="1" applyBorder="1" applyAlignment="1">
      <alignment horizontal="center" vertical="top"/>
    </xf>
    <xf numFmtId="3" fontId="3" fillId="12" borderId="89" xfId="0" applyNumberFormat="1" applyFont="1" applyFill="1" applyBorder="1" applyAlignment="1">
      <alignment horizontal="center" vertical="top"/>
    </xf>
    <xf numFmtId="164" fontId="3" fillId="12" borderId="15" xfId="0" applyNumberFormat="1" applyFont="1" applyFill="1" applyBorder="1" applyAlignment="1">
      <alignment horizontal="center" vertical="top"/>
    </xf>
    <xf numFmtId="164" fontId="3" fillId="12" borderId="0" xfId="0" applyNumberFormat="1" applyFont="1" applyFill="1" applyBorder="1" applyAlignment="1">
      <alignment horizontal="center" vertical="top"/>
    </xf>
    <xf numFmtId="164" fontId="3" fillId="12" borderId="9" xfId="0" applyNumberFormat="1" applyFont="1" applyFill="1" applyBorder="1" applyAlignment="1">
      <alignment horizontal="center" vertical="top"/>
    </xf>
    <xf numFmtId="164" fontId="3" fillId="12" borderId="27" xfId="0" applyNumberFormat="1" applyFont="1" applyFill="1" applyBorder="1" applyAlignment="1">
      <alignment horizontal="center" vertical="top"/>
    </xf>
    <xf numFmtId="164" fontId="28" fillId="12" borderId="27" xfId="0" applyNumberFormat="1" applyFont="1" applyFill="1" applyBorder="1" applyAlignment="1">
      <alignment horizontal="center" vertical="top"/>
    </xf>
    <xf numFmtId="3" fontId="3" fillId="12" borderId="55" xfId="0" applyNumberFormat="1" applyFont="1" applyFill="1" applyBorder="1" applyAlignment="1">
      <alignment vertical="top" wrapText="1"/>
    </xf>
    <xf numFmtId="164" fontId="4" fillId="12" borderId="54" xfId="0" applyNumberFormat="1" applyFont="1" applyFill="1" applyBorder="1" applyAlignment="1">
      <alignment horizontal="center" vertical="top"/>
    </xf>
    <xf numFmtId="164" fontId="4" fillId="12" borderId="74" xfId="0" applyNumberFormat="1" applyFont="1" applyFill="1" applyBorder="1" applyAlignment="1">
      <alignment horizontal="center" vertical="top"/>
    </xf>
    <xf numFmtId="164" fontId="4" fillId="12" borderId="44" xfId="0" applyNumberFormat="1" applyFont="1" applyFill="1" applyBorder="1" applyAlignment="1">
      <alignment horizontal="center" vertical="top"/>
    </xf>
    <xf numFmtId="164" fontId="4" fillId="12" borderId="47" xfId="0" applyNumberFormat="1" applyFont="1" applyFill="1" applyBorder="1" applyAlignment="1">
      <alignment horizontal="center" vertical="top"/>
    </xf>
    <xf numFmtId="164" fontId="29" fillId="12" borderId="47" xfId="0" applyNumberFormat="1" applyFont="1" applyFill="1" applyBorder="1" applyAlignment="1">
      <alignment horizontal="center" vertical="top"/>
    </xf>
    <xf numFmtId="164" fontId="3" fillId="12" borderId="15" xfId="0" applyNumberFormat="1" applyFont="1" applyFill="1" applyBorder="1" applyAlignment="1">
      <alignment horizontal="center" vertical="top" wrapText="1"/>
    </xf>
    <xf numFmtId="164" fontId="3" fillId="12" borderId="0" xfId="0" applyNumberFormat="1" applyFont="1" applyFill="1" applyBorder="1" applyAlignment="1">
      <alignment horizontal="center" vertical="top" wrapText="1"/>
    </xf>
    <xf numFmtId="164" fontId="3" fillId="12" borderId="9" xfId="0" applyNumberFormat="1" applyFont="1" applyFill="1" applyBorder="1" applyAlignment="1">
      <alignment horizontal="center" vertical="top" wrapText="1"/>
    </xf>
    <xf numFmtId="164" fontId="3" fillId="12" borderId="27" xfId="0" applyNumberFormat="1" applyFont="1" applyFill="1" applyBorder="1" applyAlignment="1">
      <alignment horizontal="center" vertical="top" wrapText="1"/>
    </xf>
    <xf numFmtId="0" fontId="3" fillId="12" borderId="0" xfId="0" applyFont="1" applyFill="1" applyBorder="1" applyAlignment="1">
      <alignment horizontal="left" vertical="top" wrapText="1"/>
    </xf>
    <xf numFmtId="0" fontId="28" fillId="12" borderId="15" xfId="0" applyNumberFormat="1" applyFont="1" applyFill="1" applyBorder="1" applyAlignment="1">
      <alignment horizontal="center" vertical="top"/>
    </xf>
    <xf numFmtId="0" fontId="3" fillId="12" borderId="9" xfId="0" applyNumberFormat="1" applyFont="1" applyFill="1" applyBorder="1" applyAlignment="1">
      <alignment horizontal="center" vertical="top"/>
    </xf>
    <xf numFmtId="3" fontId="3" fillId="12" borderId="21" xfId="0" applyNumberFormat="1" applyFont="1" applyFill="1" applyBorder="1" applyAlignment="1">
      <alignment horizontal="center" vertical="top"/>
    </xf>
    <xf numFmtId="3" fontId="3" fillId="12" borderId="52" xfId="0" applyNumberFormat="1" applyFont="1" applyFill="1" applyBorder="1" applyAlignment="1">
      <alignment horizontal="center" vertical="top"/>
    </xf>
    <xf numFmtId="164" fontId="3" fillId="12" borderId="53" xfId="0" applyNumberFormat="1" applyFont="1" applyFill="1" applyBorder="1" applyAlignment="1">
      <alignment horizontal="center" vertical="top" wrapText="1"/>
    </xf>
    <xf numFmtId="164" fontId="3" fillId="12" borderId="24" xfId="0" applyNumberFormat="1" applyFont="1" applyFill="1" applyBorder="1" applyAlignment="1">
      <alignment horizontal="center" vertical="top" wrapText="1"/>
    </xf>
    <xf numFmtId="164" fontId="3" fillId="12" borderId="23" xfId="0" applyNumberFormat="1" applyFont="1" applyFill="1" applyBorder="1" applyAlignment="1">
      <alignment horizontal="center" vertical="top" wrapText="1"/>
    </xf>
    <xf numFmtId="164" fontId="3" fillId="12" borderId="28" xfId="0" applyNumberFormat="1" applyFont="1" applyFill="1" applyBorder="1" applyAlignment="1">
      <alignment horizontal="center" vertical="top" wrapText="1"/>
    </xf>
    <xf numFmtId="3" fontId="28" fillId="12" borderId="15" xfId="0" applyNumberFormat="1" applyFont="1" applyFill="1" applyBorder="1" applyAlignment="1">
      <alignment horizontal="center" vertical="top"/>
    </xf>
    <xf numFmtId="3" fontId="4" fillId="12" borderId="37" xfId="0" applyNumberFormat="1" applyFont="1" applyFill="1" applyBorder="1" applyAlignment="1">
      <alignment horizontal="center" vertical="top"/>
    </xf>
    <xf numFmtId="3" fontId="37" fillId="8" borderId="23" xfId="0" applyNumberFormat="1" applyFont="1" applyFill="1" applyBorder="1" applyAlignment="1">
      <alignment horizontal="left" vertical="top" wrapText="1"/>
    </xf>
    <xf numFmtId="164" fontId="3" fillId="12" borderId="28" xfId="0" applyNumberFormat="1" applyFont="1" applyFill="1" applyBorder="1" applyAlignment="1">
      <alignment horizontal="center" vertical="top"/>
    </xf>
    <xf numFmtId="3" fontId="3" fillId="12" borderId="29" xfId="0" applyNumberFormat="1" applyFont="1" applyFill="1" applyBorder="1" applyAlignment="1">
      <alignment horizontal="left" vertical="top" wrapText="1"/>
    </xf>
    <xf numFmtId="3" fontId="28" fillId="12" borderId="54" xfId="0" applyNumberFormat="1" applyFont="1" applyFill="1" applyBorder="1" applyAlignment="1">
      <alignment horizontal="center" vertical="top"/>
    </xf>
    <xf numFmtId="3" fontId="3" fillId="12" borderId="44" xfId="0" applyNumberFormat="1" applyFont="1" applyFill="1" applyBorder="1" applyAlignment="1">
      <alignment horizontal="center" vertical="top"/>
    </xf>
    <xf numFmtId="3" fontId="3" fillId="12" borderId="59" xfId="0" applyNumberFormat="1" applyFont="1" applyFill="1" applyBorder="1" applyAlignment="1">
      <alignment horizontal="center" vertical="top"/>
    </xf>
    <xf numFmtId="3" fontId="3" fillId="0" borderId="28" xfId="0" applyNumberFormat="1" applyFont="1" applyBorder="1" applyAlignment="1">
      <alignment horizontal="center" vertical="top" wrapText="1"/>
    </xf>
    <xf numFmtId="3" fontId="37" fillId="0" borderId="36" xfId="0" applyNumberFormat="1" applyFont="1" applyFill="1" applyBorder="1" applyAlignment="1">
      <alignment horizontal="center" vertical="top"/>
    </xf>
    <xf numFmtId="164" fontId="37" fillId="0" borderId="50" xfId="0" applyNumberFormat="1" applyFont="1" applyBorder="1" applyAlignment="1">
      <alignment horizontal="center" vertical="top"/>
    </xf>
    <xf numFmtId="164" fontId="37" fillId="0" borderId="94" xfId="0" applyNumberFormat="1" applyFont="1" applyBorder="1" applyAlignment="1">
      <alignment horizontal="center" vertical="top"/>
    </xf>
    <xf numFmtId="164" fontId="37" fillId="0" borderId="30" xfId="0" applyNumberFormat="1" applyFont="1" applyBorder="1" applyAlignment="1">
      <alignment horizontal="center" vertical="top"/>
    </xf>
    <xf numFmtId="164" fontId="37" fillId="0" borderId="43" xfId="0" applyNumberFormat="1" applyFont="1" applyBorder="1" applyAlignment="1">
      <alignment horizontal="center" vertical="top"/>
    </xf>
    <xf numFmtId="164" fontId="37" fillId="0" borderId="36" xfId="0" applyNumberFormat="1" applyFont="1" applyBorder="1" applyAlignment="1">
      <alignment horizontal="center" vertical="top"/>
    </xf>
    <xf numFmtId="164" fontId="37" fillId="0" borderId="34" xfId="0" applyNumberFormat="1" applyFont="1" applyBorder="1" applyAlignment="1">
      <alignment horizontal="center" vertical="top"/>
    </xf>
    <xf numFmtId="3" fontId="26" fillId="0" borderId="22" xfId="0" applyNumberFormat="1" applyFont="1" applyBorder="1" applyAlignment="1">
      <alignment horizontal="center" vertical="top"/>
    </xf>
    <xf numFmtId="3" fontId="37" fillId="0" borderId="13" xfId="0" applyNumberFormat="1" applyFont="1" applyBorder="1" applyAlignment="1">
      <alignment horizontal="center" vertical="top"/>
    </xf>
    <xf numFmtId="3" fontId="37" fillId="0" borderId="25" xfId="0" applyNumberFormat="1" applyFont="1" applyBorder="1" applyAlignment="1">
      <alignment horizontal="center" vertical="top"/>
    </xf>
    <xf numFmtId="3" fontId="37" fillId="0" borderId="51" xfId="0" applyNumberFormat="1" applyFont="1" applyBorder="1" applyAlignment="1">
      <alignment horizontal="center" vertical="top"/>
    </xf>
    <xf numFmtId="3" fontId="37" fillId="0" borderId="27" xfId="0" applyNumberFormat="1" applyFont="1" applyFill="1" applyBorder="1" applyAlignment="1">
      <alignment horizontal="center" vertical="top"/>
    </xf>
    <xf numFmtId="164" fontId="37" fillId="0" borderId="15" xfId="0" applyNumberFormat="1" applyFont="1" applyBorder="1" applyAlignment="1">
      <alignment horizontal="center" vertical="top"/>
    </xf>
    <xf numFmtId="164" fontId="37" fillId="0" borderId="21" xfId="0" applyNumberFormat="1" applyFont="1" applyBorder="1" applyAlignment="1">
      <alignment horizontal="center" vertical="top"/>
    </xf>
    <xf numFmtId="164" fontId="37" fillId="0" borderId="0" xfId="0" applyNumberFormat="1" applyFont="1" applyBorder="1" applyAlignment="1">
      <alignment horizontal="center" vertical="top"/>
    </xf>
    <xf numFmtId="164" fontId="37" fillId="0" borderId="9" xfId="0" applyNumberFormat="1" applyFont="1" applyBorder="1" applyAlignment="1">
      <alignment horizontal="center" vertical="top"/>
    </xf>
    <xf numFmtId="164" fontId="37" fillId="0" borderId="27" xfId="0" applyNumberFormat="1" applyFont="1" applyBorder="1" applyAlignment="1">
      <alignment horizontal="center" vertical="top"/>
    </xf>
    <xf numFmtId="164" fontId="37" fillId="0" borderId="28" xfId="0" applyNumberFormat="1" applyFont="1" applyBorder="1" applyAlignment="1">
      <alignment horizontal="center" vertical="top"/>
    </xf>
    <xf numFmtId="3" fontId="26" fillId="0" borderId="0" xfId="0" applyNumberFormat="1" applyFont="1" applyBorder="1" applyAlignment="1">
      <alignment horizontal="center" vertical="top"/>
    </xf>
    <xf numFmtId="3" fontId="37" fillId="0" borderId="9" xfId="0" applyNumberFormat="1" applyFont="1" applyBorder="1" applyAlignment="1">
      <alignment horizontal="center" vertical="top"/>
    </xf>
    <xf numFmtId="3" fontId="37" fillId="0" borderId="21" xfId="0" applyNumberFormat="1" applyFont="1" applyBorder="1" applyAlignment="1">
      <alignment horizontal="center" vertical="top"/>
    </xf>
    <xf numFmtId="3" fontId="37" fillId="0" borderId="52" xfId="0" applyNumberFormat="1" applyFont="1" applyBorder="1" applyAlignment="1">
      <alignment horizontal="center" vertical="top"/>
    </xf>
    <xf numFmtId="3" fontId="38" fillId="9" borderId="38" xfId="0" applyNumberFormat="1" applyFont="1" applyFill="1" applyBorder="1" applyAlignment="1">
      <alignment horizontal="right" vertical="top" wrapText="1"/>
    </xf>
    <xf numFmtId="165" fontId="38" fillId="9" borderId="57" xfId="0" applyNumberFormat="1" applyFont="1" applyFill="1" applyBorder="1" applyAlignment="1">
      <alignment horizontal="center" vertical="top" wrapText="1"/>
    </xf>
    <xf numFmtId="164" fontId="38" fillId="9" borderId="56" xfId="0" applyNumberFormat="1" applyFont="1" applyFill="1" applyBorder="1" applyAlignment="1">
      <alignment horizontal="center" vertical="top" wrapText="1"/>
    </xf>
    <xf numFmtId="164" fontId="38" fillId="9" borderId="46" xfId="0" applyNumberFormat="1" applyFont="1" applyFill="1" applyBorder="1" applyAlignment="1">
      <alignment horizontal="center" vertical="top" wrapText="1"/>
    </xf>
    <xf numFmtId="164" fontId="38" fillId="9" borderId="4" xfId="0" applyNumberFormat="1" applyFont="1" applyFill="1" applyBorder="1" applyAlignment="1">
      <alignment horizontal="center" vertical="top" wrapText="1"/>
    </xf>
    <xf numFmtId="164" fontId="38" fillId="9" borderId="1" xfId="0" applyNumberFormat="1" applyFont="1" applyFill="1" applyBorder="1" applyAlignment="1">
      <alignment horizontal="center" vertical="top" wrapText="1"/>
    </xf>
    <xf numFmtId="164" fontId="38" fillId="9" borderId="38" xfId="0" applyNumberFormat="1" applyFont="1" applyFill="1" applyBorder="1" applyAlignment="1">
      <alignment horizontal="center" vertical="top" wrapText="1"/>
    </xf>
    <xf numFmtId="3" fontId="26" fillId="0" borderId="16" xfId="0" applyNumberFormat="1" applyFont="1" applyFill="1" applyBorder="1" applyAlignment="1">
      <alignment horizontal="center" vertical="top" wrapText="1"/>
    </xf>
    <xf numFmtId="3" fontId="37" fillId="0" borderId="3" xfId="0" applyNumberFormat="1" applyFont="1" applyFill="1" applyBorder="1" applyAlignment="1">
      <alignment horizontal="center" vertical="top"/>
    </xf>
    <xf numFmtId="3" fontId="37" fillId="0" borderId="19" xfId="0" applyNumberFormat="1" applyFont="1" applyFill="1" applyBorder="1" applyAlignment="1">
      <alignment horizontal="center" vertical="top" wrapText="1"/>
    </xf>
    <xf numFmtId="3" fontId="37" fillId="0" borderId="61" xfId="0" applyNumberFormat="1" applyFont="1" applyFill="1" applyBorder="1" applyAlignment="1">
      <alignment horizontal="center" vertical="top" wrapText="1"/>
    </xf>
    <xf numFmtId="3" fontId="17" fillId="12" borderId="40" xfId="0" applyNumberFormat="1" applyFont="1" applyFill="1" applyBorder="1" applyAlignment="1">
      <alignment vertical="top" wrapText="1"/>
    </xf>
    <xf numFmtId="3" fontId="17" fillId="12" borderId="27" xfId="0" applyNumberFormat="1" applyFont="1" applyFill="1" applyBorder="1" applyAlignment="1">
      <alignment vertical="top" wrapText="1"/>
    </xf>
    <xf numFmtId="3" fontId="3" fillId="0" borderId="0" xfId="0" applyNumberFormat="1" applyFont="1" applyAlignment="1">
      <alignment vertical="top"/>
    </xf>
    <xf numFmtId="3" fontId="17" fillId="8" borderId="40" xfId="0" applyNumberFormat="1" applyFont="1" applyFill="1" applyBorder="1" applyAlignment="1">
      <alignment horizontal="left" vertical="top" wrapText="1"/>
    </xf>
    <xf numFmtId="3" fontId="3" fillId="8" borderId="27" xfId="0" applyNumberFormat="1" applyFont="1" applyFill="1" applyBorder="1" applyAlignment="1">
      <alignment horizontal="center" vertical="top" wrapText="1"/>
    </xf>
    <xf numFmtId="3" fontId="3" fillId="0" borderId="0" xfId="0" applyNumberFormat="1" applyFont="1" applyAlignment="1">
      <alignment vertical="top"/>
    </xf>
    <xf numFmtId="3" fontId="3" fillId="8" borderId="0" xfId="0" applyNumberFormat="1" applyFont="1" applyFill="1" applyBorder="1" applyAlignment="1">
      <alignment horizontal="right" vertical="top"/>
    </xf>
    <xf numFmtId="164" fontId="3" fillId="0" borderId="0" xfId="0" applyNumberFormat="1" applyFont="1" applyBorder="1" applyAlignment="1">
      <alignment vertical="top"/>
    </xf>
    <xf numFmtId="49" fontId="4" fillId="8" borderId="9" xfId="0" applyNumberFormat="1" applyFont="1" applyFill="1" applyBorder="1" applyAlignment="1">
      <alignment horizontal="left" vertical="top" wrapText="1"/>
    </xf>
    <xf numFmtId="164" fontId="3" fillId="0" borderId="54" xfId="0" applyNumberFormat="1" applyFont="1" applyFill="1" applyBorder="1" applyAlignment="1">
      <alignment horizontal="center" vertical="top"/>
    </xf>
    <xf numFmtId="164" fontId="3" fillId="0" borderId="28" xfId="0" applyNumberFormat="1" applyFont="1" applyFill="1" applyBorder="1" applyAlignment="1">
      <alignment horizontal="center" vertical="top"/>
    </xf>
    <xf numFmtId="164" fontId="3" fillId="0" borderId="29" xfId="0" applyNumberFormat="1" applyFont="1" applyFill="1" applyBorder="1" applyAlignment="1">
      <alignment horizontal="center" vertical="top"/>
    </xf>
    <xf numFmtId="164" fontId="3" fillId="0" borderId="40" xfId="0" applyNumberFormat="1" applyFont="1" applyFill="1" applyBorder="1" applyAlignment="1">
      <alignment horizontal="center" vertical="top"/>
    </xf>
    <xf numFmtId="164" fontId="3" fillId="0" borderId="55" xfId="0" applyNumberFormat="1" applyFont="1" applyFill="1" applyBorder="1" applyAlignment="1">
      <alignment horizontal="center" vertical="top"/>
    </xf>
    <xf numFmtId="164" fontId="3" fillId="0" borderId="32" xfId="0" applyNumberFormat="1" applyFont="1" applyFill="1" applyBorder="1" applyAlignment="1">
      <alignment horizontal="center" vertical="top"/>
    </xf>
    <xf numFmtId="164" fontId="3" fillId="0" borderId="24" xfId="0" applyNumberFormat="1" applyFont="1" applyFill="1" applyBorder="1" applyAlignment="1">
      <alignment horizontal="center" vertical="top"/>
    </xf>
    <xf numFmtId="164" fontId="3" fillId="0" borderId="23" xfId="0" applyNumberFormat="1" applyFont="1" applyFill="1" applyBorder="1" applyAlignment="1">
      <alignment horizontal="center" vertical="top"/>
    </xf>
    <xf numFmtId="164" fontId="3" fillId="0" borderId="33" xfId="0" applyNumberFormat="1" applyFont="1" applyFill="1" applyBorder="1" applyAlignment="1">
      <alignment horizontal="center" vertical="top"/>
    </xf>
    <xf numFmtId="164" fontId="3" fillId="0" borderId="39" xfId="0" applyNumberFormat="1" applyFont="1" applyFill="1" applyBorder="1" applyAlignment="1">
      <alignment horizontal="center" vertical="top"/>
    </xf>
    <xf numFmtId="3" fontId="3" fillId="8" borderId="71" xfId="0" applyNumberFormat="1" applyFont="1" applyFill="1" applyBorder="1" applyAlignment="1">
      <alignment horizontal="center" vertical="top" wrapText="1"/>
    </xf>
    <xf numFmtId="0" fontId="3" fillId="8" borderId="23" xfId="0" applyFont="1" applyFill="1" applyBorder="1" applyAlignment="1">
      <alignment horizontal="center" vertical="top" wrapText="1"/>
    </xf>
    <xf numFmtId="0" fontId="3" fillId="8" borderId="89" xfId="0" applyFont="1" applyFill="1" applyBorder="1" applyAlignment="1">
      <alignment horizontal="center" vertical="top" wrapText="1"/>
    </xf>
    <xf numFmtId="0" fontId="3" fillId="8" borderId="69" xfId="0" applyFont="1" applyFill="1" applyBorder="1" applyAlignment="1">
      <alignment horizontal="center" vertical="top" wrapText="1"/>
    </xf>
    <xf numFmtId="165" fontId="4" fillId="9" borderId="56" xfId="0" applyNumberFormat="1" applyFont="1" applyFill="1" applyBorder="1" applyAlignment="1">
      <alignment horizontal="center" vertical="top" wrapText="1"/>
    </xf>
    <xf numFmtId="165" fontId="4" fillId="9" borderId="4" xfId="0" applyNumberFormat="1" applyFont="1" applyFill="1" applyBorder="1" applyAlignment="1">
      <alignment horizontal="center" vertical="top" wrapText="1"/>
    </xf>
    <xf numFmtId="165" fontId="4" fillId="9" borderId="46" xfId="0" applyNumberFormat="1" applyFont="1" applyFill="1" applyBorder="1" applyAlignment="1">
      <alignment horizontal="center" vertical="top" wrapText="1"/>
    </xf>
    <xf numFmtId="165" fontId="4" fillId="9" borderId="1" xfId="0" applyNumberFormat="1" applyFont="1" applyFill="1" applyBorder="1" applyAlignment="1">
      <alignment horizontal="center" vertical="top" wrapText="1"/>
    </xf>
    <xf numFmtId="164" fontId="3" fillId="8" borderId="76" xfId="0" applyNumberFormat="1" applyFont="1" applyFill="1" applyBorder="1" applyAlignment="1">
      <alignment horizontal="center" vertical="top" wrapText="1"/>
    </xf>
    <xf numFmtId="164" fontId="3" fillId="8" borderId="20" xfId="0" applyNumberFormat="1" applyFont="1" applyFill="1" applyBorder="1" applyAlignment="1">
      <alignment horizontal="center" vertical="top" wrapText="1"/>
    </xf>
    <xf numFmtId="164" fontId="3" fillId="8" borderId="35" xfId="0" applyNumberFormat="1" applyFont="1" applyFill="1" applyBorder="1" applyAlignment="1">
      <alignment horizontal="center" vertical="top" wrapText="1"/>
    </xf>
    <xf numFmtId="3" fontId="3" fillId="0" borderId="0" xfId="0" applyNumberFormat="1" applyFont="1" applyAlignment="1">
      <alignment vertical="top"/>
    </xf>
    <xf numFmtId="0" fontId="28" fillId="8" borderId="39" xfId="0" applyFont="1" applyFill="1" applyBorder="1" applyAlignment="1">
      <alignment horizontal="center" vertical="top" wrapText="1"/>
    </xf>
    <xf numFmtId="0" fontId="28" fillId="8" borderId="15" xfId="0" applyFont="1" applyFill="1" applyBorder="1" applyAlignment="1">
      <alignment horizontal="center" vertical="top" wrapText="1"/>
    </xf>
    <xf numFmtId="0" fontId="3" fillId="8" borderId="52" xfId="0" applyFont="1" applyFill="1" applyBorder="1" applyAlignment="1">
      <alignment horizontal="center" vertical="top" wrapText="1"/>
    </xf>
    <xf numFmtId="3" fontId="4" fillId="9" borderId="37" xfId="0" applyNumberFormat="1" applyFont="1" applyFill="1" applyBorder="1" applyAlignment="1">
      <alignment horizontal="right" vertical="top" wrapText="1"/>
    </xf>
    <xf numFmtId="165" fontId="4" fillId="9" borderId="76" xfId="0" applyNumberFormat="1" applyFont="1" applyFill="1" applyBorder="1" applyAlignment="1">
      <alignment horizontal="center" vertical="top" wrapText="1"/>
    </xf>
    <xf numFmtId="165" fontId="4" fillId="9" borderId="39" xfId="0" applyNumberFormat="1" applyFont="1" applyFill="1" applyBorder="1" applyAlignment="1">
      <alignment horizontal="center" vertical="top" wrapText="1"/>
    </xf>
    <xf numFmtId="165" fontId="4" fillId="9" borderId="55" xfId="0" applyNumberFormat="1" applyFont="1" applyFill="1" applyBorder="1" applyAlignment="1">
      <alignment horizontal="center" vertical="top" wrapText="1"/>
    </xf>
    <xf numFmtId="165" fontId="4" fillId="9" borderId="40" xfId="0" applyNumberFormat="1" applyFont="1" applyFill="1" applyBorder="1" applyAlignment="1">
      <alignment horizontal="center" vertical="top" wrapText="1"/>
    </xf>
    <xf numFmtId="3" fontId="3" fillId="8" borderId="25" xfId="0" applyNumberFormat="1" applyFont="1" applyFill="1" applyBorder="1" applyAlignment="1">
      <alignment horizontal="center" vertical="center" textRotation="90" wrapText="1"/>
    </xf>
    <xf numFmtId="49" fontId="4" fillId="8" borderId="19" xfId="0" applyNumberFormat="1" applyFont="1" applyFill="1" applyBorder="1" applyAlignment="1">
      <alignment horizontal="center" vertical="top"/>
    </xf>
    <xf numFmtId="0" fontId="3" fillId="8" borderId="35" xfId="0" applyFont="1" applyFill="1" applyBorder="1" applyAlignment="1">
      <alignment horizontal="left" vertical="top" wrapText="1"/>
    </xf>
    <xf numFmtId="0" fontId="3" fillId="8" borderId="27" xfId="0" applyFont="1" applyFill="1" applyBorder="1" applyAlignment="1">
      <alignment horizontal="left" vertical="top" wrapText="1"/>
    </xf>
    <xf numFmtId="0" fontId="3" fillId="8" borderId="25" xfId="0" applyFont="1" applyFill="1" applyBorder="1" applyAlignment="1">
      <alignment horizontal="center" vertical="top" wrapText="1"/>
    </xf>
    <xf numFmtId="0" fontId="3" fillId="8" borderId="51" xfId="0" applyFont="1" applyFill="1" applyBorder="1" applyAlignment="1">
      <alignment horizontal="center" vertical="top" wrapText="1"/>
    </xf>
    <xf numFmtId="0" fontId="28" fillId="8" borderId="20" xfId="0" applyFont="1" applyFill="1" applyBorder="1" applyAlignment="1">
      <alignment horizontal="center" vertical="top" wrapText="1"/>
    </xf>
    <xf numFmtId="165" fontId="4" fillId="9" borderId="38" xfId="0" applyNumberFormat="1" applyFont="1" applyFill="1" applyBorder="1" applyAlignment="1">
      <alignment horizontal="center" vertical="top" wrapText="1"/>
    </xf>
    <xf numFmtId="164" fontId="3" fillId="0" borderId="27" xfId="0" applyNumberFormat="1" applyFont="1" applyFill="1" applyBorder="1" applyAlignment="1">
      <alignment horizontal="center" vertical="top"/>
    </xf>
    <xf numFmtId="164" fontId="3" fillId="0" borderId="13" xfId="0" applyNumberFormat="1" applyFont="1" applyFill="1" applyBorder="1" applyAlignment="1">
      <alignment horizontal="center" vertical="top"/>
    </xf>
    <xf numFmtId="164" fontId="3" fillId="0" borderId="35" xfId="0" applyNumberFormat="1" applyFont="1" applyFill="1" applyBorder="1" applyAlignment="1">
      <alignment horizontal="center" vertical="top"/>
    </xf>
    <xf numFmtId="3" fontId="4" fillId="9" borderId="38" xfId="0" applyNumberFormat="1" applyFont="1" applyFill="1" applyBorder="1" applyAlignment="1">
      <alignment horizontal="right" vertical="top"/>
    </xf>
    <xf numFmtId="165" fontId="4" fillId="9" borderId="38" xfId="0" applyNumberFormat="1" applyFont="1" applyFill="1" applyBorder="1" applyAlignment="1">
      <alignment horizontal="center" vertical="top"/>
    </xf>
    <xf numFmtId="165" fontId="4" fillId="9" borderId="1" xfId="0" applyNumberFormat="1" applyFont="1" applyFill="1" applyBorder="1" applyAlignment="1">
      <alignment horizontal="center" vertical="top"/>
    </xf>
    <xf numFmtId="165" fontId="4" fillId="9" borderId="4" xfId="0" applyNumberFormat="1" applyFont="1" applyFill="1" applyBorder="1" applyAlignment="1">
      <alignment horizontal="center" vertical="top"/>
    </xf>
    <xf numFmtId="164" fontId="3" fillId="0" borderId="53" xfId="0" applyNumberFormat="1" applyFont="1" applyFill="1" applyBorder="1" applyAlignment="1">
      <alignment horizontal="center" vertical="top"/>
    </xf>
    <xf numFmtId="3" fontId="3" fillId="8" borderId="55"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164" fontId="3" fillId="8" borderId="9" xfId="0" applyNumberFormat="1" applyFont="1" applyFill="1" applyBorder="1" applyAlignment="1">
      <alignment vertical="top" wrapText="1"/>
    </xf>
    <xf numFmtId="164" fontId="3" fillId="8" borderId="0" xfId="0" applyNumberFormat="1" applyFont="1" applyFill="1" applyBorder="1" applyAlignment="1">
      <alignment vertical="top" wrapText="1"/>
    </xf>
    <xf numFmtId="164" fontId="3" fillId="0" borderId="21" xfId="0" applyNumberFormat="1" applyFont="1" applyFill="1" applyBorder="1" applyAlignment="1">
      <alignment horizontal="center" vertical="top" wrapText="1"/>
    </xf>
    <xf numFmtId="164" fontId="3" fillId="0" borderId="15" xfId="0" applyNumberFormat="1" applyFont="1" applyFill="1" applyBorder="1" applyAlignment="1">
      <alignment horizontal="center" vertical="top" wrapText="1"/>
    </xf>
    <xf numFmtId="164" fontId="3" fillId="0" borderId="0" xfId="0" applyNumberFormat="1" applyFont="1" applyFill="1" applyBorder="1" applyAlignment="1">
      <alignment horizontal="center" vertical="top" wrapText="1"/>
    </xf>
    <xf numFmtId="164" fontId="3" fillId="0" borderId="9" xfId="0" applyNumberFormat="1" applyFont="1" applyFill="1" applyBorder="1" applyAlignment="1">
      <alignment horizontal="center" vertical="top" wrapText="1"/>
    </xf>
    <xf numFmtId="164" fontId="3" fillId="0" borderId="27" xfId="0" applyNumberFormat="1" applyFont="1" applyFill="1" applyBorder="1" applyAlignment="1">
      <alignment horizontal="center" vertical="top" wrapText="1"/>
    </xf>
    <xf numFmtId="164" fontId="3" fillId="0" borderId="34" xfId="0" applyNumberFormat="1" applyFont="1" applyFill="1" applyBorder="1" applyAlignment="1">
      <alignment horizontal="center" vertical="top" wrapText="1"/>
    </xf>
    <xf numFmtId="3" fontId="3" fillId="8" borderId="51" xfId="0" applyNumberFormat="1" applyFont="1" applyFill="1" applyBorder="1" applyAlignment="1">
      <alignment horizontal="center" vertical="top" wrapText="1"/>
    </xf>
    <xf numFmtId="3" fontId="3" fillId="8" borderId="73" xfId="0" applyNumberFormat="1" applyFont="1" applyFill="1" applyBorder="1" applyAlignment="1">
      <alignment horizontal="center" vertical="top" wrapText="1"/>
    </xf>
    <xf numFmtId="164" fontId="3" fillId="0" borderId="37" xfId="0" applyNumberFormat="1" applyFont="1" applyBorder="1" applyAlignment="1">
      <alignment horizontal="center" vertical="top"/>
    </xf>
    <xf numFmtId="164" fontId="3" fillId="0" borderId="52" xfId="0" applyNumberFormat="1" applyFont="1" applyFill="1" applyBorder="1" applyAlignment="1">
      <alignment horizontal="center" vertical="top"/>
    </xf>
    <xf numFmtId="3" fontId="3" fillId="0" borderId="11" xfId="0" applyNumberFormat="1" applyFont="1" applyBorder="1" applyAlignment="1">
      <alignment vertical="top"/>
    </xf>
    <xf numFmtId="165" fontId="4" fillId="9" borderId="56" xfId="0" applyNumberFormat="1" applyFont="1" applyFill="1" applyBorder="1" applyAlignment="1">
      <alignment horizontal="center" vertical="top"/>
    </xf>
    <xf numFmtId="164" fontId="3" fillId="0" borderId="28" xfId="0" applyNumberFormat="1" applyFont="1" applyFill="1" applyBorder="1" applyAlignment="1">
      <alignment horizontal="center" vertical="top" wrapText="1"/>
    </xf>
    <xf numFmtId="164" fontId="3" fillId="0" borderId="71" xfId="0" applyNumberFormat="1" applyFont="1" applyFill="1" applyBorder="1" applyAlignment="1">
      <alignment horizontal="center" vertical="top" wrapText="1"/>
    </xf>
    <xf numFmtId="165" fontId="3" fillId="0" borderId="58" xfId="0" applyNumberFormat="1" applyFont="1" applyFill="1" applyBorder="1" applyAlignment="1">
      <alignment horizontal="center" vertical="top"/>
    </xf>
    <xf numFmtId="165" fontId="3" fillId="0" borderId="11" xfId="0" applyNumberFormat="1" applyFont="1" applyFill="1" applyBorder="1" applyAlignment="1">
      <alignment horizontal="center" vertical="top" wrapText="1"/>
    </xf>
    <xf numFmtId="164" fontId="3" fillId="0" borderId="89" xfId="0" applyNumberFormat="1" applyFont="1" applyFill="1" applyBorder="1" applyAlignment="1">
      <alignment horizontal="center" vertical="top"/>
    </xf>
    <xf numFmtId="164" fontId="3" fillId="0" borderId="76" xfId="0" applyNumberFormat="1" applyFont="1" applyFill="1" applyBorder="1" applyAlignment="1">
      <alignment horizontal="center" vertical="top"/>
    </xf>
    <xf numFmtId="165" fontId="4" fillId="3" borderId="10" xfId="0" applyNumberFormat="1" applyFont="1" applyFill="1" applyBorder="1" applyAlignment="1">
      <alignment horizontal="center" vertical="top"/>
    </xf>
    <xf numFmtId="164" fontId="3" fillId="0" borderId="25" xfId="0" applyNumberFormat="1" applyFont="1" applyFill="1" applyBorder="1" applyAlignment="1">
      <alignment horizontal="center" vertical="top"/>
    </xf>
    <xf numFmtId="164" fontId="3" fillId="0" borderId="21" xfId="0" applyNumberFormat="1" applyFont="1" applyFill="1" applyBorder="1" applyAlignment="1">
      <alignment horizontal="center" vertical="top"/>
    </xf>
    <xf numFmtId="164" fontId="3" fillId="8" borderId="34" xfId="0" applyNumberFormat="1" applyFont="1" applyFill="1" applyBorder="1" applyAlignment="1">
      <alignment horizontal="center" vertical="top" wrapText="1"/>
    </xf>
    <xf numFmtId="164" fontId="3" fillId="0" borderId="33" xfId="0" applyNumberFormat="1" applyFont="1" applyFill="1" applyBorder="1" applyAlignment="1">
      <alignment horizontal="center" vertical="top" wrapText="1"/>
    </xf>
    <xf numFmtId="165" fontId="4" fillId="9" borderId="32" xfId="0" applyNumberFormat="1" applyFont="1" applyFill="1" applyBorder="1" applyAlignment="1">
      <alignment horizontal="center" vertical="top" wrapText="1"/>
    </xf>
    <xf numFmtId="165" fontId="4" fillId="9" borderId="31" xfId="0" applyNumberFormat="1" applyFont="1" applyFill="1" applyBorder="1" applyAlignment="1">
      <alignment horizontal="center" vertical="top" wrapText="1"/>
    </xf>
    <xf numFmtId="165" fontId="4" fillId="9" borderId="31" xfId="0" applyNumberFormat="1" applyFont="1" applyFill="1" applyBorder="1" applyAlignment="1">
      <alignment horizontal="center" vertical="top"/>
    </xf>
    <xf numFmtId="164" fontId="3" fillId="0" borderId="33" xfId="0" applyNumberFormat="1" applyFont="1" applyBorder="1" applyAlignment="1">
      <alignment horizontal="center" vertical="top" wrapText="1"/>
    </xf>
    <xf numFmtId="165" fontId="4" fillId="3" borderId="2" xfId="0" applyNumberFormat="1" applyFont="1" applyFill="1" applyBorder="1" applyAlignment="1">
      <alignment horizontal="center" vertical="top"/>
    </xf>
    <xf numFmtId="165" fontId="4" fillId="3" borderId="63" xfId="0" applyNumberFormat="1" applyFont="1" applyFill="1" applyBorder="1" applyAlignment="1">
      <alignment horizontal="center" vertical="top"/>
    </xf>
    <xf numFmtId="164" fontId="3" fillId="0" borderId="22" xfId="0" applyNumberFormat="1" applyFont="1" applyFill="1" applyBorder="1" applyAlignment="1">
      <alignment horizontal="center" vertical="top"/>
    </xf>
    <xf numFmtId="165" fontId="4" fillId="3" borderId="5" xfId="0" applyNumberFormat="1" applyFont="1" applyFill="1" applyBorder="1" applyAlignment="1">
      <alignment horizontal="center" vertical="top"/>
    </xf>
    <xf numFmtId="165" fontId="4" fillId="3" borderId="6" xfId="0" applyNumberFormat="1" applyFont="1" applyFill="1" applyBorder="1" applyAlignment="1">
      <alignment horizontal="center" vertical="top"/>
    </xf>
    <xf numFmtId="3" fontId="3" fillId="0" borderId="0" xfId="0" applyNumberFormat="1" applyFont="1" applyAlignment="1">
      <alignment vertical="top"/>
    </xf>
    <xf numFmtId="164" fontId="3" fillId="8" borderId="52" xfId="0" applyNumberFormat="1" applyFont="1" applyFill="1" applyBorder="1" applyAlignment="1">
      <alignment vertical="top" wrapText="1"/>
    </xf>
    <xf numFmtId="3" fontId="3" fillId="0" borderId="23" xfId="0" applyNumberFormat="1" applyFont="1" applyBorder="1" applyAlignment="1">
      <alignment horizontal="center" vertical="top"/>
    </xf>
    <xf numFmtId="3" fontId="22" fillId="8" borderId="43" xfId="0" applyNumberFormat="1" applyFont="1" applyFill="1" applyBorder="1" applyAlignment="1">
      <alignment horizontal="center" vertical="top"/>
    </xf>
    <xf numFmtId="3" fontId="22" fillId="8" borderId="94" xfId="0" applyNumberFormat="1" applyFont="1" applyFill="1" applyBorder="1" applyAlignment="1">
      <alignment horizontal="center" vertical="top"/>
    </xf>
    <xf numFmtId="3" fontId="22" fillId="8" borderId="73" xfId="0" applyNumberFormat="1" applyFont="1" applyFill="1" applyBorder="1" applyAlignment="1">
      <alignment horizontal="center" vertical="top"/>
    </xf>
    <xf numFmtId="3" fontId="22" fillId="8" borderId="40" xfId="0" applyNumberFormat="1" applyFont="1" applyFill="1" applyBorder="1" applyAlignment="1">
      <alignment horizontal="center" vertical="top"/>
    </xf>
    <xf numFmtId="3" fontId="22" fillId="8" borderId="76" xfId="0" applyNumberFormat="1" applyFont="1" applyFill="1" applyBorder="1" applyAlignment="1">
      <alignment horizontal="center" vertical="top"/>
    </xf>
    <xf numFmtId="3" fontId="22" fillId="8" borderId="71" xfId="0" applyNumberFormat="1" applyFont="1" applyFill="1" applyBorder="1" applyAlignment="1">
      <alignment horizontal="center" vertical="top"/>
    </xf>
    <xf numFmtId="3" fontId="28" fillId="0" borderId="48" xfId="0" applyNumberFormat="1" applyFont="1" applyBorder="1" applyAlignment="1">
      <alignment horizontal="center" vertical="top"/>
    </xf>
    <xf numFmtId="0" fontId="3" fillId="8" borderId="24" xfId="0" applyFont="1" applyFill="1" applyBorder="1" applyAlignment="1">
      <alignment horizontal="center" vertical="top" wrapText="1"/>
    </xf>
    <xf numFmtId="3" fontId="28" fillId="8" borderId="68" xfId="0" applyNumberFormat="1" applyFont="1" applyFill="1" applyBorder="1" applyAlignment="1">
      <alignment horizontal="center" vertical="top"/>
    </xf>
    <xf numFmtId="165" fontId="1" fillId="9" borderId="76" xfId="0" applyNumberFormat="1" applyFont="1" applyFill="1" applyBorder="1" applyAlignment="1">
      <alignment horizontal="center" vertical="top" wrapText="1"/>
    </xf>
    <xf numFmtId="165" fontId="1" fillId="9" borderId="38" xfId="0" applyNumberFormat="1" applyFont="1" applyFill="1" applyBorder="1" applyAlignment="1">
      <alignment horizontal="center" vertical="top" wrapText="1"/>
    </xf>
    <xf numFmtId="164" fontId="3" fillId="0" borderId="51" xfId="0" applyNumberFormat="1" applyFont="1" applyFill="1" applyBorder="1" applyAlignment="1">
      <alignment horizontal="center" vertical="top"/>
    </xf>
    <xf numFmtId="164" fontId="3" fillId="8" borderId="51" xfId="0" applyNumberFormat="1" applyFont="1" applyFill="1" applyBorder="1" applyAlignment="1">
      <alignment horizontal="center" vertical="top"/>
    </xf>
    <xf numFmtId="165" fontId="1" fillId="9" borderId="56" xfId="0" applyNumberFormat="1" applyFont="1" applyFill="1" applyBorder="1" applyAlignment="1">
      <alignment horizontal="center" vertical="top" wrapText="1"/>
    </xf>
    <xf numFmtId="165" fontId="1" fillId="9" borderId="4" xfId="0" applyNumberFormat="1" applyFont="1" applyFill="1" applyBorder="1" applyAlignment="1">
      <alignment horizontal="center" vertical="top" wrapText="1"/>
    </xf>
    <xf numFmtId="165" fontId="1" fillId="9" borderId="1" xfId="0" applyNumberFormat="1" applyFont="1" applyFill="1" applyBorder="1" applyAlignment="1">
      <alignment horizontal="center" vertical="top" wrapText="1"/>
    </xf>
    <xf numFmtId="165" fontId="1" fillId="9" borderId="40" xfId="0" applyNumberFormat="1" applyFont="1" applyFill="1" applyBorder="1" applyAlignment="1">
      <alignment horizontal="center" vertical="top" wrapText="1"/>
    </xf>
    <xf numFmtId="164" fontId="3" fillId="5" borderId="51" xfId="0" applyNumberFormat="1" applyFont="1" applyFill="1" applyBorder="1" applyAlignment="1">
      <alignment horizontal="center" vertical="top" wrapText="1"/>
    </xf>
    <xf numFmtId="164" fontId="2" fillId="5" borderId="51" xfId="0" applyNumberFormat="1" applyFont="1" applyFill="1" applyBorder="1" applyAlignment="1">
      <alignment horizontal="center" vertical="top"/>
    </xf>
    <xf numFmtId="164" fontId="3" fillId="0" borderId="52" xfId="0" applyNumberFormat="1" applyFont="1" applyFill="1" applyBorder="1" applyAlignment="1">
      <alignment horizontal="center" vertical="top" wrapText="1"/>
    </xf>
    <xf numFmtId="164" fontId="3" fillId="0" borderId="12" xfId="0" applyNumberFormat="1" applyFont="1" applyFill="1" applyBorder="1" applyAlignment="1">
      <alignment horizontal="center" vertical="top" wrapText="1"/>
    </xf>
    <xf numFmtId="165" fontId="3" fillId="0" borderId="48" xfId="0" applyNumberFormat="1" applyFont="1" applyFill="1" applyBorder="1" applyAlignment="1">
      <alignment horizontal="center" vertical="top"/>
    </xf>
    <xf numFmtId="164" fontId="3" fillId="0" borderId="72" xfId="0" applyNumberFormat="1" applyFont="1" applyFill="1" applyBorder="1" applyAlignment="1">
      <alignment horizontal="center" vertical="top"/>
    </xf>
    <xf numFmtId="164" fontId="3" fillId="0" borderId="74" xfId="0" applyNumberFormat="1" applyFont="1" applyFill="1" applyBorder="1" applyAlignment="1">
      <alignment horizontal="center" vertical="top" wrapText="1"/>
    </xf>
    <xf numFmtId="164" fontId="3" fillId="0" borderId="44" xfId="0" applyNumberFormat="1" applyFont="1" applyFill="1" applyBorder="1" applyAlignment="1">
      <alignment horizontal="center" vertical="top" wrapText="1"/>
    </xf>
    <xf numFmtId="164" fontId="3" fillId="0" borderId="72" xfId="0" applyNumberFormat="1" applyFont="1" applyFill="1" applyBorder="1" applyAlignment="1">
      <alignment horizontal="center" vertical="top" wrapText="1"/>
    </xf>
    <xf numFmtId="164" fontId="3" fillId="0" borderId="48" xfId="0" applyNumberFormat="1" applyFont="1" applyFill="1" applyBorder="1" applyAlignment="1">
      <alignment horizontal="center" vertical="top" wrapText="1"/>
    </xf>
    <xf numFmtId="3" fontId="3" fillId="8" borderId="23" xfId="0" applyNumberFormat="1" applyFont="1" applyFill="1" applyBorder="1" applyAlignment="1">
      <alignment horizontal="center" vertical="top" wrapText="1"/>
    </xf>
    <xf numFmtId="3" fontId="3" fillId="8" borderId="69" xfId="0" applyNumberFormat="1" applyFont="1" applyFill="1" applyBorder="1" applyAlignment="1">
      <alignment horizontal="center" vertical="top" wrapText="1"/>
    </xf>
    <xf numFmtId="3" fontId="28" fillId="8" borderId="53" xfId="0" applyNumberFormat="1" applyFont="1" applyFill="1" applyBorder="1" applyAlignment="1">
      <alignment horizontal="center" vertical="top" wrapText="1"/>
    </xf>
    <xf numFmtId="3" fontId="39" fillId="8" borderId="68" xfId="0" applyNumberFormat="1" applyFont="1" applyFill="1" applyBorder="1" applyAlignment="1">
      <alignment horizontal="center" vertical="top"/>
    </xf>
    <xf numFmtId="164" fontId="2" fillId="0" borderId="0" xfId="0" applyNumberFormat="1" applyFont="1" applyAlignment="1">
      <alignment horizontal="center" vertical="top"/>
    </xf>
    <xf numFmtId="164" fontId="3" fillId="0" borderId="47" xfId="0" applyNumberFormat="1" applyFont="1" applyFill="1" applyBorder="1" applyAlignment="1">
      <alignment horizontal="center" vertical="top" wrapText="1"/>
    </xf>
    <xf numFmtId="164" fontId="4" fillId="8" borderId="22"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xf>
    <xf numFmtId="164" fontId="3" fillId="8" borderId="28" xfId="1" applyNumberFormat="1" applyFont="1" applyFill="1" applyBorder="1" applyAlignment="1">
      <alignment horizontal="left" vertical="top" wrapText="1"/>
    </xf>
    <xf numFmtId="3" fontId="3" fillId="5" borderId="69" xfId="1" applyNumberFormat="1" applyFont="1" applyFill="1" applyBorder="1" applyAlignment="1">
      <alignment horizontal="center" vertical="top"/>
    </xf>
    <xf numFmtId="3" fontId="3" fillId="8" borderId="29" xfId="0" applyNumberFormat="1" applyFont="1" applyFill="1" applyBorder="1" applyAlignment="1">
      <alignment horizontal="center" vertical="top"/>
    </xf>
    <xf numFmtId="3" fontId="28" fillId="8" borderId="53" xfId="1" applyNumberFormat="1" applyFont="1" applyFill="1" applyBorder="1" applyAlignment="1">
      <alignment horizontal="center" vertical="top"/>
    </xf>
    <xf numFmtId="3" fontId="3" fillId="8" borderId="23" xfId="1" applyNumberFormat="1" applyFont="1" applyFill="1" applyBorder="1" applyAlignment="1">
      <alignment horizontal="center" vertical="top"/>
    </xf>
    <xf numFmtId="3" fontId="3" fillId="8" borderId="89" xfId="1" applyNumberFormat="1" applyFont="1" applyFill="1" applyBorder="1" applyAlignment="1">
      <alignment horizontal="center" vertical="top"/>
    </xf>
    <xf numFmtId="3" fontId="28" fillId="5" borderId="20" xfId="0" applyNumberFormat="1" applyFont="1" applyFill="1" applyBorder="1" applyAlignment="1">
      <alignment horizontal="center" vertical="top"/>
    </xf>
    <xf numFmtId="3" fontId="3" fillId="5" borderId="35" xfId="0" applyNumberFormat="1" applyFont="1" applyFill="1" applyBorder="1" applyAlignment="1">
      <alignment vertical="top" wrapText="1"/>
    </xf>
    <xf numFmtId="164" fontId="3" fillId="0" borderId="11" xfId="0" applyNumberFormat="1" applyFont="1" applyFill="1" applyBorder="1" applyAlignment="1">
      <alignment horizontal="center" vertical="top"/>
    </xf>
    <xf numFmtId="164" fontId="3" fillId="0" borderId="58" xfId="0" applyNumberFormat="1" applyFont="1" applyFill="1" applyBorder="1" applyAlignment="1">
      <alignment horizontal="center" vertical="top" wrapText="1"/>
    </xf>
    <xf numFmtId="164" fontId="3" fillId="5" borderId="73" xfId="0" applyNumberFormat="1" applyFont="1" applyFill="1" applyBorder="1" applyAlignment="1">
      <alignment horizontal="center" vertical="top"/>
    </xf>
    <xf numFmtId="164" fontId="2" fillId="0" borderId="51" xfId="0" applyNumberFormat="1" applyFont="1" applyBorder="1" applyAlignment="1">
      <alignment horizontal="center" vertical="top"/>
    </xf>
    <xf numFmtId="165" fontId="1" fillId="9" borderId="37" xfId="0" applyNumberFormat="1" applyFont="1" applyFill="1" applyBorder="1" applyAlignment="1">
      <alignment horizontal="center" vertical="top" wrapText="1"/>
    </xf>
    <xf numFmtId="164" fontId="3" fillId="13" borderId="58" xfId="0" applyNumberFormat="1" applyFont="1" applyFill="1" applyBorder="1" applyAlignment="1">
      <alignment horizontal="center" vertical="top"/>
    </xf>
    <xf numFmtId="164" fontId="3" fillId="13" borderId="53" xfId="0" applyNumberFormat="1" applyFont="1" applyFill="1" applyBorder="1" applyAlignment="1">
      <alignment horizontal="center" vertical="top"/>
    </xf>
    <xf numFmtId="164" fontId="17" fillId="13" borderId="58" xfId="0" applyNumberFormat="1" applyFont="1" applyFill="1" applyBorder="1" applyAlignment="1">
      <alignment horizontal="center" vertical="top"/>
    </xf>
    <xf numFmtId="164" fontId="17" fillId="13" borderId="26" xfId="0" applyNumberFormat="1" applyFont="1" applyFill="1" applyBorder="1" applyAlignment="1">
      <alignment horizontal="center" vertical="top"/>
    </xf>
    <xf numFmtId="164" fontId="17" fillId="13" borderId="48" xfId="0" applyNumberFormat="1" applyFont="1" applyFill="1" applyBorder="1" applyAlignment="1">
      <alignment horizontal="center" vertical="top"/>
    </xf>
    <xf numFmtId="164" fontId="3" fillId="13" borderId="39" xfId="0" applyNumberFormat="1" applyFont="1" applyFill="1" applyBorder="1" applyAlignment="1">
      <alignment horizontal="center" vertical="top"/>
    </xf>
    <xf numFmtId="164" fontId="3" fillId="13" borderId="15" xfId="0" applyNumberFormat="1" applyFont="1" applyFill="1" applyBorder="1" applyAlignment="1">
      <alignment horizontal="center" vertical="top"/>
    </xf>
    <xf numFmtId="165" fontId="3" fillId="13" borderId="11" xfId="0" applyNumberFormat="1" applyFont="1" applyFill="1" applyBorder="1" applyAlignment="1">
      <alignment horizontal="center" vertical="top"/>
    </xf>
    <xf numFmtId="165" fontId="3" fillId="13" borderId="39" xfId="0" applyNumberFormat="1" applyFont="1" applyFill="1" applyBorder="1" applyAlignment="1">
      <alignment horizontal="center" vertical="top" wrapText="1"/>
    </xf>
    <xf numFmtId="165" fontId="3" fillId="13" borderId="12" xfId="0" applyNumberFormat="1" applyFont="1" applyFill="1" applyBorder="1" applyAlignment="1">
      <alignment horizontal="center" vertical="top" wrapText="1"/>
    </xf>
    <xf numFmtId="165" fontId="3" fillId="13" borderId="15" xfId="0" applyNumberFormat="1" applyFont="1" applyFill="1" applyBorder="1" applyAlignment="1">
      <alignment horizontal="center" vertical="top"/>
    </xf>
    <xf numFmtId="165" fontId="3" fillId="13" borderId="12" xfId="0" applyNumberFormat="1" applyFont="1" applyFill="1" applyBorder="1" applyAlignment="1">
      <alignment horizontal="center" vertical="top"/>
    </xf>
    <xf numFmtId="165" fontId="3" fillId="13" borderId="53" xfId="0" applyNumberFormat="1" applyFont="1" applyFill="1" applyBorder="1" applyAlignment="1">
      <alignment horizontal="center" vertical="top"/>
    </xf>
    <xf numFmtId="165" fontId="3" fillId="13" borderId="26" xfId="0" applyNumberFormat="1" applyFont="1" applyFill="1" applyBorder="1" applyAlignment="1">
      <alignment horizontal="center" vertical="top"/>
    </xf>
    <xf numFmtId="164" fontId="3" fillId="13" borderId="53" xfId="0" applyNumberFormat="1" applyFont="1" applyFill="1" applyBorder="1" applyAlignment="1">
      <alignment horizontal="center" vertical="top" wrapText="1"/>
    </xf>
    <xf numFmtId="164" fontId="3" fillId="13" borderId="58" xfId="0" applyNumberFormat="1" applyFont="1" applyFill="1" applyBorder="1" applyAlignment="1">
      <alignment horizontal="center" vertical="top" wrapText="1"/>
    </xf>
    <xf numFmtId="165" fontId="3" fillId="13" borderId="58" xfId="0" applyNumberFormat="1" applyFont="1" applyFill="1" applyBorder="1" applyAlignment="1">
      <alignment horizontal="center" vertical="top"/>
    </xf>
    <xf numFmtId="165" fontId="3" fillId="13" borderId="26" xfId="1" applyNumberFormat="1" applyFont="1" applyFill="1" applyBorder="1" applyAlignment="1">
      <alignment horizontal="center" vertical="top"/>
    </xf>
    <xf numFmtId="165" fontId="3" fillId="13" borderId="12" xfId="1" applyNumberFormat="1" applyFont="1" applyFill="1" applyBorder="1" applyAlignment="1">
      <alignment horizontal="center" vertical="top"/>
    </xf>
    <xf numFmtId="165" fontId="3" fillId="13" borderId="58" xfId="0" applyNumberFormat="1" applyFont="1" applyFill="1" applyBorder="1" applyAlignment="1">
      <alignment horizontal="center" vertical="top" wrapText="1"/>
    </xf>
    <xf numFmtId="165" fontId="3" fillId="13" borderId="8" xfId="0" applyNumberFormat="1" applyFont="1" applyFill="1" applyBorder="1" applyAlignment="1">
      <alignment horizontal="center" vertical="top"/>
    </xf>
    <xf numFmtId="165" fontId="2" fillId="13" borderId="12" xfId="0" applyNumberFormat="1" applyFont="1" applyFill="1" applyBorder="1" applyAlignment="1">
      <alignment horizontal="center" vertical="top"/>
    </xf>
    <xf numFmtId="164" fontId="3" fillId="13" borderId="26" xfId="0" applyNumberFormat="1" applyFont="1" applyFill="1" applyBorder="1" applyAlignment="1">
      <alignment horizontal="center" vertical="top"/>
    </xf>
    <xf numFmtId="165" fontId="2" fillId="13" borderId="58" xfId="0" applyNumberFormat="1" applyFont="1" applyFill="1" applyBorder="1" applyAlignment="1">
      <alignment horizontal="center" vertical="top"/>
    </xf>
    <xf numFmtId="164" fontId="28" fillId="0" borderId="37" xfId="0" applyNumberFormat="1" applyFont="1" applyFill="1" applyBorder="1" applyAlignment="1">
      <alignment horizontal="center" vertical="top" wrapText="1"/>
    </xf>
    <xf numFmtId="3" fontId="3" fillId="0" borderId="24" xfId="0" applyNumberFormat="1" applyFont="1" applyFill="1" applyBorder="1" applyAlignment="1">
      <alignment vertical="top" wrapText="1"/>
    </xf>
    <xf numFmtId="3" fontId="3" fillId="0" borderId="89" xfId="0" applyNumberFormat="1" applyFont="1" applyFill="1" applyBorder="1" applyAlignment="1">
      <alignment horizontal="center" vertical="top"/>
    </xf>
    <xf numFmtId="164" fontId="3" fillId="0" borderId="15" xfId="0" applyNumberFormat="1" applyFont="1" applyFill="1" applyBorder="1" applyAlignment="1">
      <alignment horizontal="center" vertical="top"/>
    </xf>
    <xf numFmtId="3" fontId="3" fillId="0" borderId="55" xfId="0" applyNumberFormat="1" applyFont="1" applyFill="1" applyBorder="1" applyAlignment="1">
      <alignment vertical="top" wrapText="1"/>
    </xf>
    <xf numFmtId="3" fontId="3" fillId="0" borderId="76" xfId="0" applyNumberFormat="1" applyFont="1" applyFill="1" applyBorder="1" applyAlignment="1">
      <alignment horizontal="center" vertical="top"/>
    </xf>
    <xf numFmtId="0" fontId="28" fillId="0" borderId="15" xfId="0" applyNumberFormat="1" applyFont="1" applyFill="1" applyBorder="1" applyAlignment="1">
      <alignment horizontal="center" vertical="top"/>
    </xf>
    <xf numFmtId="0" fontId="3" fillId="0" borderId="9"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0" fontId="3" fillId="8" borderId="9" xfId="0" applyFont="1" applyFill="1" applyBorder="1" applyAlignment="1">
      <alignment horizontal="center" vertical="top" wrapText="1"/>
    </xf>
    <xf numFmtId="3" fontId="4" fillId="8" borderId="33" xfId="0" applyNumberFormat="1" applyFont="1" applyFill="1" applyBorder="1" applyAlignment="1">
      <alignment horizontal="right" vertical="top" wrapText="1"/>
    </xf>
    <xf numFmtId="165" fontId="4" fillId="8" borderId="21" xfId="0" applyNumberFormat="1" applyFont="1" applyFill="1" applyBorder="1" applyAlignment="1">
      <alignment horizontal="center" vertical="top" wrapText="1"/>
    </xf>
    <xf numFmtId="165" fontId="4" fillId="8" borderId="15" xfId="0" applyNumberFormat="1" applyFont="1" applyFill="1" applyBorder="1" applyAlignment="1">
      <alignment horizontal="center" vertical="top" wrapText="1"/>
    </xf>
    <xf numFmtId="165" fontId="4" fillId="8" borderId="0" xfId="0" applyNumberFormat="1" applyFont="1" applyFill="1" applyBorder="1" applyAlignment="1">
      <alignment horizontal="center" vertical="top" wrapText="1"/>
    </xf>
    <xf numFmtId="165" fontId="4" fillId="8" borderId="9" xfId="0" applyNumberFormat="1" applyFont="1" applyFill="1" applyBorder="1" applyAlignment="1">
      <alignment horizontal="center" vertical="top" wrapText="1"/>
    </xf>
    <xf numFmtId="165" fontId="4" fillId="8" borderId="33" xfId="0" applyNumberFormat="1" applyFont="1" applyFill="1" applyBorder="1" applyAlignment="1">
      <alignment horizontal="center" vertical="top" wrapText="1"/>
    </xf>
    <xf numFmtId="165" fontId="4" fillId="8" borderId="27" xfId="0" applyNumberFormat="1" applyFont="1" applyFill="1" applyBorder="1" applyAlignment="1">
      <alignment horizontal="center" vertical="top" wrapText="1"/>
    </xf>
    <xf numFmtId="49" fontId="4" fillId="8" borderId="13" xfId="0" applyNumberFormat="1" applyFont="1" applyFill="1" applyBorder="1" applyAlignment="1">
      <alignment horizontal="center" vertical="top"/>
    </xf>
    <xf numFmtId="3" fontId="4" fillId="8" borderId="27" xfId="0" applyNumberFormat="1" applyFont="1" applyFill="1" applyBorder="1" applyAlignment="1">
      <alignment horizontal="right" vertical="top"/>
    </xf>
    <xf numFmtId="165" fontId="4" fillId="8" borderId="12" xfId="0" applyNumberFormat="1" applyFont="1" applyFill="1" applyBorder="1" applyAlignment="1">
      <alignment horizontal="center" vertical="top"/>
    </xf>
    <xf numFmtId="165" fontId="4" fillId="8" borderId="21" xfId="0" applyNumberFormat="1" applyFont="1" applyFill="1" applyBorder="1" applyAlignment="1">
      <alignment horizontal="center" vertical="top"/>
    </xf>
    <xf numFmtId="165" fontId="4" fillId="8" borderId="15" xfId="0" applyNumberFormat="1" applyFont="1" applyFill="1" applyBorder="1" applyAlignment="1">
      <alignment horizontal="center" vertical="top"/>
    </xf>
    <xf numFmtId="165" fontId="4" fillId="8" borderId="0" xfId="0" applyNumberFormat="1" applyFont="1" applyFill="1" applyBorder="1" applyAlignment="1">
      <alignment horizontal="center" vertical="top"/>
    </xf>
    <xf numFmtId="165" fontId="4" fillId="8" borderId="9" xfId="0" applyNumberFormat="1" applyFont="1" applyFill="1" applyBorder="1" applyAlignment="1">
      <alignment horizontal="center" vertical="top"/>
    </xf>
    <xf numFmtId="165" fontId="4" fillId="8" borderId="33" xfId="0" applyNumberFormat="1" applyFont="1" applyFill="1" applyBorder="1" applyAlignment="1">
      <alignment horizontal="center" vertical="top"/>
    </xf>
    <xf numFmtId="165" fontId="4" fillId="8" borderId="27" xfId="0" applyNumberFormat="1" applyFont="1" applyFill="1" applyBorder="1" applyAlignment="1">
      <alignment horizontal="center" vertical="top"/>
    </xf>
    <xf numFmtId="3" fontId="4" fillId="8" borderId="35" xfId="0" applyNumberFormat="1" applyFont="1" applyFill="1" applyBorder="1" applyAlignment="1">
      <alignment horizontal="center" vertical="top" wrapText="1"/>
    </xf>
    <xf numFmtId="3" fontId="4" fillId="8" borderId="60" xfId="0" applyNumberFormat="1" applyFont="1" applyFill="1" applyBorder="1" applyAlignment="1">
      <alignment horizontal="left" vertical="top" wrapText="1"/>
    </xf>
    <xf numFmtId="3" fontId="4" fillId="9" borderId="57" xfId="0" applyNumberFormat="1" applyFont="1" applyFill="1" applyBorder="1" applyAlignment="1">
      <alignment horizontal="right" vertical="top" wrapText="1"/>
    </xf>
    <xf numFmtId="3" fontId="28" fillId="8" borderId="50" xfId="0" applyNumberFormat="1" applyFont="1" applyFill="1" applyBorder="1" applyAlignment="1">
      <alignment horizontal="center" vertical="top" wrapText="1"/>
    </xf>
    <xf numFmtId="3" fontId="3" fillId="8" borderId="43" xfId="0" applyNumberFormat="1" applyFont="1" applyFill="1" applyBorder="1" applyAlignment="1">
      <alignment horizontal="center" vertical="top" wrapText="1"/>
    </xf>
    <xf numFmtId="3" fontId="3" fillId="8" borderId="94" xfId="0" applyNumberFormat="1" applyFont="1" applyFill="1" applyBorder="1" applyAlignment="1">
      <alignment horizontal="center" vertical="top" wrapText="1"/>
    </xf>
    <xf numFmtId="3" fontId="4" fillId="0" borderId="90" xfId="0" applyNumberFormat="1" applyFont="1" applyFill="1" applyBorder="1" applyAlignment="1">
      <alignment horizontal="left" vertical="top" wrapText="1"/>
    </xf>
    <xf numFmtId="164" fontId="5" fillId="8" borderId="54" xfId="0" applyNumberFormat="1" applyFont="1" applyFill="1" applyBorder="1" applyAlignment="1">
      <alignment horizontal="center" vertical="top" wrapText="1"/>
    </xf>
    <xf numFmtId="164" fontId="5" fillId="8" borderId="74" xfId="0" applyNumberFormat="1" applyFont="1" applyFill="1" applyBorder="1" applyAlignment="1">
      <alignment horizontal="center" vertical="top" wrapText="1"/>
    </xf>
    <xf numFmtId="164" fontId="5" fillId="8" borderId="44" xfId="0" applyNumberFormat="1" applyFont="1" applyFill="1" applyBorder="1" applyAlignment="1">
      <alignment horizontal="center" vertical="top" wrapText="1"/>
    </xf>
    <xf numFmtId="3" fontId="3" fillId="0" borderId="37" xfId="0" applyNumberFormat="1" applyFont="1" applyFill="1" applyBorder="1" applyAlignment="1">
      <alignment vertical="top" wrapText="1"/>
    </xf>
    <xf numFmtId="3" fontId="3" fillId="0" borderId="56" xfId="0" applyNumberFormat="1" applyFont="1" applyFill="1" applyBorder="1" applyAlignment="1">
      <alignment horizontal="center" vertical="top"/>
    </xf>
    <xf numFmtId="164" fontId="3" fillId="0" borderId="36" xfId="0" applyNumberFormat="1" applyFont="1" applyBorder="1" applyAlignment="1">
      <alignment horizontal="center" vertical="top"/>
    </xf>
    <xf numFmtId="164" fontId="3" fillId="0" borderId="21" xfId="0" applyNumberFormat="1" applyFont="1" applyBorder="1" applyAlignment="1">
      <alignment horizontal="center" vertical="top"/>
    </xf>
    <xf numFmtId="3" fontId="28" fillId="0" borderId="0" xfId="0" applyNumberFormat="1" applyFont="1" applyBorder="1" applyAlignment="1">
      <alignment horizontal="center" vertical="top"/>
    </xf>
    <xf numFmtId="3" fontId="28" fillId="0" borderId="16"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4" fillId="5" borderId="13" xfId="0" applyNumberFormat="1" applyFont="1" applyFill="1" applyBorder="1" applyAlignment="1">
      <alignment vertical="top" wrapText="1"/>
    </xf>
    <xf numFmtId="164" fontId="2" fillId="8" borderId="76" xfId="0" applyNumberFormat="1" applyFont="1" applyFill="1" applyBorder="1" applyAlignment="1">
      <alignment horizontal="center" vertical="top"/>
    </xf>
    <xf numFmtId="164" fontId="2" fillId="8" borderId="58"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3" fontId="34" fillId="8" borderId="70" xfId="0" applyNumberFormat="1" applyFont="1" applyFill="1" applyBorder="1" applyAlignment="1">
      <alignment horizontal="center" vertical="top"/>
    </xf>
    <xf numFmtId="164" fontId="2" fillId="8" borderId="89" xfId="0" applyNumberFormat="1" applyFont="1" applyFill="1" applyBorder="1" applyAlignment="1">
      <alignment horizontal="center" vertical="top"/>
    </xf>
    <xf numFmtId="164" fontId="2" fillId="8" borderId="26" xfId="0" applyNumberFormat="1" applyFont="1" applyFill="1" applyBorder="1" applyAlignment="1">
      <alignment horizontal="center" vertical="top" wrapText="1"/>
    </xf>
    <xf numFmtId="164" fontId="2" fillId="8" borderId="23" xfId="0" applyNumberFormat="1" applyFont="1" applyFill="1" applyBorder="1" applyAlignment="1">
      <alignment horizontal="center" vertical="top" wrapText="1"/>
    </xf>
    <xf numFmtId="164" fontId="2" fillId="8" borderId="24" xfId="0" applyNumberFormat="1" applyFont="1" applyFill="1" applyBorder="1" applyAlignment="1">
      <alignment horizontal="center" vertical="top" wrapText="1"/>
    </xf>
    <xf numFmtId="164" fontId="2" fillId="8" borderId="69" xfId="0" applyNumberFormat="1" applyFont="1" applyFill="1" applyBorder="1" applyAlignment="1">
      <alignment horizontal="center" vertical="top" wrapText="1"/>
    </xf>
    <xf numFmtId="164" fontId="2" fillId="8" borderId="28" xfId="1" applyNumberFormat="1" applyFont="1" applyFill="1" applyBorder="1" applyAlignment="1">
      <alignment horizontal="left" vertical="top" wrapText="1"/>
    </xf>
    <xf numFmtId="0" fontId="34" fillId="8" borderId="24"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165" fontId="3" fillId="8" borderId="11" xfId="0" applyNumberFormat="1" applyFont="1" applyFill="1" applyBorder="1" applyAlignment="1">
      <alignment horizontal="center" vertical="top"/>
    </xf>
    <xf numFmtId="165" fontId="2" fillId="8" borderId="26" xfId="0" applyNumberFormat="1" applyFont="1" applyFill="1" applyBorder="1" applyAlignment="1">
      <alignment horizontal="center" vertical="top"/>
    </xf>
    <xf numFmtId="165" fontId="3" fillId="8" borderId="58" xfId="1" applyNumberFormat="1" applyFont="1" applyFill="1" applyBorder="1" applyAlignment="1">
      <alignment horizontal="center" vertical="top" wrapText="1"/>
    </xf>
    <xf numFmtId="165" fontId="3" fillId="8" borderId="12" xfId="1" applyNumberFormat="1" applyFont="1" applyFill="1" applyBorder="1" applyAlignment="1">
      <alignment horizontal="center" vertical="top" wrapText="1"/>
    </xf>
    <xf numFmtId="165" fontId="3" fillId="8" borderId="48" xfId="0" applyNumberFormat="1" applyFont="1" applyFill="1" applyBorder="1" applyAlignment="1">
      <alignment horizontal="center" vertical="top"/>
    </xf>
    <xf numFmtId="165" fontId="3" fillId="8" borderId="55" xfId="0" applyNumberFormat="1" applyFont="1" applyFill="1" applyBorder="1" applyAlignment="1">
      <alignment horizontal="center" vertical="top"/>
    </xf>
    <xf numFmtId="165" fontId="28" fillId="8" borderId="58" xfId="0" applyNumberFormat="1" applyFont="1" applyFill="1" applyBorder="1" applyAlignment="1">
      <alignment horizontal="center" vertical="top"/>
    </xf>
    <xf numFmtId="165" fontId="4" fillId="6" borderId="4" xfId="0" applyNumberFormat="1" applyFont="1" applyFill="1" applyBorder="1" applyAlignment="1">
      <alignment horizontal="center" vertical="top" wrapText="1"/>
    </xf>
    <xf numFmtId="165" fontId="4" fillId="6" borderId="56" xfId="0" applyNumberFormat="1" applyFont="1" applyFill="1" applyBorder="1" applyAlignment="1">
      <alignment horizontal="center" vertical="top" wrapText="1"/>
    </xf>
    <xf numFmtId="165" fontId="4" fillId="6" borderId="1" xfId="0" applyNumberFormat="1" applyFont="1" applyFill="1" applyBorder="1" applyAlignment="1">
      <alignment horizontal="center" vertical="top" wrapText="1"/>
    </xf>
    <xf numFmtId="165" fontId="4" fillId="6" borderId="38" xfId="0" applyNumberFormat="1" applyFont="1" applyFill="1" applyBorder="1" applyAlignment="1">
      <alignment horizontal="center" vertical="top" wrapText="1"/>
    </xf>
    <xf numFmtId="3" fontId="3" fillId="0" borderId="0" xfId="0" applyNumberFormat="1" applyFont="1" applyAlignment="1">
      <alignment vertical="top"/>
    </xf>
    <xf numFmtId="0" fontId="3" fillId="8" borderId="0" xfId="0" applyFont="1" applyFill="1" applyBorder="1" applyAlignment="1">
      <alignment horizontal="left" vertical="top" wrapText="1"/>
    </xf>
    <xf numFmtId="0" fontId="28" fillId="8" borderId="15" xfId="0" applyNumberFormat="1" applyFont="1" applyFill="1" applyBorder="1" applyAlignment="1">
      <alignment horizontal="center" vertical="top"/>
    </xf>
    <xf numFmtId="164" fontId="29" fillId="8" borderId="52" xfId="0" applyNumberFormat="1" applyFont="1" applyFill="1" applyBorder="1" applyAlignment="1">
      <alignment horizontal="center" vertical="top"/>
    </xf>
    <xf numFmtId="3" fontId="3" fillId="8" borderId="24" xfId="0" applyNumberFormat="1" applyFont="1" applyFill="1" applyBorder="1" applyAlignment="1">
      <alignment horizontal="left" vertical="top" wrapText="1"/>
    </xf>
    <xf numFmtId="3" fontId="3" fillId="0" borderId="0" xfId="0" applyNumberFormat="1" applyFont="1" applyAlignment="1">
      <alignment vertical="top"/>
    </xf>
    <xf numFmtId="164" fontId="28" fillId="0" borderId="21" xfId="0" applyNumberFormat="1" applyFont="1" applyFill="1" applyBorder="1" applyAlignment="1">
      <alignment horizontal="center" vertical="top"/>
    </xf>
    <xf numFmtId="164" fontId="4" fillId="9" borderId="58" xfId="0" applyNumberFormat="1" applyFont="1" applyFill="1" applyBorder="1" applyAlignment="1">
      <alignment horizontal="center" vertical="top" wrapText="1"/>
    </xf>
    <xf numFmtId="164" fontId="4" fillId="8" borderId="48" xfId="0" applyNumberFormat="1" applyFont="1" applyFill="1" applyBorder="1" applyAlignment="1">
      <alignment horizontal="center" vertical="top" wrapText="1"/>
    </xf>
    <xf numFmtId="164" fontId="4" fillId="9" borderId="40" xfId="0" applyNumberFormat="1" applyFont="1" applyFill="1" applyBorder="1" applyAlignment="1">
      <alignment horizontal="center" vertical="top" wrapText="1"/>
    </xf>
    <xf numFmtId="164" fontId="3" fillId="0" borderId="90" xfId="0" applyNumberFormat="1" applyFont="1" applyBorder="1" applyAlignment="1">
      <alignment horizontal="center" vertical="top"/>
    </xf>
    <xf numFmtId="164" fontId="3" fillId="0" borderId="17" xfId="0" applyNumberFormat="1" applyFont="1" applyBorder="1" applyAlignment="1">
      <alignment horizontal="center" vertical="top"/>
    </xf>
    <xf numFmtId="164" fontId="28" fillId="8" borderId="70" xfId="0" applyNumberFormat="1" applyFont="1" applyFill="1" applyBorder="1" applyAlignment="1">
      <alignment horizontal="center" vertical="top" wrapText="1"/>
    </xf>
    <xf numFmtId="164" fontId="3" fillId="8" borderId="70"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164" fontId="29" fillId="8" borderId="17" xfId="0" applyNumberFormat="1" applyFont="1" applyFill="1" applyBorder="1" applyAlignment="1">
      <alignment horizontal="center" vertical="top"/>
    </xf>
    <xf numFmtId="164" fontId="29" fillId="8" borderId="75" xfId="0" applyNumberFormat="1" applyFont="1" applyFill="1" applyBorder="1" applyAlignment="1">
      <alignment horizontal="center" vertical="top" wrapText="1"/>
    </xf>
    <xf numFmtId="3" fontId="28" fillId="8" borderId="54" xfId="0" applyNumberFormat="1" applyFont="1" applyFill="1" applyBorder="1" applyAlignment="1">
      <alignment horizontal="center" vertical="top" wrapText="1"/>
    </xf>
    <xf numFmtId="164" fontId="4" fillId="9" borderId="55" xfId="0" applyNumberFormat="1" applyFont="1" applyFill="1" applyBorder="1" applyAlignment="1">
      <alignment horizontal="center" vertical="top" wrapText="1"/>
    </xf>
    <xf numFmtId="164" fontId="3" fillId="8" borderId="0" xfId="0" applyNumberFormat="1" applyFont="1" applyFill="1" applyBorder="1" applyAlignment="1">
      <alignment horizontal="center" vertical="top" wrapText="1"/>
    </xf>
    <xf numFmtId="164" fontId="3" fillId="8" borderId="74" xfId="0" applyNumberFormat="1" applyFont="1" applyFill="1" applyBorder="1" applyAlignment="1">
      <alignment horizontal="center" vertical="top" wrapText="1"/>
    </xf>
    <xf numFmtId="164" fontId="3" fillId="8" borderId="33" xfId="0" applyNumberFormat="1" applyFont="1" applyFill="1" applyBorder="1" applyAlignment="1">
      <alignment horizontal="center" vertical="top" wrapText="1"/>
    </xf>
    <xf numFmtId="3" fontId="28"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8" borderId="74" xfId="0" applyNumberFormat="1" applyFont="1" applyFill="1" applyBorder="1" applyAlignment="1">
      <alignment horizontal="left" vertical="top" wrapText="1"/>
    </xf>
    <xf numFmtId="3" fontId="3" fillId="0" borderId="0" xfId="0" applyNumberFormat="1" applyFont="1" applyAlignment="1">
      <alignment vertical="top"/>
    </xf>
    <xf numFmtId="3" fontId="3" fillId="8" borderId="27" xfId="0" applyNumberFormat="1" applyFont="1" applyFill="1" applyBorder="1" applyAlignment="1">
      <alignment horizontal="center" vertical="center" wrapText="1"/>
    </xf>
    <xf numFmtId="3" fontId="3" fillId="8" borderId="35" xfId="0" applyNumberFormat="1" applyFont="1" applyFill="1" applyBorder="1" applyAlignment="1">
      <alignment horizontal="center" vertical="center" wrapText="1"/>
    </xf>
    <xf numFmtId="3" fontId="28" fillId="8" borderId="55" xfId="0" applyNumberFormat="1" applyFont="1" applyFill="1" applyBorder="1" applyAlignment="1">
      <alignment horizontal="center" vertical="top"/>
    </xf>
    <xf numFmtId="3" fontId="28" fillId="0" borderId="39"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164" fontId="3" fillId="8" borderId="68" xfId="0" applyNumberFormat="1" applyFont="1" applyFill="1" applyBorder="1" applyAlignment="1">
      <alignment horizontal="center" vertical="top" wrapText="1"/>
    </xf>
    <xf numFmtId="3" fontId="3" fillId="0" borderId="0" xfId="0" applyNumberFormat="1" applyFont="1" applyAlignment="1">
      <alignment vertical="top"/>
    </xf>
    <xf numFmtId="3" fontId="3" fillId="0" borderId="0" xfId="0" applyNumberFormat="1" applyFont="1" applyAlignment="1">
      <alignment vertical="top"/>
    </xf>
    <xf numFmtId="165" fontId="3" fillId="8" borderId="26" xfId="0" applyNumberFormat="1" applyFont="1" applyFill="1" applyBorder="1" applyAlignment="1">
      <alignment horizontal="center" vertical="top" wrapText="1"/>
    </xf>
    <xf numFmtId="164" fontId="4" fillId="8" borderId="28" xfId="0" applyNumberFormat="1" applyFont="1" applyFill="1" applyBorder="1" applyAlignment="1">
      <alignment horizontal="center" vertical="top" wrapText="1"/>
    </xf>
    <xf numFmtId="3" fontId="3" fillId="0" borderId="0" xfId="0" applyNumberFormat="1" applyFont="1" applyAlignment="1">
      <alignment vertical="top"/>
    </xf>
    <xf numFmtId="3" fontId="28" fillId="8" borderId="74" xfId="0" applyNumberFormat="1" applyFont="1" applyFill="1" applyBorder="1" applyAlignment="1">
      <alignment horizontal="center" vertical="top"/>
    </xf>
    <xf numFmtId="3" fontId="28" fillId="8" borderId="24" xfId="0" applyNumberFormat="1" applyFont="1" applyFill="1" applyBorder="1" applyAlignment="1">
      <alignment horizontal="center" vertical="top"/>
    </xf>
    <xf numFmtId="3" fontId="3" fillId="8" borderId="76" xfId="0" applyNumberFormat="1" applyFont="1" applyFill="1" applyBorder="1" applyAlignment="1">
      <alignment horizontal="center" vertical="center" textRotation="90" wrapText="1"/>
    </xf>
    <xf numFmtId="49" fontId="3" fillId="8" borderId="58" xfId="0" applyNumberFormat="1" applyFont="1" applyFill="1" applyBorder="1" applyAlignment="1">
      <alignment vertical="top" wrapText="1"/>
    </xf>
    <xf numFmtId="49" fontId="2" fillId="8" borderId="40" xfId="0" applyNumberFormat="1" applyFont="1" applyFill="1" applyBorder="1" applyAlignment="1">
      <alignment vertical="top"/>
    </xf>
    <xf numFmtId="49" fontId="2" fillId="8" borderId="71" xfId="0" applyNumberFormat="1" applyFont="1" applyFill="1" applyBorder="1" applyAlignment="1">
      <alignment horizontal="center" vertical="top"/>
    </xf>
    <xf numFmtId="3" fontId="3" fillId="0" borderId="0" xfId="0" applyNumberFormat="1" applyFont="1" applyAlignment="1">
      <alignment vertical="top"/>
    </xf>
    <xf numFmtId="3" fontId="3" fillId="0" borderId="0" xfId="0" applyNumberFormat="1" applyFont="1" applyAlignment="1">
      <alignment vertical="top"/>
    </xf>
    <xf numFmtId="164" fontId="22" fillId="8" borderId="11" xfId="0" applyNumberFormat="1" applyFont="1" applyFill="1" applyBorder="1" applyAlignment="1">
      <alignment vertical="top" wrapText="1"/>
    </xf>
    <xf numFmtId="164" fontId="22" fillId="0" borderId="28" xfId="0" applyNumberFormat="1" applyFont="1" applyFill="1" applyBorder="1" applyAlignment="1">
      <alignment vertical="top" wrapText="1"/>
    </xf>
    <xf numFmtId="3" fontId="28" fillId="0" borderId="27" xfId="0" applyNumberFormat="1" applyFont="1" applyFill="1" applyBorder="1" applyAlignment="1">
      <alignment horizontal="center" vertical="top"/>
    </xf>
    <xf numFmtId="3" fontId="4" fillId="8" borderId="13" xfId="0" applyNumberFormat="1" applyFont="1" applyFill="1" applyBorder="1" applyAlignment="1">
      <alignment vertical="top" wrapText="1"/>
    </xf>
    <xf numFmtId="3" fontId="28" fillId="8" borderId="9" xfId="0" applyNumberFormat="1" applyFont="1" applyFill="1" applyBorder="1" applyAlignment="1">
      <alignment vertical="top" wrapText="1"/>
    </xf>
    <xf numFmtId="3" fontId="28" fillId="8" borderId="3" xfId="0" applyNumberFormat="1" applyFont="1" applyFill="1" applyBorder="1" applyAlignment="1">
      <alignment horizontal="left" vertical="top" wrapText="1"/>
    </xf>
    <xf numFmtId="164" fontId="3" fillId="0" borderId="15" xfId="0" applyNumberFormat="1" applyFont="1" applyFill="1" applyBorder="1" applyAlignment="1">
      <alignment vertical="top"/>
    </xf>
    <xf numFmtId="164" fontId="3" fillId="0" borderId="9" xfId="0" applyNumberFormat="1" applyFont="1" applyFill="1" applyBorder="1" applyAlignment="1">
      <alignment vertical="top"/>
    </xf>
    <xf numFmtId="164" fontId="3" fillId="0" borderId="52" xfId="0" applyNumberFormat="1" applyFont="1" applyFill="1" applyBorder="1" applyAlignment="1">
      <alignment vertical="top"/>
    </xf>
    <xf numFmtId="164" fontId="3" fillId="0" borderId="27" xfId="0" applyNumberFormat="1" applyFont="1" applyFill="1" applyBorder="1" applyAlignment="1">
      <alignment vertical="top"/>
    </xf>
    <xf numFmtId="164" fontId="3" fillId="0" borderId="12" xfId="0" applyNumberFormat="1" applyFont="1" applyFill="1" applyBorder="1" applyAlignment="1">
      <alignment vertical="top"/>
    </xf>
    <xf numFmtId="3" fontId="3" fillId="8" borderId="21" xfId="0" applyNumberFormat="1" applyFont="1" applyFill="1" applyBorder="1" applyAlignment="1">
      <alignment horizontal="left" vertical="top" wrapText="1"/>
    </xf>
    <xf numFmtId="3" fontId="3" fillId="8" borderId="89" xfId="0" applyNumberFormat="1" applyFont="1" applyFill="1" applyBorder="1" applyAlignment="1">
      <alignment horizontal="left" vertical="top" wrapText="1"/>
    </xf>
    <xf numFmtId="0" fontId="3" fillId="0" borderId="28" xfId="0" applyFont="1" applyFill="1" applyBorder="1" applyAlignment="1">
      <alignment horizontal="left" vertical="top" wrapText="1"/>
    </xf>
    <xf numFmtId="0" fontId="3" fillId="0" borderId="38" xfId="0" applyFont="1" applyFill="1" applyBorder="1" applyAlignment="1">
      <alignment horizontal="left" vertical="top" wrapText="1"/>
    </xf>
    <xf numFmtId="0" fontId="3" fillId="8" borderId="4" xfId="0" applyFont="1" applyFill="1" applyBorder="1" applyAlignment="1">
      <alignment horizontal="center" vertical="top" wrapText="1"/>
    </xf>
    <xf numFmtId="0" fontId="3" fillId="8" borderId="1" xfId="0" applyFont="1" applyFill="1" applyBorder="1" applyAlignment="1">
      <alignment horizontal="center" vertical="top" wrapText="1"/>
    </xf>
    <xf numFmtId="0" fontId="3" fillId="8" borderId="81" xfId="0" applyFont="1" applyFill="1" applyBorder="1" applyAlignment="1">
      <alignment horizontal="center" vertical="top" wrapText="1"/>
    </xf>
    <xf numFmtId="0" fontId="28" fillId="8" borderId="46" xfId="0" applyFont="1" applyFill="1" applyBorder="1" applyAlignment="1">
      <alignment horizontal="center" vertical="top" wrapText="1"/>
    </xf>
    <xf numFmtId="0" fontId="3" fillId="0" borderId="33" xfId="0" applyFont="1" applyFill="1" applyBorder="1" applyAlignment="1">
      <alignment horizontal="center" vertical="top"/>
    </xf>
    <xf numFmtId="0" fontId="3" fillId="0" borderId="27" xfId="0" applyFont="1" applyFill="1" applyBorder="1" applyAlignment="1">
      <alignment horizontal="center" vertical="top"/>
    </xf>
    <xf numFmtId="0" fontId="28" fillId="8" borderId="11" xfId="0" applyFont="1" applyFill="1" applyBorder="1" applyAlignment="1">
      <alignment horizontal="center" vertical="top" wrapText="1"/>
    </xf>
    <xf numFmtId="0" fontId="3" fillId="8" borderId="13" xfId="0" applyFont="1" applyFill="1" applyBorder="1" applyAlignment="1">
      <alignment horizontal="center" vertical="top" wrapText="1"/>
    </xf>
    <xf numFmtId="3" fontId="28" fillId="8" borderId="46" xfId="0" applyNumberFormat="1" applyFont="1" applyFill="1" applyBorder="1" applyAlignment="1">
      <alignment vertical="top"/>
    </xf>
    <xf numFmtId="3" fontId="3" fillId="8" borderId="1" xfId="0" applyNumberFormat="1" applyFont="1" applyFill="1" applyBorder="1" applyAlignment="1">
      <alignment horizontal="center" vertical="top"/>
    </xf>
    <xf numFmtId="3" fontId="3" fillId="8" borderId="81" xfId="0" applyNumberFormat="1" applyFont="1" applyFill="1" applyBorder="1" applyAlignment="1">
      <alignment horizontal="center" vertical="top"/>
    </xf>
    <xf numFmtId="3" fontId="28" fillId="5" borderId="14" xfId="0" applyNumberFormat="1" applyFont="1" applyFill="1" applyBorder="1" applyAlignment="1">
      <alignment horizontal="center" vertical="top"/>
    </xf>
    <xf numFmtId="3" fontId="3" fillId="5" borderId="3" xfId="0" applyNumberFormat="1" applyFont="1" applyFill="1" applyBorder="1" applyAlignment="1">
      <alignment horizontal="center" vertical="top"/>
    </xf>
    <xf numFmtId="3" fontId="3" fillId="5" borderId="19" xfId="0" applyNumberFormat="1" applyFont="1" applyFill="1" applyBorder="1" applyAlignment="1">
      <alignment horizontal="center" vertical="top"/>
    </xf>
    <xf numFmtId="3" fontId="3" fillId="5" borderId="61" xfId="0" applyNumberFormat="1" applyFont="1" applyFill="1" applyBorder="1" applyAlignment="1">
      <alignment horizontal="center" vertical="top"/>
    </xf>
    <xf numFmtId="3" fontId="3" fillId="8" borderId="0" xfId="0" applyNumberFormat="1" applyFont="1" applyFill="1" applyAlignment="1">
      <alignment vertical="top"/>
    </xf>
    <xf numFmtId="164" fontId="3" fillId="0" borderId="32" xfId="0" applyNumberFormat="1" applyFont="1" applyFill="1" applyBorder="1" applyAlignment="1">
      <alignment horizontal="center" vertical="top" wrapText="1"/>
    </xf>
    <xf numFmtId="3" fontId="3" fillId="0" borderId="24" xfId="0" applyNumberFormat="1" applyFont="1" applyBorder="1" applyAlignment="1">
      <alignment horizontal="center" vertical="top"/>
    </xf>
    <xf numFmtId="3" fontId="3" fillId="0" borderId="29" xfId="0" applyNumberFormat="1" applyFont="1" applyBorder="1" applyAlignment="1">
      <alignment horizontal="center" vertical="top"/>
    </xf>
    <xf numFmtId="3" fontId="3" fillId="0" borderId="55" xfId="0" applyNumberFormat="1" applyFont="1" applyBorder="1" applyAlignment="1">
      <alignment horizontal="center" vertical="top"/>
    </xf>
    <xf numFmtId="3" fontId="3" fillId="0" borderId="58" xfId="0" applyNumberFormat="1" applyFont="1" applyFill="1" applyBorder="1" applyAlignment="1">
      <alignment horizontal="left" vertical="top" wrapText="1"/>
    </xf>
    <xf numFmtId="3" fontId="28" fillId="0" borderId="39" xfId="0" applyNumberFormat="1" applyFont="1" applyBorder="1" applyAlignment="1">
      <alignment horizontal="center" vertical="top"/>
    </xf>
    <xf numFmtId="3" fontId="3" fillId="0" borderId="38" xfId="0" applyNumberFormat="1" applyFont="1" applyFill="1" applyBorder="1" applyAlignment="1">
      <alignment vertical="top"/>
    </xf>
    <xf numFmtId="3" fontId="28" fillId="0" borderId="46" xfId="0" applyNumberFormat="1" applyFont="1" applyBorder="1" applyAlignment="1">
      <alignment horizontal="center" vertical="top"/>
    </xf>
    <xf numFmtId="3" fontId="3" fillId="0" borderId="1" xfId="0" applyNumberFormat="1" applyFont="1" applyBorder="1" applyAlignment="1">
      <alignment horizontal="center" vertical="top"/>
    </xf>
    <xf numFmtId="3" fontId="3" fillId="0" borderId="81" xfId="0" applyNumberFormat="1" applyFont="1" applyFill="1" applyBorder="1" applyAlignment="1">
      <alignment horizontal="center" vertical="top" wrapText="1"/>
    </xf>
    <xf numFmtId="3" fontId="3" fillId="8" borderId="23" xfId="2"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165" fontId="3" fillId="8" borderId="26" xfId="1"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164" fontId="3" fillId="0" borderId="34" xfId="0" applyNumberFormat="1" applyFont="1" applyFill="1" applyBorder="1" applyAlignment="1">
      <alignment horizontal="center" vertical="top"/>
    </xf>
    <xf numFmtId="3" fontId="3" fillId="8" borderId="36" xfId="0" applyNumberFormat="1" applyFont="1" applyFill="1" applyBorder="1" applyAlignment="1">
      <alignment vertical="top" wrapText="1"/>
    </xf>
    <xf numFmtId="3" fontId="3" fillId="0" borderId="0" xfId="0" applyNumberFormat="1" applyFont="1" applyAlignment="1">
      <alignment vertical="top"/>
    </xf>
    <xf numFmtId="3" fontId="3" fillId="0" borderId="0" xfId="0" applyNumberFormat="1" applyFont="1" applyAlignment="1">
      <alignment vertical="top"/>
    </xf>
    <xf numFmtId="3" fontId="3" fillId="8" borderId="89" xfId="0" applyNumberFormat="1" applyFont="1" applyFill="1" applyBorder="1" applyAlignment="1">
      <alignment horizontal="center" vertical="top" wrapText="1"/>
    </xf>
    <xf numFmtId="0" fontId="3" fillId="8" borderId="26" xfId="0" quotePrefix="1" applyFont="1" applyFill="1" applyBorder="1" applyAlignment="1">
      <alignment horizontal="left" vertical="top" wrapText="1"/>
    </xf>
    <xf numFmtId="3" fontId="2" fillId="8" borderId="9" xfId="0" applyNumberFormat="1" applyFont="1" applyFill="1" applyBorder="1" applyAlignment="1">
      <alignment horizontal="center" vertical="top" textRotation="90" wrapText="1"/>
    </xf>
    <xf numFmtId="3" fontId="1" fillId="8" borderId="27" xfId="0" applyNumberFormat="1" applyFont="1" applyFill="1" applyBorder="1" applyAlignment="1">
      <alignment horizontal="center" vertical="top"/>
    </xf>
    <xf numFmtId="3" fontId="2" fillId="8" borderId="27" xfId="0" applyNumberFormat="1" applyFont="1" applyFill="1" applyBorder="1" applyAlignment="1">
      <alignment horizontal="center" vertical="top" wrapText="1"/>
    </xf>
    <xf numFmtId="3" fontId="3" fillId="0" borderId="0" xfId="0" applyNumberFormat="1" applyFont="1" applyAlignment="1">
      <alignment vertical="top"/>
    </xf>
    <xf numFmtId="0" fontId="3" fillId="0" borderId="40" xfId="0" applyNumberFormat="1" applyFont="1" applyFill="1" applyBorder="1" applyAlignment="1">
      <alignment horizontal="center" vertical="top"/>
    </xf>
    <xf numFmtId="0" fontId="3" fillId="0" borderId="58" xfId="0" applyFont="1" applyFill="1" applyBorder="1" applyAlignment="1">
      <alignment horizontal="left" vertical="top" wrapText="1"/>
    </xf>
    <xf numFmtId="0" fontId="28" fillId="0" borderId="39" xfId="0" applyNumberFormat="1" applyFont="1" applyFill="1" applyBorder="1" applyAlignment="1">
      <alignment horizontal="center" vertical="top"/>
    </xf>
    <xf numFmtId="164" fontId="28" fillId="0" borderId="28" xfId="0" applyNumberFormat="1" applyFont="1" applyFill="1" applyBorder="1" applyAlignment="1">
      <alignment horizontal="center" vertical="top"/>
    </xf>
    <xf numFmtId="3" fontId="3" fillId="0" borderId="0" xfId="0" applyNumberFormat="1" applyFont="1" applyAlignment="1">
      <alignment vertical="top"/>
    </xf>
    <xf numFmtId="3" fontId="39" fillId="8" borderId="42" xfId="0" applyNumberFormat="1" applyFont="1" applyFill="1" applyBorder="1" applyAlignment="1">
      <alignment horizontal="center" vertical="top"/>
    </xf>
    <xf numFmtId="3" fontId="39" fillId="8" borderId="39" xfId="0" applyNumberFormat="1" applyFont="1" applyFill="1" applyBorder="1" applyAlignment="1">
      <alignment horizontal="center" vertical="top"/>
    </xf>
    <xf numFmtId="0" fontId="28" fillId="8" borderId="54" xfId="0" applyNumberFormat="1" applyFont="1" applyFill="1" applyBorder="1" applyAlignment="1">
      <alignment horizontal="center" vertical="top" wrapText="1"/>
    </xf>
    <xf numFmtId="3" fontId="3" fillId="8" borderId="9" xfId="0" applyNumberFormat="1" applyFont="1" applyFill="1" applyBorder="1" applyAlignment="1">
      <alignment horizontal="center" vertical="top" textRotation="90" wrapText="1"/>
    </xf>
    <xf numFmtId="49" fontId="4" fillId="0" borderId="51" xfId="0" applyNumberFormat="1" applyFont="1" applyBorder="1" applyAlignment="1">
      <alignment vertical="top"/>
    </xf>
    <xf numFmtId="49" fontId="4" fillId="0" borderId="52" xfId="0" applyNumberFormat="1" applyFont="1" applyBorder="1" applyAlignment="1">
      <alignment vertical="top"/>
    </xf>
    <xf numFmtId="49" fontId="5" fillId="0" borderId="61" xfId="0" applyNumberFormat="1" applyFont="1" applyBorder="1" applyAlignment="1">
      <alignment vertical="top"/>
    </xf>
    <xf numFmtId="164" fontId="3" fillId="8" borderId="37" xfId="1" applyNumberFormat="1" applyFont="1" applyFill="1" applyBorder="1" applyAlignment="1">
      <alignment horizontal="left" vertical="top" wrapText="1"/>
    </xf>
    <xf numFmtId="165" fontId="1" fillId="9" borderId="46" xfId="0" applyNumberFormat="1" applyFont="1" applyFill="1" applyBorder="1" applyAlignment="1">
      <alignment horizontal="center" vertical="top" wrapText="1"/>
    </xf>
    <xf numFmtId="164" fontId="3" fillId="8" borderId="12" xfId="0" applyNumberFormat="1" applyFont="1" applyFill="1" applyBorder="1" applyAlignment="1">
      <alignment vertical="top" wrapText="1"/>
    </xf>
    <xf numFmtId="164" fontId="3" fillId="8" borderId="38" xfId="1" applyNumberFormat="1" applyFont="1" applyFill="1" applyBorder="1" applyAlignment="1">
      <alignment horizontal="left" vertical="top" wrapText="1"/>
    </xf>
    <xf numFmtId="164" fontId="28" fillId="8" borderId="69" xfId="0" applyNumberFormat="1" applyFont="1" applyFill="1" applyBorder="1" applyAlignment="1">
      <alignment horizontal="center" vertical="top"/>
    </xf>
    <xf numFmtId="3" fontId="3" fillId="0" borderId="0" xfId="0" applyNumberFormat="1" applyFont="1" applyAlignment="1">
      <alignment vertical="top"/>
    </xf>
    <xf numFmtId="164" fontId="5" fillId="8" borderId="47" xfId="0" applyNumberFormat="1" applyFont="1" applyFill="1" applyBorder="1" applyAlignment="1">
      <alignment horizontal="center" vertical="top" wrapText="1"/>
    </xf>
    <xf numFmtId="164" fontId="3" fillId="8" borderId="11" xfId="0" applyNumberFormat="1" applyFont="1" applyFill="1" applyBorder="1" applyAlignment="1">
      <alignment horizontal="center" vertical="top"/>
    </xf>
    <xf numFmtId="3" fontId="3" fillId="0" borderId="0" xfId="0" applyNumberFormat="1" applyFont="1" applyAlignment="1">
      <alignment vertical="top"/>
    </xf>
    <xf numFmtId="3" fontId="34" fillId="8" borderId="39" xfId="0" applyNumberFormat="1" applyFont="1" applyFill="1" applyBorder="1" applyAlignment="1">
      <alignment horizontal="center" vertical="top" wrapText="1"/>
    </xf>
    <xf numFmtId="3" fontId="3" fillId="0" borderId="27" xfId="0" applyNumberFormat="1" applyFont="1" applyFill="1" applyBorder="1" applyAlignment="1">
      <alignment vertical="top"/>
    </xf>
    <xf numFmtId="165" fontId="3" fillId="8" borderId="15" xfId="0" applyNumberFormat="1" applyFont="1" applyFill="1" applyBorder="1" applyAlignment="1">
      <alignment vertical="top"/>
    </xf>
    <xf numFmtId="165" fontId="4" fillId="6" borderId="57" xfId="0" applyNumberFormat="1" applyFont="1" applyFill="1" applyBorder="1" applyAlignment="1">
      <alignment horizontal="center" vertical="top" wrapText="1"/>
    </xf>
    <xf numFmtId="164" fontId="4" fillId="8" borderId="67" xfId="0" applyNumberFormat="1" applyFont="1" applyFill="1" applyBorder="1" applyAlignment="1">
      <alignment horizontal="center" vertical="top" wrapText="1"/>
    </xf>
    <xf numFmtId="165" fontId="4" fillId="6" borderId="93" xfId="0" applyNumberFormat="1" applyFont="1" applyFill="1" applyBorder="1" applyAlignment="1">
      <alignment horizontal="center" vertical="top" wrapText="1"/>
    </xf>
    <xf numFmtId="3" fontId="3" fillId="0" borderId="0" xfId="0" applyNumberFormat="1" applyFont="1" applyAlignment="1">
      <alignment vertical="top"/>
    </xf>
    <xf numFmtId="3" fontId="4" fillId="8" borderId="0" xfId="0" applyNumberFormat="1" applyFont="1" applyFill="1" applyAlignment="1">
      <alignment vertical="top"/>
    </xf>
    <xf numFmtId="3" fontId="3" fillId="0" borderId="0" xfId="0" applyNumberFormat="1" applyFont="1" applyAlignment="1">
      <alignment vertical="top"/>
    </xf>
    <xf numFmtId="3" fontId="3" fillId="0" borderId="0" xfId="0" applyNumberFormat="1" applyFont="1" applyAlignment="1">
      <alignment vertical="top"/>
    </xf>
    <xf numFmtId="3" fontId="3" fillId="8" borderId="44" xfId="2" applyNumberFormat="1" applyFont="1" applyFill="1" applyBorder="1" applyAlignment="1">
      <alignment horizontal="center" vertical="top"/>
    </xf>
    <xf numFmtId="3" fontId="3" fillId="0" borderId="0" xfId="0" applyNumberFormat="1" applyFont="1" applyAlignment="1">
      <alignment vertical="top"/>
    </xf>
    <xf numFmtId="164" fontId="4" fillId="4" borderId="89" xfId="0" applyNumberFormat="1" applyFont="1" applyFill="1" applyBorder="1" applyAlignment="1">
      <alignment horizontal="center" vertical="top" wrapText="1"/>
    </xf>
    <xf numFmtId="164" fontId="3" fillId="0" borderId="89" xfId="0" applyNumberFormat="1" applyFont="1" applyBorder="1" applyAlignment="1">
      <alignment horizontal="center" vertical="top" wrapText="1"/>
    </xf>
    <xf numFmtId="3" fontId="3" fillId="0" borderId="0" xfId="0" applyNumberFormat="1" applyFont="1" applyAlignment="1">
      <alignment vertical="top"/>
    </xf>
    <xf numFmtId="0" fontId="3" fillId="0" borderId="0" xfId="0" applyFont="1" applyFill="1" applyBorder="1" applyAlignment="1">
      <alignment horizontal="left" vertical="top" wrapText="1"/>
    </xf>
    <xf numFmtId="3" fontId="3" fillId="8" borderId="40" xfId="0" applyNumberFormat="1" applyFont="1" applyFill="1" applyBorder="1" applyAlignment="1">
      <alignment horizontal="left" vertical="top" wrapText="1"/>
    </xf>
    <xf numFmtId="3" fontId="3" fillId="8" borderId="44" xfId="0" applyNumberFormat="1" applyFont="1" applyFill="1" applyBorder="1" applyAlignment="1">
      <alignment horizontal="left" vertical="top" wrapText="1"/>
    </xf>
    <xf numFmtId="164" fontId="3" fillId="8" borderId="15" xfId="0" applyNumberFormat="1" applyFont="1" applyFill="1" applyBorder="1" applyAlignment="1">
      <alignment horizontal="center" vertical="top" wrapText="1"/>
    </xf>
    <xf numFmtId="164" fontId="3" fillId="8" borderId="9" xfId="0" applyNumberFormat="1" applyFont="1" applyFill="1" applyBorder="1" applyAlignment="1">
      <alignment horizontal="center" vertical="top" wrapText="1"/>
    </xf>
    <xf numFmtId="164" fontId="3" fillId="8" borderId="44" xfId="0" applyNumberFormat="1" applyFont="1" applyFill="1" applyBorder="1" applyAlignment="1">
      <alignment horizontal="center" vertical="top" wrapText="1"/>
    </xf>
    <xf numFmtId="164" fontId="3" fillId="8" borderId="52" xfId="0" applyNumberFormat="1" applyFont="1" applyFill="1" applyBorder="1" applyAlignment="1">
      <alignment horizontal="center" vertical="top" wrapText="1"/>
    </xf>
    <xf numFmtId="164" fontId="3" fillId="8" borderId="72" xfId="0" applyNumberFormat="1" applyFont="1" applyFill="1" applyBorder="1" applyAlignment="1">
      <alignment horizontal="center" vertical="top" wrapText="1"/>
    </xf>
    <xf numFmtId="164" fontId="3" fillId="8" borderId="27" xfId="0" applyNumberFormat="1" applyFont="1" applyFill="1" applyBorder="1" applyAlignment="1">
      <alignment horizontal="center" vertical="top" wrapText="1"/>
    </xf>
    <xf numFmtId="164" fontId="3" fillId="8" borderId="47" xfId="0" applyNumberFormat="1" applyFont="1" applyFill="1" applyBorder="1" applyAlignment="1">
      <alignment horizontal="center" vertical="top"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8" borderId="9" xfId="0" applyNumberFormat="1" applyFont="1" applyFill="1" applyBorder="1" applyAlignment="1">
      <alignment horizontal="left" vertical="top" wrapText="1"/>
    </xf>
    <xf numFmtId="3" fontId="3" fillId="0" borderId="9" xfId="0" applyNumberFormat="1" applyFont="1" applyFill="1" applyBorder="1" applyAlignment="1">
      <alignment horizontal="left" vertical="top" wrapText="1"/>
    </xf>
    <xf numFmtId="3" fontId="3" fillId="0" borderId="35" xfId="0" applyNumberFormat="1" applyFont="1" applyBorder="1" applyAlignment="1">
      <alignment horizontal="center" vertical="top" wrapText="1"/>
    </xf>
    <xf numFmtId="3" fontId="3" fillId="0" borderId="27" xfId="0" applyNumberFormat="1" applyFont="1" applyBorder="1" applyAlignment="1">
      <alignment horizontal="center" vertical="top" wrapText="1"/>
    </xf>
    <xf numFmtId="49" fontId="4" fillId="2" borderId="16" xfId="0" applyNumberFormat="1" applyFont="1" applyFill="1" applyBorder="1" applyAlignment="1">
      <alignment horizontal="center" vertical="top"/>
    </xf>
    <xf numFmtId="3" fontId="3" fillId="8" borderId="37"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4" fillId="8" borderId="13" xfId="0" applyNumberFormat="1" applyFont="1" applyFill="1" applyBorder="1" applyAlignment="1">
      <alignment horizontal="left" vertical="top" wrapText="1"/>
    </xf>
    <xf numFmtId="3" fontId="4" fillId="8" borderId="9"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9" fillId="0" borderId="9"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71" xfId="0" applyNumberFormat="1" applyFont="1" applyBorder="1" applyAlignment="1">
      <alignment horizontal="center" vertical="top"/>
    </xf>
    <xf numFmtId="3" fontId="3" fillId="0" borderId="52" xfId="0" applyNumberFormat="1" applyFont="1" applyBorder="1" applyAlignment="1">
      <alignment horizontal="center" vertical="top"/>
    </xf>
    <xf numFmtId="3" fontId="3" fillId="0" borderId="72" xfId="0" applyNumberFormat="1" applyFont="1" applyBorder="1" applyAlignment="1">
      <alignment horizontal="center" vertical="top"/>
    </xf>
    <xf numFmtId="3" fontId="3" fillId="0" borderId="9" xfId="0" applyNumberFormat="1" applyFont="1" applyBorder="1" applyAlignment="1">
      <alignment horizontal="center" vertical="top"/>
    </xf>
    <xf numFmtId="3" fontId="3" fillId="0" borderId="44" xfId="0" applyNumberFormat="1" applyFont="1" applyBorder="1" applyAlignment="1">
      <alignment horizontal="center" vertical="top"/>
    </xf>
    <xf numFmtId="164" fontId="3" fillId="8" borderId="37" xfId="0" applyNumberFormat="1" applyFont="1" applyFill="1" applyBorder="1" applyAlignment="1">
      <alignment horizontal="center" vertical="top" wrapText="1"/>
    </xf>
    <xf numFmtId="164" fontId="4" fillId="8" borderId="37" xfId="0" applyNumberFormat="1" applyFont="1" applyFill="1" applyBorder="1" applyAlignment="1">
      <alignment horizontal="center" vertical="top" wrapText="1"/>
    </xf>
    <xf numFmtId="164" fontId="4" fillId="8" borderId="4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4" fillId="8" borderId="37"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3" fontId="3" fillId="8" borderId="27" xfId="0" applyNumberFormat="1" applyFont="1" applyFill="1" applyBorder="1" applyAlignment="1">
      <alignment horizontal="center" vertical="top" wrapText="1"/>
    </xf>
    <xf numFmtId="164" fontId="3" fillId="8" borderId="40" xfId="0" applyNumberFormat="1" applyFont="1" applyFill="1" applyBorder="1" applyAlignment="1">
      <alignment horizontal="center" vertical="top" wrapText="1"/>
    </xf>
    <xf numFmtId="164" fontId="3" fillId="8" borderId="71" xfId="0" applyNumberFormat="1" applyFont="1" applyFill="1" applyBorder="1" applyAlignment="1">
      <alignment horizontal="center" vertical="top" wrapText="1"/>
    </xf>
    <xf numFmtId="164" fontId="3" fillId="8" borderId="37" xfId="0" applyNumberFormat="1" applyFont="1" applyFill="1" applyBorder="1" applyAlignment="1">
      <alignment horizontal="center" vertical="top"/>
    </xf>
    <xf numFmtId="164" fontId="3" fillId="8" borderId="2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48" xfId="0" applyNumberFormat="1" applyFont="1" applyFill="1" applyBorder="1" applyAlignment="1">
      <alignment horizontal="center" vertical="top"/>
    </xf>
    <xf numFmtId="3" fontId="2" fillId="8" borderId="37"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3" fillId="0" borderId="0" xfId="0" applyNumberFormat="1" applyFont="1" applyAlignment="1">
      <alignment vertical="top"/>
    </xf>
    <xf numFmtId="164" fontId="2" fillId="8" borderId="40" xfId="0" applyNumberFormat="1" applyFont="1" applyFill="1" applyBorder="1" applyAlignment="1">
      <alignment horizontal="center" vertical="top" wrapText="1"/>
    </xf>
    <xf numFmtId="164" fontId="2" fillId="8" borderId="71"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52"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3" fontId="2" fillId="8" borderId="27" xfId="0" applyNumberFormat="1" applyFont="1" applyFill="1" applyBorder="1" applyAlignment="1">
      <alignment horizontal="center" vertical="top"/>
    </xf>
    <xf numFmtId="165" fontId="3" fillId="8" borderId="39" xfId="0" applyNumberFormat="1" applyFont="1" applyFill="1" applyBorder="1" applyAlignment="1">
      <alignment horizontal="center" vertical="top"/>
    </xf>
    <xf numFmtId="165" fontId="3" fillId="8" borderId="15" xfId="0" applyNumberFormat="1" applyFont="1" applyFill="1" applyBorder="1" applyAlignment="1">
      <alignment horizontal="center" vertical="top"/>
    </xf>
    <xf numFmtId="164" fontId="2" fillId="8" borderId="58" xfId="0" applyNumberFormat="1" applyFont="1" applyFill="1" applyBorder="1" applyAlignment="1">
      <alignment horizontal="center" vertical="top"/>
    </xf>
    <xf numFmtId="3" fontId="3" fillId="0" borderId="47" xfId="0" applyNumberFormat="1" applyFont="1" applyFill="1" applyBorder="1" applyAlignment="1">
      <alignment horizontal="left" vertical="top" wrapText="1"/>
    </xf>
    <xf numFmtId="49" fontId="4" fillId="3" borderId="21" xfId="0" applyNumberFormat="1" applyFont="1" applyFill="1" applyBorder="1" applyAlignment="1">
      <alignment horizontal="center" vertical="top"/>
    </xf>
    <xf numFmtId="3" fontId="3" fillId="0" borderId="71" xfId="0" applyNumberFormat="1" applyFont="1" applyFill="1" applyBorder="1" applyAlignment="1">
      <alignment horizontal="center" vertical="top" wrapText="1"/>
    </xf>
    <xf numFmtId="3" fontId="3" fillId="0" borderId="21" xfId="0" applyNumberFormat="1" applyFont="1" applyBorder="1" applyAlignment="1">
      <alignment horizontal="center" vertical="top"/>
    </xf>
    <xf numFmtId="3" fontId="3" fillId="0" borderId="52" xfId="0" applyNumberFormat="1" applyFont="1" applyFill="1" applyBorder="1" applyAlignment="1">
      <alignment horizontal="center" vertical="top" wrapText="1"/>
    </xf>
    <xf numFmtId="0" fontId="3" fillId="8" borderId="58" xfId="0" applyFont="1" applyFill="1" applyBorder="1" applyAlignment="1">
      <alignment horizontal="left" vertical="top" wrapText="1"/>
    </xf>
    <xf numFmtId="3" fontId="3" fillId="0" borderId="27" xfId="0" applyNumberFormat="1" applyFont="1" applyFill="1" applyBorder="1" applyAlignment="1">
      <alignment horizontal="left" vertical="top" wrapText="1"/>
    </xf>
    <xf numFmtId="3" fontId="4" fillId="0" borderId="0" xfId="0" applyNumberFormat="1" applyFont="1" applyFill="1" applyBorder="1" applyAlignment="1">
      <alignment horizontal="center" wrapText="1"/>
    </xf>
    <xf numFmtId="3" fontId="3" fillId="0" borderId="9" xfId="0" applyNumberFormat="1" applyFont="1" applyFill="1" applyBorder="1" applyAlignment="1">
      <alignment horizontal="center" vertical="top" wrapText="1"/>
    </xf>
    <xf numFmtId="3" fontId="3" fillId="0" borderId="60" xfId="0" applyNumberFormat="1" applyFont="1" applyBorder="1" applyAlignment="1">
      <alignment horizontal="center" vertical="top" wrapText="1"/>
    </xf>
    <xf numFmtId="3" fontId="3" fillId="0" borderId="27" xfId="0" applyNumberFormat="1" applyFont="1" applyFill="1" applyBorder="1" applyAlignment="1">
      <alignment horizontal="center" vertical="top" wrapText="1"/>
    </xf>
    <xf numFmtId="3" fontId="2" fillId="8" borderId="37" xfId="0" applyNumberFormat="1" applyFont="1" applyFill="1" applyBorder="1" applyAlignment="1">
      <alignment horizontal="left" vertical="top" wrapText="1"/>
    </xf>
    <xf numFmtId="3" fontId="3" fillId="8" borderId="30" xfId="0" applyNumberFormat="1" applyFont="1" applyFill="1" applyBorder="1" applyAlignment="1">
      <alignment horizontal="center" vertical="top"/>
    </xf>
    <xf numFmtId="3" fontId="28" fillId="8" borderId="14" xfId="0" applyNumberFormat="1" applyFont="1" applyFill="1" applyBorder="1" applyAlignment="1">
      <alignment horizontal="center" vertical="top"/>
    </xf>
    <xf numFmtId="3" fontId="28" fillId="0" borderId="20" xfId="0" applyNumberFormat="1" applyFont="1" applyFill="1" applyBorder="1" applyAlignment="1">
      <alignment horizontal="center" vertical="top"/>
    </xf>
    <xf numFmtId="3" fontId="28" fillId="0" borderId="16" xfId="0" applyNumberFormat="1" applyFont="1" applyFill="1" applyBorder="1" applyAlignment="1">
      <alignment horizontal="center" vertical="top"/>
    </xf>
    <xf numFmtId="3" fontId="2" fillId="8" borderId="27" xfId="0" applyNumberFormat="1" applyFont="1" applyFill="1" applyBorder="1" applyAlignment="1">
      <alignment horizontal="center" vertical="top"/>
    </xf>
    <xf numFmtId="3" fontId="3" fillId="8" borderId="40"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8" borderId="27"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wrapText="1"/>
    </xf>
    <xf numFmtId="164" fontId="3" fillId="8" borderId="27"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3" fontId="3" fillId="8" borderId="37" xfId="0" applyNumberFormat="1" applyFont="1" applyFill="1" applyBorder="1" applyAlignment="1">
      <alignment horizontal="left" vertical="top" wrapText="1"/>
    </xf>
    <xf numFmtId="3" fontId="3" fillId="8" borderId="60" xfId="0" applyNumberFormat="1" applyFont="1" applyFill="1" applyBorder="1" applyAlignment="1">
      <alignment horizontal="left" vertical="top" wrapText="1"/>
    </xf>
    <xf numFmtId="164" fontId="3" fillId="8" borderId="37" xfId="0" applyNumberFormat="1" applyFont="1" applyFill="1" applyBorder="1" applyAlignment="1">
      <alignment horizontal="center" vertical="top" wrapText="1"/>
    </xf>
    <xf numFmtId="164" fontId="3" fillId="8" borderId="27"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3" fillId="0" borderId="0" xfId="0" applyNumberFormat="1" applyFont="1" applyAlignment="1">
      <alignment vertical="top"/>
    </xf>
    <xf numFmtId="3" fontId="2" fillId="0" borderId="3" xfId="0" applyNumberFormat="1" applyFont="1" applyFill="1" applyBorder="1" applyAlignment="1">
      <alignment horizontal="left" vertical="top" wrapText="1"/>
    </xf>
    <xf numFmtId="3" fontId="3" fillId="8" borderId="44"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9" xfId="0" applyNumberFormat="1" applyFont="1" applyFill="1" applyBorder="1" applyAlignment="1">
      <alignment horizontal="left" vertical="top" wrapText="1"/>
    </xf>
    <xf numFmtId="164" fontId="4" fillId="8" borderId="3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71" xfId="0" applyNumberFormat="1" applyFont="1" applyBorder="1" applyAlignment="1">
      <alignment horizontal="center" vertical="top"/>
    </xf>
    <xf numFmtId="3" fontId="3" fillId="0" borderId="52" xfId="0" applyNumberFormat="1" applyFont="1" applyBorder="1" applyAlignment="1">
      <alignment horizontal="center" vertical="top"/>
    </xf>
    <xf numFmtId="3" fontId="3" fillId="0" borderId="72" xfId="0" applyNumberFormat="1" applyFont="1" applyBorder="1" applyAlignment="1">
      <alignment horizontal="center" vertical="top"/>
    </xf>
    <xf numFmtId="3" fontId="9" fillId="0" borderId="9" xfId="0" applyNumberFormat="1" applyFont="1" applyFill="1" applyBorder="1" applyAlignment="1">
      <alignment horizontal="left" vertical="top" wrapText="1"/>
    </xf>
    <xf numFmtId="3" fontId="4" fillId="8" borderId="13" xfId="0" applyNumberFormat="1" applyFont="1" applyFill="1" applyBorder="1" applyAlignment="1">
      <alignment horizontal="left" vertical="top" wrapText="1"/>
    </xf>
    <xf numFmtId="3" fontId="4" fillId="8" borderId="9" xfId="0" applyNumberFormat="1" applyFont="1" applyFill="1" applyBorder="1" applyAlignment="1">
      <alignment horizontal="left" vertical="top" wrapText="1"/>
    </xf>
    <xf numFmtId="3" fontId="3" fillId="8" borderId="35" xfId="0" applyNumberFormat="1" applyFont="1" applyFill="1" applyBorder="1" applyAlignment="1">
      <alignment horizontal="left" vertical="top" wrapText="1"/>
    </xf>
    <xf numFmtId="49" fontId="4" fillId="2" borderId="15" xfId="0" applyNumberFormat="1" applyFont="1" applyFill="1" applyBorder="1" applyAlignment="1">
      <alignment horizontal="center" vertical="top"/>
    </xf>
    <xf numFmtId="49" fontId="4" fillId="2" borderId="16" xfId="0" applyNumberFormat="1" applyFont="1" applyFill="1" applyBorder="1" applyAlignment="1">
      <alignment horizontal="center" vertical="top"/>
    </xf>
    <xf numFmtId="3" fontId="3" fillId="8" borderId="47" xfId="0" applyNumberFormat="1" applyFont="1" applyFill="1" applyBorder="1" applyAlignment="1">
      <alignment horizontal="left" vertical="top"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0" borderId="71" xfId="0" applyNumberFormat="1" applyFont="1" applyFill="1" applyBorder="1" applyAlignment="1">
      <alignment horizontal="center" vertical="top" wrapText="1"/>
    </xf>
    <xf numFmtId="3" fontId="3" fillId="0" borderId="21" xfId="0" applyNumberFormat="1" applyFont="1" applyBorder="1" applyAlignment="1">
      <alignment horizontal="center" vertical="top"/>
    </xf>
    <xf numFmtId="3" fontId="3" fillId="8" borderId="27" xfId="0" applyNumberFormat="1"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3" fontId="3" fillId="5" borderId="27" xfId="0" applyNumberFormat="1"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164" fontId="3" fillId="8" borderId="12" xfId="1" applyNumberFormat="1"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3" fontId="3" fillId="8" borderId="40" xfId="0" applyNumberFormat="1" applyFont="1" applyFill="1" applyBorder="1" applyAlignment="1">
      <alignment horizontal="left" vertical="top" wrapText="1"/>
    </xf>
    <xf numFmtId="3" fontId="4" fillId="0" borderId="35" xfId="0" applyNumberFormat="1" applyFont="1" applyBorder="1" applyAlignment="1">
      <alignment horizontal="center" vertical="top"/>
    </xf>
    <xf numFmtId="3" fontId="3" fillId="8" borderId="9"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71" xfId="0" applyNumberFormat="1" applyFont="1" applyBorder="1" applyAlignment="1">
      <alignment horizontal="center" vertical="top"/>
    </xf>
    <xf numFmtId="3" fontId="3" fillId="0" borderId="52" xfId="0" applyNumberFormat="1" applyFont="1" applyBorder="1" applyAlignment="1">
      <alignment horizontal="center" vertical="top"/>
    </xf>
    <xf numFmtId="3" fontId="3" fillId="0" borderId="72" xfId="0" applyNumberFormat="1" applyFont="1" applyBorder="1" applyAlignment="1">
      <alignment horizontal="center" vertical="top"/>
    </xf>
    <xf numFmtId="3" fontId="3" fillId="0" borderId="40" xfId="0" applyNumberFormat="1" applyFont="1" applyBorder="1" applyAlignment="1">
      <alignment horizontal="center" vertical="top"/>
    </xf>
    <xf numFmtId="3" fontId="3" fillId="0" borderId="9" xfId="0" applyNumberFormat="1" applyFont="1" applyBorder="1" applyAlignment="1">
      <alignment horizontal="center" vertical="top"/>
    </xf>
    <xf numFmtId="3" fontId="4" fillId="8" borderId="37"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3" fontId="3" fillId="8" borderId="52" xfId="0" applyNumberFormat="1" applyFont="1" applyFill="1" applyBorder="1" applyAlignment="1">
      <alignment horizontal="center" vertical="center" textRotation="90" wrapText="1"/>
    </xf>
    <xf numFmtId="164" fontId="3" fillId="8" borderId="37" xfId="0" applyNumberFormat="1" applyFont="1" applyFill="1" applyBorder="1" applyAlignment="1">
      <alignment horizontal="center" vertical="top"/>
    </xf>
    <xf numFmtId="164" fontId="3" fillId="8" borderId="27" xfId="0" applyNumberFormat="1" applyFont="1" applyFill="1" applyBorder="1" applyAlignment="1">
      <alignment horizontal="center" vertical="top"/>
    </xf>
    <xf numFmtId="3" fontId="3" fillId="0" borderId="0" xfId="0" applyNumberFormat="1" applyFont="1" applyAlignment="1">
      <alignment vertical="top"/>
    </xf>
    <xf numFmtId="3" fontId="3" fillId="8" borderId="37"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3" fontId="28" fillId="0" borderId="39" xfId="0" applyNumberFormat="1"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21" xfId="0" applyNumberFormat="1" applyFont="1" applyBorder="1" applyAlignment="1">
      <alignment horizontal="center" vertical="top"/>
    </xf>
    <xf numFmtId="0" fontId="3" fillId="8" borderId="58" xfId="0" applyFont="1" applyFill="1" applyBorder="1" applyAlignment="1">
      <alignment horizontal="left" vertical="top" wrapText="1"/>
    </xf>
    <xf numFmtId="3" fontId="3" fillId="0" borderId="9"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164" fontId="22" fillId="0" borderId="26" xfId="0" applyNumberFormat="1" applyFont="1" applyFill="1" applyBorder="1" applyAlignment="1">
      <alignment vertical="top" wrapText="1"/>
    </xf>
    <xf numFmtId="3" fontId="3" fillId="0" borderId="11" xfId="0" applyNumberFormat="1" applyFont="1" applyBorder="1" applyAlignment="1">
      <alignment vertical="top" wrapText="1"/>
    </xf>
    <xf numFmtId="0" fontId="3" fillId="8" borderId="11"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57" xfId="0" applyFont="1" applyFill="1" applyBorder="1" applyAlignment="1">
      <alignment horizontal="left" vertical="top" wrapText="1"/>
    </xf>
    <xf numFmtId="3" fontId="3" fillId="8" borderId="42" xfId="0" applyNumberFormat="1" applyFont="1" applyFill="1" applyBorder="1" applyAlignment="1">
      <alignment vertical="top" wrapText="1"/>
    </xf>
    <xf numFmtId="3" fontId="3" fillId="8" borderId="11" xfId="0" applyNumberFormat="1" applyFont="1" applyFill="1" applyBorder="1" applyAlignment="1">
      <alignment horizontal="left" vertical="top" wrapText="1"/>
    </xf>
    <xf numFmtId="3" fontId="3" fillId="8" borderId="14" xfId="0" applyNumberFormat="1" applyFont="1" applyFill="1" applyBorder="1" applyAlignment="1">
      <alignment vertical="top" wrapText="1"/>
    </xf>
    <xf numFmtId="3" fontId="3" fillId="0" borderId="57" xfId="0" applyNumberFormat="1" applyFont="1" applyFill="1" applyBorder="1" applyAlignment="1">
      <alignment vertical="top"/>
    </xf>
    <xf numFmtId="0" fontId="3" fillId="8" borderId="11" xfId="0" applyFont="1" applyFill="1" applyBorder="1" applyAlignment="1">
      <alignment horizontal="center" vertical="top" wrapText="1"/>
    </xf>
    <xf numFmtId="0" fontId="3" fillId="8" borderId="26" xfId="0" applyFont="1" applyFill="1" applyBorder="1" applyAlignment="1">
      <alignment horizontal="center" vertical="top" wrapText="1"/>
    </xf>
    <xf numFmtId="0" fontId="3" fillId="8" borderId="15" xfId="0" applyFont="1" applyFill="1" applyBorder="1" applyAlignment="1">
      <alignment horizontal="center" vertical="top" wrapText="1"/>
    </xf>
    <xf numFmtId="0" fontId="3" fillId="8" borderId="57" xfId="0" applyFont="1" applyFill="1" applyBorder="1" applyAlignment="1">
      <alignment horizontal="center" vertical="top" wrapText="1"/>
    </xf>
    <xf numFmtId="0" fontId="3" fillId="8" borderId="20" xfId="0" applyFont="1" applyFill="1" applyBorder="1" applyAlignment="1">
      <alignment horizontal="center" vertical="top" wrapText="1"/>
    </xf>
    <xf numFmtId="3" fontId="3" fillId="8" borderId="46"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3" fontId="3" fillId="5" borderId="16" xfId="0" applyNumberFormat="1" applyFont="1" applyFill="1" applyBorder="1" applyAlignment="1">
      <alignment horizontal="center" vertical="top"/>
    </xf>
    <xf numFmtId="3" fontId="3" fillId="8" borderId="20" xfId="0" applyNumberFormat="1" applyFont="1" applyFill="1" applyBorder="1" applyAlignment="1">
      <alignment horizontal="center" vertical="top"/>
    </xf>
    <xf numFmtId="3" fontId="3" fillId="0" borderId="26" xfId="0" applyNumberFormat="1" applyFont="1" applyBorder="1" applyAlignment="1">
      <alignment horizontal="center" vertical="top"/>
    </xf>
    <xf numFmtId="3" fontId="3" fillId="8" borderId="39" xfId="0" applyNumberFormat="1" applyFont="1" applyFill="1" applyBorder="1" applyAlignment="1">
      <alignment horizontal="right" vertical="top"/>
    </xf>
    <xf numFmtId="3" fontId="3" fillId="0" borderId="39" xfId="0" applyNumberFormat="1" applyFont="1" applyBorder="1" applyAlignment="1">
      <alignment horizontal="center" vertical="top"/>
    </xf>
    <xf numFmtId="3" fontId="3" fillId="0" borderId="53" xfId="0" applyNumberFormat="1" applyFont="1" applyBorder="1" applyAlignment="1">
      <alignment horizontal="center" vertical="top"/>
    </xf>
    <xf numFmtId="3" fontId="3" fillId="0" borderId="15" xfId="0" applyNumberFormat="1" applyFont="1" applyBorder="1" applyAlignment="1">
      <alignment horizontal="center" vertical="top"/>
    </xf>
    <xf numFmtId="3" fontId="3" fillId="0" borderId="46" xfId="0" applyNumberFormat="1" applyFont="1" applyBorder="1" applyAlignment="1">
      <alignment horizontal="center" vertical="top"/>
    </xf>
    <xf numFmtId="3" fontId="3" fillId="8" borderId="55" xfId="0" applyNumberFormat="1" applyFont="1" applyFill="1" applyBorder="1" applyAlignment="1">
      <alignment horizontal="left" vertical="top" wrapText="1"/>
    </xf>
    <xf numFmtId="3" fontId="22" fillId="8" borderId="50" xfId="0" applyNumberFormat="1" applyFont="1" applyFill="1" applyBorder="1" applyAlignment="1">
      <alignment horizontal="center" vertical="top"/>
    </xf>
    <xf numFmtId="3" fontId="22" fillId="8" borderId="39"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3" fillId="0" borderId="15" xfId="2" applyNumberFormat="1" applyFont="1" applyFill="1" applyBorder="1" applyAlignment="1">
      <alignment horizontal="center" vertical="top"/>
    </xf>
    <xf numFmtId="3" fontId="3" fillId="8" borderId="54" xfId="2" applyNumberFormat="1" applyFont="1" applyFill="1" applyBorder="1" applyAlignment="1">
      <alignment horizontal="center" vertical="top"/>
    </xf>
    <xf numFmtId="3" fontId="3" fillId="8" borderId="53" xfId="2" applyNumberFormat="1" applyFont="1" applyFill="1" applyBorder="1" applyAlignment="1">
      <alignment horizontal="center" vertical="top"/>
    </xf>
    <xf numFmtId="0" fontId="3" fillId="0" borderId="15" xfId="0" applyNumberFormat="1" applyFont="1" applyFill="1" applyBorder="1" applyAlignment="1">
      <alignment horizontal="center" vertical="top"/>
    </xf>
    <xf numFmtId="0" fontId="3" fillId="0" borderId="39" xfId="0" applyNumberFormat="1" applyFont="1" applyFill="1" applyBorder="1" applyAlignment="1">
      <alignment horizontal="center" vertical="top"/>
    </xf>
    <xf numFmtId="49" fontId="2" fillId="8" borderId="39" xfId="0" applyNumberFormat="1" applyFont="1" applyFill="1" applyBorder="1" applyAlignment="1">
      <alignment vertical="top"/>
    </xf>
    <xf numFmtId="3" fontId="3" fillId="0" borderId="27" xfId="0" applyNumberFormat="1" applyFont="1" applyBorder="1" applyAlignment="1">
      <alignment vertical="top" wrapText="1"/>
    </xf>
    <xf numFmtId="3" fontId="3" fillId="5" borderId="27" xfId="0" applyNumberFormat="1" applyFont="1" applyFill="1" applyBorder="1" applyAlignment="1">
      <alignment vertical="top" wrapText="1"/>
    </xf>
    <xf numFmtId="164" fontId="3" fillId="8" borderId="26" xfId="1" applyNumberFormat="1" applyFont="1" applyFill="1" applyBorder="1" applyAlignment="1">
      <alignment horizontal="left" vertical="top" wrapText="1"/>
    </xf>
    <xf numFmtId="164" fontId="3" fillId="8" borderId="58" xfId="1" applyNumberFormat="1" applyFont="1" applyFill="1" applyBorder="1" applyAlignment="1">
      <alignment horizontal="left" vertical="top" wrapText="1"/>
    </xf>
    <xf numFmtId="164" fontId="3" fillId="8" borderId="57" xfId="1" applyNumberFormat="1" applyFont="1" applyFill="1" applyBorder="1" applyAlignment="1">
      <alignment horizontal="left" vertical="top" wrapText="1"/>
    </xf>
    <xf numFmtId="3" fontId="3" fillId="0" borderId="22" xfId="0" applyNumberFormat="1" applyFont="1" applyFill="1" applyBorder="1" applyAlignment="1">
      <alignment vertical="top" wrapText="1"/>
    </xf>
    <xf numFmtId="3" fontId="3" fillId="5" borderId="20" xfId="0" applyNumberFormat="1" applyFont="1" applyFill="1" applyBorder="1" applyAlignment="1">
      <alignment horizontal="center" vertical="top"/>
    </xf>
    <xf numFmtId="0" fontId="3" fillId="8" borderId="53" xfId="0" applyNumberFormat="1" applyFont="1" applyFill="1" applyBorder="1" applyAlignment="1">
      <alignment horizontal="center" vertical="top"/>
    </xf>
    <xf numFmtId="3" fontId="3" fillId="8" borderId="53" xfId="1" applyNumberFormat="1" applyFont="1" applyFill="1" applyBorder="1" applyAlignment="1">
      <alignment horizontal="center" vertical="top"/>
    </xf>
    <xf numFmtId="0" fontId="3" fillId="8" borderId="16" xfId="0" applyNumberFormat="1" applyFont="1" applyFill="1" applyBorder="1" applyAlignment="1">
      <alignment horizontal="center" vertical="top"/>
    </xf>
    <xf numFmtId="0" fontId="3" fillId="8" borderId="3" xfId="0" applyNumberFormat="1" applyFont="1" applyFill="1" applyBorder="1" applyAlignment="1">
      <alignment horizontal="center" vertical="top"/>
    </xf>
    <xf numFmtId="164" fontId="3" fillId="0" borderId="48" xfId="0" applyNumberFormat="1" applyFont="1" applyFill="1" applyBorder="1" applyAlignment="1">
      <alignment horizontal="center" vertical="top"/>
    </xf>
    <xf numFmtId="164" fontId="3" fillId="0" borderId="11" xfId="0" applyNumberFormat="1" applyFont="1" applyFill="1" applyBorder="1" applyAlignment="1">
      <alignment horizontal="center" vertical="top" wrapText="1"/>
    </xf>
    <xf numFmtId="165" fontId="4" fillId="3" borderId="8" xfId="0" applyNumberFormat="1" applyFont="1" applyFill="1" applyBorder="1" applyAlignment="1">
      <alignment horizontal="center" vertical="top"/>
    </xf>
    <xf numFmtId="164" fontId="3" fillId="8" borderId="27" xfId="0" applyNumberFormat="1" applyFont="1" applyFill="1" applyBorder="1" applyAlignment="1">
      <alignment vertical="top" wrapText="1"/>
    </xf>
    <xf numFmtId="49" fontId="4" fillId="3" borderId="0" xfId="0" applyNumberFormat="1" applyFont="1" applyFill="1" applyBorder="1" applyAlignment="1">
      <alignment horizontal="center" vertical="top"/>
    </xf>
    <xf numFmtId="3" fontId="3" fillId="0" borderId="32" xfId="0" applyNumberFormat="1" applyFont="1" applyBorder="1" applyAlignment="1">
      <alignment horizontal="center" vertical="top"/>
    </xf>
    <xf numFmtId="3" fontId="3" fillId="0" borderId="11" xfId="0" applyNumberFormat="1" applyFont="1" applyFill="1" applyBorder="1" applyAlignment="1">
      <alignment horizontal="left" vertical="top"/>
    </xf>
    <xf numFmtId="3" fontId="3" fillId="0" borderId="12" xfId="0" applyNumberFormat="1" applyFont="1" applyFill="1" applyBorder="1" applyAlignment="1">
      <alignment horizontal="left" vertical="top"/>
    </xf>
    <xf numFmtId="3" fontId="3" fillId="0" borderId="76" xfId="0" applyNumberFormat="1" applyFont="1" applyBorder="1" applyAlignment="1">
      <alignment horizontal="center" vertical="center" wrapText="1"/>
    </xf>
    <xf numFmtId="165" fontId="3" fillId="0" borderId="0" xfId="0" applyNumberFormat="1" applyFont="1" applyAlignment="1">
      <alignment vertical="top" wrapText="1"/>
    </xf>
    <xf numFmtId="164" fontId="29" fillId="9" borderId="58" xfId="0" applyNumberFormat="1" applyFont="1" applyFill="1" applyBorder="1" applyAlignment="1">
      <alignment horizontal="center" vertical="top"/>
    </xf>
    <xf numFmtId="164" fontId="4" fillId="9" borderId="37" xfId="0" applyNumberFormat="1" applyFont="1" applyFill="1" applyBorder="1" applyAlignment="1">
      <alignment horizontal="center" vertical="top"/>
    </xf>
    <xf numFmtId="3" fontId="3" fillId="8" borderId="55" xfId="0" applyNumberFormat="1" applyFont="1" applyFill="1" applyBorder="1" applyAlignment="1">
      <alignment horizontal="center" vertical="top" wrapText="1"/>
    </xf>
    <xf numFmtId="165" fontId="28" fillId="8" borderId="55" xfId="0" applyNumberFormat="1" applyFont="1" applyFill="1" applyBorder="1" applyAlignment="1">
      <alignment horizontal="center" vertical="top"/>
    </xf>
    <xf numFmtId="165" fontId="29" fillId="9" borderId="55" xfId="0" applyNumberFormat="1" applyFont="1" applyFill="1" applyBorder="1" applyAlignment="1">
      <alignment horizontal="center" vertical="top"/>
    </xf>
    <xf numFmtId="164" fontId="29" fillId="9" borderId="76" xfId="0" applyNumberFormat="1" applyFont="1" applyFill="1" applyBorder="1" applyAlignment="1">
      <alignment horizontal="center" vertical="top"/>
    </xf>
    <xf numFmtId="164" fontId="29" fillId="9" borderId="40" xfId="0" applyNumberFormat="1" applyFont="1" applyFill="1" applyBorder="1" applyAlignment="1">
      <alignment horizontal="center" vertical="top"/>
    </xf>
    <xf numFmtId="164" fontId="29" fillId="9" borderId="70" xfId="0" applyNumberFormat="1" applyFont="1" applyFill="1" applyBorder="1" applyAlignment="1">
      <alignment horizontal="center" vertical="top"/>
    </xf>
    <xf numFmtId="164" fontId="29" fillId="9" borderId="55" xfId="0" applyNumberFormat="1" applyFont="1" applyFill="1" applyBorder="1" applyAlignment="1">
      <alignment horizontal="center" vertical="top"/>
    </xf>
    <xf numFmtId="3" fontId="3" fillId="0" borderId="0" xfId="0" applyNumberFormat="1" applyFont="1" applyBorder="1" applyAlignment="1">
      <alignment horizontal="center" vertical="top" wrapText="1"/>
    </xf>
    <xf numFmtId="3" fontId="3" fillId="8" borderId="74" xfId="0" applyNumberFormat="1" applyFont="1" applyFill="1" applyBorder="1" applyAlignment="1">
      <alignment horizontal="center" vertical="top" wrapText="1"/>
    </xf>
    <xf numFmtId="3" fontId="3" fillId="0" borderId="55" xfId="0" applyNumberFormat="1" applyFont="1" applyBorder="1" applyAlignment="1">
      <alignment horizontal="center" vertical="top" wrapText="1"/>
    </xf>
    <xf numFmtId="3" fontId="3" fillId="0" borderId="74" xfId="0" applyNumberFormat="1" applyFont="1" applyBorder="1" applyAlignment="1">
      <alignment horizontal="center" vertical="top" wrapText="1"/>
    </xf>
    <xf numFmtId="3" fontId="3" fillId="8" borderId="22" xfId="0" applyNumberFormat="1" applyFont="1" applyFill="1" applyBorder="1" applyAlignment="1">
      <alignment horizontal="center" vertical="top" wrapText="1"/>
    </xf>
    <xf numFmtId="165" fontId="28" fillId="8" borderId="11" xfId="0" applyNumberFormat="1" applyFont="1" applyFill="1" applyBorder="1" applyAlignment="1">
      <alignment horizontal="center" vertical="top"/>
    </xf>
    <xf numFmtId="164" fontId="28" fillId="8" borderId="25" xfId="0" applyNumberFormat="1" applyFont="1" applyFill="1" applyBorder="1" applyAlignment="1">
      <alignment horizontal="center" vertical="top"/>
    </xf>
    <xf numFmtId="164" fontId="28" fillId="8" borderId="11" xfId="0" applyNumberFormat="1" applyFont="1" applyFill="1" applyBorder="1" applyAlignment="1">
      <alignment horizontal="center" vertical="top"/>
    </xf>
    <xf numFmtId="164" fontId="28" fillId="8" borderId="43" xfId="0" applyNumberFormat="1" applyFont="1" applyFill="1" applyBorder="1" applyAlignment="1">
      <alignment horizontal="center" vertical="top"/>
    </xf>
    <xf numFmtId="164" fontId="28" fillId="8" borderId="67" xfId="0" applyNumberFormat="1" applyFont="1" applyFill="1" applyBorder="1" applyAlignment="1">
      <alignment horizontal="center" vertical="top"/>
    </xf>
    <xf numFmtId="164" fontId="28" fillId="8" borderId="22" xfId="0" applyNumberFormat="1" applyFont="1" applyFill="1" applyBorder="1" applyAlignment="1">
      <alignment horizontal="center" vertical="top"/>
    </xf>
    <xf numFmtId="164" fontId="28" fillId="8" borderId="35" xfId="0" applyNumberFormat="1" applyFont="1" applyFill="1" applyBorder="1" applyAlignment="1">
      <alignment horizontal="center" vertical="top"/>
    </xf>
    <xf numFmtId="3" fontId="3" fillId="0" borderId="52" xfId="0" applyNumberFormat="1" applyFont="1" applyBorder="1" applyAlignment="1">
      <alignment horizontal="center" vertical="top"/>
    </xf>
    <xf numFmtId="3" fontId="3" fillId="0" borderId="0" xfId="0" applyNumberFormat="1" applyFont="1" applyAlignment="1">
      <alignment vertical="top"/>
    </xf>
    <xf numFmtId="164" fontId="3" fillId="8" borderId="9" xfId="0" applyNumberFormat="1" applyFont="1" applyFill="1" applyBorder="1" applyAlignment="1">
      <alignment horizontal="center" vertical="top"/>
    </xf>
    <xf numFmtId="3" fontId="3" fillId="0" borderId="21" xfId="0" applyNumberFormat="1" applyFont="1" applyBorder="1" applyAlignment="1">
      <alignment horizontal="center" vertical="top"/>
    </xf>
    <xf numFmtId="3" fontId="3" fillId="0" borderId="51" xfId="0" applyNumberFormat="1" applyFont="1" applyFill="1" applyBorder="1" applyAlignment="1">
      <alignment horizontal="center" vertical="center" textRotation="90" wrapText="1"/>
    </xf>
    <xf numFmtId="3" fontId="3" fillId="0" borderId="52" xfId="0" applyNumberFormat="1" applyFont="1" applyFill="1" applyBorder="1" applyAlignment="1">
      <alignment horizontal="center" vertical="center" textRotation="90" wrapText="1"/>
    </xf>
    <xf numFmtId="3" fontId="3" fillId="8" borderId="21"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2" fillId="0" borderId="9" xfId="0" applyNumberFormat="1" applyFont="1" applyFill="1" applyBorder="1" applyAlignment="1">
      <alignment horizontal="center" vertical="center" textRotation="90" wrapText="1"/>
    </xf>
    <xf numFmtId="3" fontId="3" fillId="0" borderId="13" xfId="0" applyNumberFormat="1" applyFont="1" applyFill="1" applyBorder="1" applyAlignment="1">
      <alignment horizontal="center" vertical="center" textRotation="90" wrapText="1"/>
    </xf>
    <xf numFmtId="3" fontId="3" fillId="8" borderId="9" xfId="0" applyNumberFormat="1" applyFont="1" applyFill="1" applyBorder="1" applyAlignment="1">
      <alignment horizontal="center" vertical="center" textRotation="90" wrapText="1"/>
    </xf>
    <xf numFmtId="3" fontId="3" fillId="0" borderId="9" xfId="0" applyNumberFormat="1" applyFont="1" applyFill="1" applyBorder="1" applyAlignment="1">
      <alignment horizontal="center" vertical="center" textRotation="90" wrapText="1"/>
    </xf>
    <xf numFmtId="3" fontId="3" fillId="0" borderId="0" xfId="0" applyNumberFormat="1" applyFont="1" applyAlignment="1">
      <alignment vertical="top"/>
    </xf>
    <xf numFmtId="3" fontId="4" fillId="8" borderId="21" xfId="0" applyNumberFormat="1" applyFont="1" applyFill="1" applyBorder="1" applyAlignment="1">
      <alignment horizontal="center" vertical="top" wrapText="1"/>
    </xf>
    <xf numFmtId="3" fontId="2" fillId="0" borderId="23" xfId="0" applyNumberFormat="1" applyFont="1" applyFill="1" applyBorder="1" applyAlignment="1">
      <alignment horizontal="center" vertical="center" textRotation="90" wrapText="1"/>
    </xf>
    <xf numFmtId="3" fontId="4" fillId="8" borderId="9" xfId="0" applyNumberFormat="1" applyFont="1" applyFill="1" applyBorder="1" applyAlignment="1">
      <alignment vertical="top" wrapText="1"/>
    </xf>
    <xf numFmtId="49" fontId="4" fillId="8" borderId="13" xfId="0" applyNumberFormat="1" applyFont="1" applyFill="1" applyBorder="1" applyAlignment="1">
      <alignment horizontal="left" vertical="top" wrapText="1"/>
    </xf>
    <xf numFmtId="3" fontId="4" fillId="8" borderId="51" xfId="0" applyNumberFormat="1" applyFont="1" applyFill="1" applyBorder="1" applyAlignment="1">
      <alignment horizontal="center" vertical="top" wrapText="1"/>
    </xf>
    <xf numFmtId="3" fontId="29" fillId="8" borderId="52" xfId="0" applyNumberFormat="1" applyFont="1" applyFill="1" applyBorder="1" applyAlignment="1">
      <alignment horizontal="center" vertical="top" wrapText="1"/>
    </xf>
    <xf numFmtId="3" fontId="4" fillId="8" borderId="3" xfId="0" applyNumberFormat="1" applyFont="1" applyFill="1" applyBorder="1" applyAlignment="1">
      <alignment horizontal="left" vertical="top" wrapText="1"/>
    </xf>
    <xf numFmtId="3" fontId="4" fillId="8" borderId="61" xfId="0" applyNumberFormat="1" applyFont="1" applyFill="1" applyBorder="1" applyAlignment="1">
      <alignment horizontal="center" vertical="top" wrapText="1"/>
    </xf>
    <xf numFmtId="3" fontId="4" fillId="5" borderId="13" xfId="0" applyNumberFormat="1" applyFont="1" applyFill="1" applyBorder="1" applyAlignment="1">
      <alignment horizontal="center" vertical="center" wrapText="1"/>
    </xf>
    <xf numFmtId="3" fontId="4" fillId="8" borderId="71" xfId="0" applyNumberFormat="1" applyFont="1" applyFill="1" applyBorder="1" applyAlignment="1">
      <alignment horizontal="center" vertical="center" wrapText="1"/>
    </xf>
    <xf numFmtId="3" fontId="3" fillId="0" borderId="0" xfId="0" applyNumberFormat="1" applyFont="1" applyAlignment="1">
      <alignment vertical="top"/>
    </xf>
    <xf numFmtId="3" fontId="3" fillId="8" borderId="9" xfId="0" applyNumberFormat="1" applyFont="1" applyFill="1" applyBorder="1" applyAlignment="1">
      <alignment horizontal="left" vertical="top" wrapText="1"/>
    </xf>
    <xf numFmtId="164" fontId="3" fillId="8" borderId="27" xfId="0" applyNumberFormat="1" applyFont="1" applyFill="1" applyBorder="1" applyAlignment="1">
      <alignment horizontal="center" vertical="top" wrapText="1"/>
    </xf>
    <xf numFmtId="164" fontId="3" fillId="8" borderId="12" xfId="0" applyNumberFormat="1" applyFont="1" applyFill="1" applyBorder="1" applyAlignment="1">
      <alignment horizontal="center" vertical="top" wrapText="1"/>
    </xf>
    <xf numFmtId="3" fontId="3" fillId="8" borderId="37"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0" borderId="40" xfId="0" applyNumberFormat="1" applyFont="1" applyFill="1" applyBorder="1" applyAlignment="1">
      <alignment horizontal="left" vertical="top" wrapText="1"/>
    </xf>
    <xf numFmtId="3" fontId="3" fillId="5" borderId="27" xfId="0" applyNumberFormat="1" applyFont="1" applyFill="1" applyBorder="1" applyAlignment="1">
      <alignment horizontal="left" vertical="top" wrapText="1"/>
    </xf>
    <xf numFmtId="3" fontId="4" fillId="8" borderId="37"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3" fontId="3" fillId="0" borderId="52" xfId="0" applyNumberFormat="1" applyFont="1" applyBorder="1" applyAlignment="1">
      <alignment horizontal="center" vertical="top"/>
    </xf>
    <xf numFmtId="3" fontId="3" fillId="8" borderId="21" xfId="0" applyNumberFormat="1" applyFont="1" applyFill="1" applyBorder="1" applyAlignment="1">
      <alignment horizontal="center" vertical="center" textRotation="90" wrapText="1"/>
    </xf>
    <xf numFmtId="3" fontId="3" fillId="8" borderId="59" xfId="0" applyNumberFormat="1" applyFont="1" applyFill="1" applyBorder="1" applyAlignment="1">
      <alignment horizontal="center" vertical="center" textRotation="90" wrapText="1"/>
    </xf>
    <xf numFmtId="164" fontId="3" fillId="8" borderId="3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164" fontId="3" fillId="8" borderId="3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3" fontId="2" fillId="8" borderId="27" xfId="0" applyNumberFormat="1" applyFont="1" applyFill="1" applyBorder="1" applyAlignment="1">
      <alignment horizontal="center" vertical="top"/>
    </xf>
    <xf numFmtId="164" fontId="3" fillId="8" borderId="58" xfId="0" applyNumberFormat="1" applyFont="1" applyFill="1" applyBorder="1" applyAlignment="1">
      <alignment horizontal="center" vertical="top" wrapText="1"/>
    </xf>
    <xf numFmtId="164" fontId="3" fillId="8" borderId="27"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164" fontId="3" fillId="8" borderId="15"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37" xfId="0" applyNumberFormat="1" applyFont="1" applyFill="1" applyBorder="1" applyAlignment="1">
      <alignment horizontal="center" vertical="top" wrapText="1"/>
    </xf>
    <xf numFmtId="3" fontId="4" fillId="8" borderId="27"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3" fontId="3" fillId="0" borderId="0" xfId="0" applyNumberFormat="1" applyFont="1" applyAlignment="1">
      <alignment vertical="top"/>
    </xf>
    <xf numFmtId="3" fontId="3" fillId="0" borderId="21" xfId="0" applyNumberFormat="1" applyFont="1" applyBorder="1" applyAlignment="1">
      <alignment horizontal="center" vertical="top"/>
    </xf>
    <xf numFmtId="3" fontId="3" fillId="0" borderId="27" xfId="0" applyNumberFormat="1" applyFont="1" applyFill="1" applyBorder="1" applyAlignment="1">
      <alignment horizontal="center" vertical="top" wrapText="1"/>
    </xf>
    <xf numFmtId="165" fontId="3" fillId="8" borderId="35" xfId="0" applyNumberFormat="1" applyFont="1" applyFill="1" applyBorder="1" applyAlignment="1">
      <alignment horizontal="center" vertical="top" wrapText="1"/>
    </xf>
    <xf numFmtId="3" fontId="3" fillId="0" borderId="27" xfId="0" applyNumberFormat="1" applyFont="1" applyBorder="1" applyAlignment="1">
      <alignment vertical="top"/>
    </xf>
    <xf numFmtId="164" fontId="5" fillId="8" borderId="15" xfId="0" applyNumberFormat="1" applyFont="1" applyFill="1" applyBorder="1" applyAlignment="1">
      <alignment horizontal="center" vertical="top" wrapText="1"/>
    </xf>
    <xf numFmtId="164" fontId="5" fillId="8" borderId="27" xfId="0" applyNumberFormat="1" applyFont="1" applyFill="1" applyBorder="1" applyAlignment="1">
      <alignment horizontal="center" vertical="top" wrapText="1"/>
    </xf>
    <xf numFmtId="164" fontId="5" fillId="8" borderId="33"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3" fontId="4" fillId="8" borderId="47" xfId="0" applyNumberFormat="1" applyFont="1" applyFill="1" applyBorder="1" applyAlignment="1">
      <alignment vertical="top"/>
    </xf>
    <xf numFmtId="3" fontId="3" fillId="0" borderId="38" xfId="0" applyNumberFormat="1" applyFont="1" applyFill="1" applyBorder="1" applyAlignment="1">
      <alignment vertical="top" wrapText="1"/>
    </xf>
    <xf numFmtId="164" fontId="29" fillId="8" borderId="27" xfId="0" applyNumberFormat="1" applyFont="1" applyFill="1" applyBorder="1" applyAlignment="1">
      <alignment horizontal="center" vertical="top" wrapText="1"/>
    </xf>
    <xf numFmtId="164" fontId="28" fillId="8" borderId="47" xfId="0" applyNumberFormat="1" applyFont="1" applyFill="1" applyBorder="1" applyAlignment="1">
      <alignment horizontal="center" vertical="top"/>
    </xf>
    <xf numFmtId="164" fontId="28" fillId="0" borderId="27" xfId="0" applyNumberFormat="1" applyFont="1" applyFill="1" applyBorder="1" applyAlignment="1">
      <alignment horizontal="center" vertical="top" wrapText="1"/>
    </xf>
    <xf numFmtId="164" fontId="28" fillId="0" borderId="27" xfId="0" applyNumberFormat="1" applyFont="1" applyFill="1" applyBorder="1" applyAlignment="1">
      <alignment horizontal="center" vertical="top"/>
    </xf>
    <xf numFmtId="0" fontId="3" fillId="0" borderId="27" xfId="0" applyFont="1" applyFill="1" applyBorder="1" applyAlignment="1">
      <alignment horizontal="center" vertical="top" wrapText="1"/>
    </xf>
    <xf numFmtId="164" fontId="29" fillId="8" borderId="12"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wrapText="1"/>
    </xf>
    <xf numFmtId="164" fontId="3" fillId="8" borderId="9" xfId="0" applyNumberFormat="1" applyFont="1" applyFill="1" applyBorder="1" applyAlignment="1">
      <alignment horizontal="center" vertical="top" wrapText="1"/>
    </xf>
    <xf numFmtId="164" fontId="3" fillId="8" borderId="44" xfId="0" applyNumberFormat="1" applyFont="1" applyFill="1" applyBorder="1" applyAlignment="1">
      <alignment horizontal="center" vertical="top" wrapText="1"/>
    </xf>
    <xf numFmtId="164" fontId="3" fillId="8" borderId="40" xfId="0" applyNumberFormat="1" applyFont="1" applyFill="1" applyBorder="1" applyAlignment="1">
      <alignment horizontal="center" vertical="top" wrapText="1"/>
    </xf>
    <xf numFmtId="164" fontId="3" fillId="8" borderId="39" xfId="0" applyNumberFormat="1" applyFont="1" applyFill="1" applyBorder="1" applyAlignment="1">
      <alignment horizontal="center" vertical="top" wrapText="1"/>
    </xf>
    <xf numFmtId="164" fontId="3" fillId="8" borderId="40"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5" fontId="4" fillId="9" borderId="93" xfId="0" applyNumberFormat="1" applyFont="1" applyFill="1" applyBorder="1" applyAlignment="1">
      <alignment horizontal="center" vertical="top" wrapText="1"/>
    </xf>
    <xf numFmtId="3" fontId="3" fillId="8" borderId="9" xfId="0" applyNumberFormat="1" applyFont="1" applyFill="1" applyBorder="1" applyAlignment="1">
      <alignment horizontal="left" vertical="top" wrapText="1"/>
    </xf>
    <xf numFmtId="164" fontId="3" fillId="8" borderId="27" xfId="0" applyNumberFormat="1" applyFont="1" applyFill="1" applyBorder="1" applyAlignment="1">
      <alignment horizontal="center" vertical="top" wrapText="1"/>
    </xf>
    <xf numFmtId="3" fontId="3" fillId="8" borderId="58" xfId="0" applyNumberFormat="1" applyFont="1" applyFill="1" applyBorder="1" applyAlignment="1">
      <alignment horizontal="left" vertical="top" wrapText="1"/>
    </xf>
    <xf numFmtId="3" fontId="3" fillId="0" borderId="9" xfId="0" applyNumberFormat="1" applyFont="1" applyFill="1" applyBorder="1" applyAlignment="1">
      <alignment horizontal="left" vertical="top" wrapText="1"/>
    </xf>
    <xf numFmtId="164" fontId="3" fillId="8" borderId="12" xfId="0" applyNumberFormat="1" applyFont="1" applyFill="1" applyBorder="1" applyAlignment="1">
      <alignment horizontal="center" vertical="top" wrapText="1"/>
    </xf>
    <xf numFmtId="3" fontId="3" fillId="8" borderId="44" xfId="0" applyNumberFormat="1" applyFont="1" applyFill="1" applyBorder="1" applyAlignment="1">
      <alignment horizontal="left" vertical="top" wrapText="1"/>
    </xf>
    <xf numFmtId="3" fontId="3" fillId="8" borderId="14" xfId="0" applyNumberFormat="1" applyFont="1" applyFill="1" applyBorder="1" applyAlignment="1">
      <alignment horizontal="left" vertical="top" wrapText="1"/>
    </xf>
    <xf numFmtId="3" fontId="3" fillId="0" borderId="51"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8" borderId="11"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0" borderId="44" xfId="0" applyNumberFormat="1" applyFont="1" applyFill="1" applyBorder="1" applyAlignment="1">
      <alignment horizontal="left" vertical="top" wrapText="1"/>
    </xf>
    <xf numFmtId="3" fontId="3" fillId="0" borderId="52" xfId="0" applyNumberFormat="1" applyFont="1" applyFill="1" applyBorder="1" applyAlignment="1">
      <alignment horizontal="center" vertical="center" textRotation="90" wrapText="1"/>
    </xf>
    <xf numFmtId="3" fontId="3" fillId="0" borderId="9" xfId="0" applyNumberFormat="1" applyFont="1" applyBorder="1" applyAlignment="1">
      <alignment horizontal="center" vertical="top"/>
    </xf>
    <xf numFmtId="3" fontId="3" fillId="0" borderId="52" xfId="0" applyNumberFormat="1" applyFont="1" applyBorder="1" applyAlignment="1">
      <alignment horizontal="center" vertical="top"/>
    </xf>
    <xf numFmtId="3" fontId="3" fillId="0" borderId="72" xfId="0" applyNumberFormat="1" applyFont="1" applyBorder="1" applyAlignment="1">
      <alignment horizontal="center" vertical="top"/>
    </xf>
    <xf numFmtId="3" fontId="4" fillId="8" borderId="27"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3" fontId="4" fillId="8" borderId="37" xfId="0" applyNumberFormat="1" applyFont="1" applyFill="1" applyBorder="1" applyAlignment="1">
      <alignment horizontal="center" vertical="top"/>
    </xf>
    <xf numFmtId="164" fontId="3" fillId="8" borderId="47" xfId="0" applyNumberFormat="1" applyFont="1" applyFill="1" applyBorder="1" applyAlignment="1">
      <alignment horizontal="center" vertical="top" wrapText="1"/>
    </xf>
    <xf numFmtId="3" fontId="3" fillId="8" borderId="21" xfId="0" applyNumberFormat="1" applyFont="1" applyFill="1" applyBorder="1" applyAlignment="1">
      <alignment horizontal="center" vertical="center" textRotation="90" wrapText="1"/>
    </xf>
    <xf numFmtId="3" fontId="3" fillId="8" borderId="27" xfId="0" applyNumberFormat="1" applyFont="1" applyFill="1" applyBorder="1" applyAlignment="1">
      <alignment horizontal="center" vertical="top"/>
    </xf>
    <xf numFmtId="164" fontId="3" fillId="8" borderId="27" xfId="0" applyNumberFormat="1" applyFont="1" applyFill="1" applyBorder="1" applyAlignment="1">
      <alignment horizontal="center" vertical="top"/>
    </xf>
    <xf numFmtId="3" fontId="3" fillId="0" borderId="35" xfId="0" applyNumberFormat="1" applyFont="1" applyBorder="1" applyAlignment="1">
      <alignment horizontal="center" vertical="top" wrapText="1"/>
    </xf>
    <xf numFmtId="3" fontId="3" fillId="0" borderId="27" xfId="0" applyNumberFormat="1" applyFont="1" applyBorder="1" applyAlignment="1">
      <alignment horizontal="center" vertical="top" wrapText="1"/>
    </xf>
    <xf numFmtId="164" fontId="3" fillId="8" borderId="15"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wrapText="1"/>
    </xf>
    <xf numFmtId="164" fontId="3" fillId="8" borderId="9" xfId="0" applyNumberFormat="1" applyFont="1" applyFill="1" applyBorder="1" applyAlignment="1">
      <alignment horizontal="center" vertical="top" wrapText="1"/>
    </xf>
    <xf numFmtId="164" fontId="3" fillId="8" borderId="44" xfId="0" applyNumberFormat="1" applyFont="1" applyFill="1" applyBorder="1" applyAlignment="1">
      <alignment horizontal="center" vertical="top" wrapText="1"/>
    </xf>
    <xf numFmtId="3" fontId="2" fillId="0" borderId="3" xfId="0" applyNumberFormat="1" applyFont="1" applyFill="1" applyBorder="1" applyAlignment="1">
      <alignment horizontal="center" vertical="center" textRotation="90" wrapText="1"/>
    </xf>
    <xf numFmtId="3" fontId="3" fillId="5" borderId="48" xfId="0" applyNumberFormat="1" applyFont="1" applyFill="1" applyBorder="1" applyAlignment="1">
      <alignment horizontal="left" vertical="top" wrapText="1"/>
    </xf>
    <xf numFmtId="164" fontId="3" fillId="8" borderId="52"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0" borderId="0" xfId="0" applyNumberFormat="1" applyFont="1" applyBorder="1" applyAlignment="1">
      <alignment horizontal="center" vertical="top" wrapText="1"/>
    </xf>
    <xf numFmtId="164" fontId="3" fillId="8" borderId="40" xfId="0" applyNumberFormat="1" applyFont="1" applyFill="1" applyBorder="1" applyAlignment="1">
      <alignment horizontal="center" vertical="top" wrapText="1"/>
    </xf>
    <xf numFmtId="3" fontId="3" fillId="8" borderId="0" xfId="0" applyNumberFormat="1" applyFont="1" applyFill="1" applyBorder="1" applyAlignment="1">
      <alignment horizontal="center" vertical="top" wrapText="1"/>
    </xf>
    <xf numFmtId="164" fontId="3" fillId="8" borderId="37"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52"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3" fontId="3" fillId="0" borderId="47" xfId="0" applyNumberFormat="1" applyFont="1" applyBorder="1" applyAlignment="1">
      <alignment horizontal="center" vertical="top" wrapText="1"/>
    </xf>
    <xf numFmtId="3" fontId="2" fillId="0" borderId="9" xfId="0" applyNumberFormat="1" applyFont="1" applyFill="1" applyBorder="1" applyAlignment="1">
      <alignment horizontal="center" vertical="center" textRotation="90" wrapText="1"/>
    </xf>
    <xf numFmtId="3" fontId="3" fillId="0" borderId="71"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top" wrapText="1"/>
    </xf>
    <xf numFmtId="3" fontId="3" fillId="0" borderId="21" xfId="0" applyNumberFormat="1" applyFont="1" applyBorder="1" applyAlignment="1">
      <alignment horizontal="center" vertical="top"/>
    </xf>
    <xf numFmtId="3" fontId="3" fillId="0" borderId="72" xfId="0" applyNumberFormat="1" applyFont="1" applyFill="1" applyBorder="1" applyAlignment="1">
      <alignment horizontal="center" vertical="center" textRotation="90" wrapText="1"/>
    </xf>
    <xf numFmtId="3" fontId="3" fillId="0" borderId="60" xfId="0" applyNumberFormat="1" applyFont="1" applyBorder="1" applyAlignment="1">
      <alignment horizontal="center" vertical="top" wrapText="1"/>
    </xf>
    <xf numFmtId="3" fontId="3" fillId="0" borderId="9" xfId="0" applyNumberFormat="1" applyFont="1" applyFill="1" applyBorder="1" applyAlignment="1">
      <alignment horizontal="center" vertical="center" textRotation="90" wrapText="1"/>
    </xf>
    <xf numFmtId="3" fontId="3" fillId="0" borderId="44" xfId="0" applyNumberFormat="1" applyFont="1" applyFill="1" applyBorder="1" applyAlignment="1">
      <alignment horizontal="center" vertical="center" textRotation="90" wrapText="1"/>
    </xf>
    <xf numFmtId="3" fontId="3" fillId="0" borderId="27" xfId="0" applyNumberFormat="1" applyFont="1" applyFill="1" applyBorder="1" applyAlignment="1">
      <alignment horizontal="center" vertical="top" wrapText="1"/>
    </xf>
    <xf numFmtId="164" fontId="29" fillId="8" borderId="47" xfId="0" applyNumberFormat="1" applyFont="1" applyFill="1" applyBorder="1" applyAlignment="1">
      <alignment horizontal="center" vertical="top"/>
    </xf>
    <xf numFmtId="3" fontId="3" fillId="8" borderId="46" xfId="0" applyNumberFormat="1" applyFont="1" applyFill="1" applyBorder="1" applyAlignment="1">
      <alignment horizontal="center" vertical="top" wrapText="1"/>
    </xf>
    <xf numFmtId="3" fontId="3" fillId="8" borderId="1" xfId="0" applyNumberFormat="1" applyFont="1" applyFill="1" applyBorder="1" applyAlignment="1">
      <alignment horizontal="center" vertical="top" wrapText="1"/>
    </xf>
    <xf numFmtId="3" fontId="4" fillId="8" borderId="71" xfId="0" applyNumberFormat="1" applyFont="1" applyFill="1" applyBorder="1" applyAlignment="1">
      <alignment horizontal="center" vertical="top" wrapText="1"/>
    </xf>
    <xf numFmtId="0" fontId="3" fillId="8" borderId="48" xfId="0" quotePrefix="1" applyFont="1" applyFill="1" applyBorder="1" applyAlignment="1">
      <alignment horizontal="left" vertical="top" wrapText="1"/>
    </xf>
    <xf numFmtId="0" fontId="28" fillId="8" borderId="54" xfId="0" applyFont="1" applyFill="1" applyBorder="1" applyAlignment="1">
      <alignment horizontal="center" vertical="top" wrapText="1"/>
    </xf>
    <xf numFmtId="3" fontId="3" fillId="8" borderId="44" xfId="0" applyNumberFormat="1" applyFont="1" applyFill="1" applyBorder="1" applyAlignment="1">
      <alignment horizontal="center" vertical="top" wrapText="1"/>
    </xf>
    <xf numFmtId="3" fontId="3" fillId="8" borderId="59" xfId="0" applyNumberFormat="1" applyFont="1" applyFill="1" applyBorder="1" applyAlignment="1">
      <alignment horizontal="center" vertical="top" wrapText="1"/>
    </xf>
    <xf numFmtId="3" fontId="3" fillId="8" borderId="72" xfId="0" applyNumberFormat="1" applyFont="1" applyFill="1" applyBorder="1" applyAlignment="1">
      <alignment horizontal="center" vertical="top" wrapText="1"/>
    </xf>
    <xf numFmtId="0" fontId="3" fillId="0" borderId="28" xfId="0" applyFont="1" applyFill="1" applyBorder="1" applyAlignment="1">
      <alignment horizontal="center" vertical="top"/>
    </xf>
    <xf numFmtId="164" fontId="3" fillId="0" borderId="20" xfId="0" applyNumberFormat="1" applyFont="1" applyFill="1" applyBorder="1" applyAlignment="1">
      <alignment horizontal="center" vertical="top"/>
    </xf>
    <xf numFmtId="3" fontId="28" fillId="8" borderId="14" xfId="0" applyNumberFormat="1" applyFont="1" applyFill="1" applyBorder="1" applyAlignment="1">
      <alignment horizontal="center" vertical="top" wrapText="1"/>
    </xf>
    <xf numFmtId="3" fontId="3" fillId="8" borderId="81" xfId="0" applyNumberFormat="1" applyFont="1" applyFill="1" applyBorder="1" applyAlignment="1">
      <alignment horizontal="center" vertical="top" wrapText="1"/>
    </xf>
    <xf numFmtId="3" fontId="28" fillId="0" borderId="12" xfId="0" applyNumberFormat="1" applyFont="1" applyBorder="1" applyAlignment="1">
      <alignment horizontal="center" vertical="top"/>
    </xf>
    <xf numFmtId="164" fontId="3" fillId="0" borderId="59" xfId="0" applyNumberFormat="1" applyFont="1" applyFill="1" applyBorder="1" applyAlignment="1">
      <alignment horizontal="center" vertical="top"/>
    </xf>
    <xf numFmtId="164" fontId="3" fillId="0" borderId="54" xfId="0" applyNumberFormat="1" applyFont="1" applyFill="1" applyBorder="1" applyAlignment="1">
      <alignment horizontal="center" vertical="top" wrapText="1"/>
    </xf>
    <xf numFmtId="164" fontId="3" fillId="0" borderId="49" xfId="0" applyNumberFormat="1" applyFont="1" applyFill="1" applyBorder="1" applyAlignment="1">
      <alignment horizontal="center" vertical="top" wrapText="1"/>
    </xf>
    <xf numFmtId="164" fontId="3" fillId="0" borderId="74" xfId="0" applyNumberFormat="1" applyFont="1" applyFill="1" applyBorder="1" applyAlignment="1">
      <alignment horizontal="center" vertical="top"/>
    </xf>
    <xf numFmtId="164" fontId="3" fillId="0" borderId="47" xfId="0" applyNumberFormat="1" applyFont="1" applyFill="1" applyBorder="1" applyAlignment="1">
      <alignment horizontal="center" vertical="top"/>
    </xf>
    <xf numFmtId="3" fontId="28" fillId="8" borderId="53" xfId="0" applyNumberFormat="1" applyFont="1" applyFill="1" applyBorder="1" applyAlignment="1">
      <alignment horizontal="right" vertical="top"/>
    </xf>
    <xf numFmtId="3" fontId="3" fillId="8" borderId="23" xfId="0" applyNumberFormat="1" applyFont="1" applyFill="1" applyBorder="1" applyAlignment="1">
      <alignment horizontal="right" vertical="top"/>
    </xf>
    <xf numFmtId="3" fontId="3" fillId="0" borderId="75" xfId="0" applyNumberFormat="1" applyFont="1" applyFill="1" applyBorder="1" applyAlignment="1">
      <alignment horizontal="center" vertical="center" wrapText="1"/>
    </xf>
    <xf numFmtId="3" fontId="4" fillId="0" borderId="27" xfId="0" applyNumberFormat="1" applyFont="1" applyFill="1" applyBorder="1" applyAlignment="1">
      <alignment horizontal="center" vertical="top"/>
    </xf>
    <xf numFmtId="164" fontId="3" fillId="0" borderId="17" xfId="0" applyNumberFormat="1" applyFont="1" applyFill="1" applyBorder="1" applyAlignment="1">
      <alignment horizontal="center" vertical="top" wrapText="1"/>
    </xf>
    <xf numFmtId="164" fontId="4" fillId="0" borderId="47" xfId="0" applyNumberFormat="1" applyFont="1" applyFill="1" applyBorder="1" applyAlignment="1">
      <alignment horizontal="center" vertical="top" wrapText="1"/>
    </xf>
    <xf numFmtId="3" fontId="3" fillId="8" borderId="59" xfId="0" applyNumberFormat="1" applyFont="1" applyFill="1" applyBorder="1" applyAlignment="1">
      <alignment horizontal="center" vertical="center" wrapText="1"/>
    </xf>
    <xf numFmtId="49" fontId="3" fillId="8" borderId="12" xfId="0" applyNumberFormat="1" applyFont="1" applyFill="1" applyBorder="1" applyAlignment="1">
      <alignment vertical="top" wrapText="1"/>
    </xf>
    <xf numFmtId="49" fontId="39" fillId="8" borderId="12" xfId="0" applyNumberFormat="1" applyFont="1" applyFill="1" applyBorder="1" applyAlignment="1">
      <alignment horizontal="center" vertical="top"/>
    </xf>
    <xf numFmtId="49" fontId="2" fillId="8" borderId="9" xfId="0" applyNumberFormat="1" applyFont="1" applyFill="1" applyBorder="1" applyAlignment="1">
      <alignment vertical="top"/>
    </xf>
    <xf numFmtId="49" fontId="2" fillId="8" borderId="52" xfId="0" applyNumberFormat="1" applyFont="1" applyFill="1" applyBorder="1" applyAlignment="1">
      <alignment horizontal="center" vertical="top"/>
    </xf>
    <xf numFmtId="49" fontId="4" fillId="2" borderId="54" xfId="0" applyNumberFormat="1" applyFont="1" applyFill="1" applyBorder="1" applyAlignment="1">
      <alignment horizontal="center" vertical="top"/>
    </xf>
    <xf numFmtId="49" fontId="4" fillId="3" borderId="75" xfId="0" applyNumberFormat="1" applyFont="1" applyFill="1" applyBorder="1" applyAlignment="1">
      <alignment horizontal="center" vertical="top"/>
    </xf>
    <xf numFmtId="3" fontId="3" fillId="5" borderId="44" xfId="0" applyNumberFormat="1" applyFont="1" applyFill="1" applyBorder="1" applyAlignment="1">
      <alignment vertical="top" wrapText="1"/>
    </xf>
    <xf numFmtId="3" fontId="2" fillId="0" borderId="44" xfId="0" applyNumberFormat="1" applyFont="1" applyFill="1" applyBorder="1" applyAlignment="1">
      <alignment horizontal="center" vertical="center" textRotation="90" wrapText="1"/>
    </xf>
    <xf numFmtId="3" fontId="2" fillId="8" borderId="44" xfId="0" applyNumberFormat="1" applyFont="1" applyFill="1" applyBorder="1" applyAlignment="1">
      <alignment horizontal="center" vertical="top" textRotation="90" wrapText="1"/>
    </xf>
    <xf numFmtId="3" fontId="1" fillId="8" borderId="47" xfId="0" applyNumberFormat="1" applyFont="1" applyFill="1" applyBorder="1" applyAlignment="1">
      <alignment horizontal="center" vertical="top"/>
    </xf>
    <xf numFmtId="3" fontId="2" fillId="8" borderId="47" xfId="0" applyNumberFormat="1" applyFont="1" applyFill="1" applyBorder="1" applyAlignment="1">
      <alignment horizontal="center" vertical="top" wrapText="1"/>
    </xf>
    <xf numFmtId="49" fontId="4" fillId="2" borderId="57" xfId="0" applyNumberFormat="1" applyFont="1" applyFill="1" applyBorder="1" applyAlignment="1">
      <alignment horizontal="center" vertical="top"/>
    </xf>
    <xf numFmtId="49" fontId="4" fillId="3" borderId="57" xfId="0" applyNumberFormat="1" applyFont="1" applyFill="1" applyBorder="1" applyAlignment="1">
      <alignment horizontal="center" vertical="top"/>
    </xf>
    <xf numFmtId="164" fontId="4" fillId="3" borderId="57" xfId="0" applyNumberFormat="1" applyFont="1" applyFill="1" applyBorder="1" applyAlignment="1">
      <alignment horizontal="center" vertical="top"/>
    </xf>
    <xf numFmtId="4" fontId="3" fillId="8" borderId="0" xfId="0" applyNumberFormat="1" applyFont="1" applyFill="1" applyBorder="1" applyAlignment="1">
      <alignment horizontal="center" vertical="top" wrapText="1"/>
    </xf>
    <xf numFmtId="4" fontId="3" fillId="8" borderId="27" xfId="0" applyNumberFormat="1" applyFont="1" applyFill="1" applyBorder="1" applyAlignment="1">
      <alignment horizontal="center" vertical="top" wrapText="1"/>
    </xf>
    <xf numFmtId="4" fontId="3" fillId="0" borderId="0" xfId="0" applyNumberFormat="1" applyFont="1" applyFill="1" applyBorder="1" applyAlignment="1">
      <alignment horizontal="center" vertical="top" wrapText="1"/>
    </xf>
    <xf numFmtId="4" fontId="3" fillId="0" borderId="27" xfId="0" applyNumberFormat="1" applyFont="1" applyFill="1" applyBorder="1" applyAlignment="1">
      <alignment horizontal="center" vertical="top"/>
    </xf>
    <xf numFmtId="4" fontId="1" fillId="9" borderId="57" xfId="0" applyNumberFormat="1" applyFont="1" applyFill="1" applyBorder="1" applyAlignment="1">
      <alignment horizontal="center" vertical="top" wrapText="1"/>
    </xf>
    <xf numFmtId="4" fontId="1" fillId="9" borderId="38" xfId="0" applyNumberFormat="1" applyFont="1" applyFill="1" applyBorder="1" applyAlignment="1">
      <alignment horizontal="center" vertical="top" wrapText="1"/>
    </xf>
    <xf numFmtId="164" fontId="4" fillId="3" borderId="63" xfId="0" applyNumberFormat="1" applyFont="1" applyFill="1" applyBorder="1" applyAlignment="1">
      <alignment horizontal="center" vertical="top"/>
    </xf>
    <xf numFmtId="164" fontId="4" fillId="2" borderId="83" xfId="0" applyNumberFormat="1" applyFont="1" applyFill="1" applyBorder="1" applyAlignment="1">
      <alignment horizontal="center" vertical="top"/>
    </xf>
    <xf numFmtId="164" fontId="4" fillId="4" borderId="83" xfId="0" applyNumberFormat="1" applyFont="1" applyFill="1" applyBorder="1" applyAlignment="1">
      <alignment horizontal="center" vertical="top"/>
    </xf>
    <xf numFmtId="164" fontId="3" fillId="8" borderId="27"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164" fontId="3" fillId="8" borderId="12" xfId="0" applyNumberFormat="1" applyFont="1" applyFill="1" applyBorder="1" applyAlignment="1">
      <alignment horizontal="center" vertical="top" wrapText="1"/>
    </xf>
    <xf numFmtId="3" fontId="3" fillId="0" borderId="72" xfId="0" applyNumberFormat="1" applyFont="1" applyBorder="1" applyAlignment="1">
      <alignment horizontal="center" vertical="top"/>
    </xf>
    <xf numFmtId="49" fontId="4" fillId="2" borderId="15" xfId="0" applyNumberFormat="1" applyFont="1" applyFill="1" applyBorder="1" applyAlignment="1">
      <alignment horizontal="center" vertical="top"/>
    </xf>
    <xf numFmtId="164" fontId="3" fillId="8" borderId="52"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0" fontId="3" fillId="0" borderId="12" xfId="0" applyFont="1" applyFill="1" applyBorder="1" applyAlignment="1">
      <alignment horizontal="left" vertical="top" wrapText="1"/>
    </xf>
    <xf numFmtId="3" fontId="3" fillId="0" borderId="27" xfId="0" applyNumberFormat="1" applyFont="1" applyBorder="1" applyAlignment="1">
      <alignment horizontal="center" vertical="top" wrapText="1"/>
    </xf>
    <xf numFmtId="3" fontId="3" fillId="0" borderId="62" xfId="0" applyNumberFormat="1" applyFont="1" applyBorder="1" applyAlignment="1">
      <alignment horizontal="center" vertical="top"/>
    </xf>
    <xf numFmtId="0" fontId="3" fillId="8" borderId="48" xfId="0" applyFont="1" applyFill="1" applyBorder="1" applyAlignment="1">
      <alignment horizontal="left" vertical="top" wrapText="1"/>
    </xf>
    <xf numFmtId="3" fontId="28" fillId="0" borderId="3" xfId="0" applyNumberFormat="1" applyFont="1" applyBorder="1" applyAlignment="1">
      <alignment horizontal="center" vertical="top"/>
    </xf>
    <xf numFmtId="0" fontId="8" fillId="0" borderId="23" xfId="0" applyFont="1" applyBorder="1" applyAlignment="1">
      <alignment horizontal="center" vertical="center"/>
    </xf>
    <xf numFmtId="0" fontId="3" fillId="0" borderId="0" xfId="0" applyFont="1" applyFill="1" applyBorder="1" applyAlignment="1">
      <alignment horizontal="left" vertical="top" wrapText="1"/>
    </xf>
    <xf numFmtId="3" fontId="11" fillId="0" borderId="0" xfId="0" applyNumberFormat="1" applyFont="1" applyAlignment="1">
      <alignment horizontal="center" vertical="top"/>
    </xf>
    <xf numFmtId="3" fontId="12" fillId="0" borderId="0" xfId="0" applyNumberFormat="1" applyFont="1" applyAlignment="1">
      <alignment horizontal="center" vertical="center" wrapText="1"/>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xf>
    <xf numFmtId="3" fontId="3" fillId="0" borderId="62" xfId="0" applyNumberFormat="1" applyFont="1" applyBorder="1" applyAlignment="1">
      <alignment horizontal="right"/>
    </xf>
    <xf numFmtId="49" fontId="2" fillId="0" borderId="20" xfId="0" applyNumberFormat="1" applyFont="1" applyBorder="1" applyAlignment="1">
      <alignment horizontal="center" vertical="center" textRotation="90" wrapText="1"/>
    </xf>
    <xf numFmtId="49" fontId="2" fillId="0" borderId="15" xfId="0" applyNumberFormat="1" applyFont="1" applyBorder="1" applyAlignment="1">
      <alignment horizontal="center" vertical="center" textRotation="90" wrapText="1"/>
    </xf>
    <xf numFmtId="49" fontId="2" fillId="0" borderId="16" xfId="0" applyNumberFormat="1" applyFont="1" applyBorder="1" applyAlignment="1">
      <alignment horizontal="center" vertical="center" textRotation="90" wrapText="1"/>
    </xf>
    <xf numFmtId="49" fontId="2" fillId="0" borderId="13" xfId="0" applyNumberFormat="1" applyFont="1" applyBorder="1" applyAlignment="1">
      <alignment horizontal="center" vertical="center" textRotation="90" wrapText="1"/>
    </xf>
    <xf numFmtId="49" fontId="2" fillId="0" borderId="9" xfId="0" applyNumberFormat="1" applyFont="1" applyBorder="1" applyAlignment="1">
      <alignment horizontal="center" vertical="center" textRotation="90" wrapText="1"/>
    </xf>
    <xf numFmtId="49" fontId="2" fillId="0" borderId="3" xfId="0" applyNumberFormat="1" applyFont="1" applyBorder="1" applyAlignment="1">
      <alignment horizontal="center" vertical="center" textRotation="90" wrapText="1"/>
    </xf>
    <xf numFmtId="3" fontId="2" fillId="0" borderId="13"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51" xfId="0" applyNumberFormat="1" applyFont="1" applyBorder="1" applyAlignment="1">
      <alignment horizontal="center" vertical="center" textRotation="90" wrapText="1"/>
    </xf>
    <xf numFmtId="3" fontId="2" fillId="0" borderId="52" xfId="0" applyNumberFormat="1" applyFont="1" applyBorder="1" applyAlignment="1">
      <alignment horizontal="center" vertical="center" textRotation="90" wrapText="1"/>
    </xf>
    <xf numFmtId="3" fontId="2" fillId="0" borderId="61" xfId="0" applyNumberFormat="1" applyFont="1" applyBorder="1" applyAlignment="1">
      <alignment horizontal="center" vertical="center" textRotation="90" wrapText="1"/>
    </xf>
    <xf numFmtId="3" fontId="2" fillId="0" borderId="35" xfId="0" applyNumberFormat="1" applyFont="1" applyBorder="1" applyAlignment="1">
      <alignment horizontal="center" vertical="center" textRotation="90" wrapText="1"/>
    </xf>
    <xf numFmtId="3" fontId="2" fillId="0" borderId="27" xfId="0" applyNumberFormat="1" applyFont="1" applyBorder="1" applyAlignment="1">
      <alignment horizontal="center" vertical="center" textRotation="90" wrapText="1"/>
    </xf>
    <xf numFmtId="3" fontId="2" fillId="0" borderId="60" xfId="0" applyNumberFormat="1" applyFont="1" applyBorder="1" applyAlignment="1">
      <alignment horizontal="center" vertical="center" textRotation="90" wrapText="1"/>
    </xf>
    <xf numFmtId="3" fontId="4" fillId="3" borderId="10" xfId="0" applyNumberFormat="1" applyFont="1" applyFill="1" applyBorder="1" applyAlignment="1">
      <alignment horizontal="left" vertical="top" wrapText="1"/>
    </xf>
    <xf numFmtId="3" fontId="4" fillId="3" borderId="7" xfId="0" applyNumberFormat="1" applyFont="1" applyFill="1" applyBorder="1" applyAlignment="1">
      <alignment horizontal="left" vertical="top" wrapText="1"/>
    </xf>
    <xf numFmtId="3" fontId="4" fillId="3" borderId="63" xfId="0" applyNumberFormat="1" applyFont="1" applyFill="1" applyBorder="1" applyAlignment="1">
      <alignment horizontal="left" vertical="top" wrapText="1"/>
    </xf>
    <xf numFmtId="49" fontId="4" fillId="2" borderId="20" xfId="0" applyNumberFormat="1" applyFont="1" applyFill="1" applyBorder="1" applyAlignment="1">
      <alignment horizontal="center" vertical="top"/>
    </xf>
    <xf numFmtId="49" fontId="4" fillId="2" borderId="15" xfId="0" applyNumberFormat="1" applyFont="1" applyFill="1" applyBorder="1" applyAlignment="1">
      <alignment horizontal="center" vertical="top"/>
    </xf>
    <xf numFmtId="49" fontId="4" fillId="2" borderId="16" xfId="0" applyNumberFormat="1" applyFont="1" applyFill="1" applyBorder="1" applyAlignment="1">
      <alignment horizontal="center" vertical="top"/>
    </xf>
    <xf numFmtId="3" fontId="3" fillId="8" borderId="0" xfId="0" applyNumberFormat="1" applyFont="1" applyFill="1" applyAlignment="1">
      <alignment horizontal="center" vertical="top" wrapText="1"/>
    </xf>
    <xf numFmtId="3" fontId="3" fillId="8" borderId="40"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8" borderId="3" xfId="0" applyNumberFormat="1" applyFont="1" applyFill="1" applyBorder="1" applyAlignment="1">
      <alignment horizontal="left" vertical="top" wrapText="1"/>
    </xf>
    <xf numFmtId="3" fontId="4" fillId="8" borderId="13" xfId="0" applyNumberFormat="1" applyFont="1" applyFill="1" applyBorder="1" applyAlignment="1">
      <alignment horizontal="left" vertical="top" wrapText="1"/>
    </xf>
    <xf numFmtId="3" fontId="4" fillId="8" borderId="9" xfId="0" applyNumberFormat="1" applyFont="1" applyFill="1" applyBorder="1" applyAlignment="1">
      <alignment horizontal="left" vertical="top" wrapText="1"/>
    </xf>
    <xf numFmtId="3" fontId="3" fillId="0" borderId="40" xfId="0" applyNumberFormat="1" applyFont="1" applyBorder="1" applyAlignment="1">
      <alignment horizontal="center" vertical="center" textRotation="90"/>
    </xf>
    <xf numFmtId="3" fontId="3" fillId="0" borderId="3" xfId="0" applyNumberFormat="1" applyFont="1" applyBorder="1" applyAlignment="1">
      <alignment horizontal="center" vertical="center" textRotation="90"/>
    </xf>
    <xf numFmtId="3" fontId="3" fillId="0" borderId="71" xfId="0" applyNumberFormat="1" applyFont="1" applyBorder="1" applyAlignment="1">
      <alignment horizontal="center" vertical="center" textRotation="90"/>
    </xf>
    <xf numFmtId="3" fontId="3" fillId="0" borderId="61" xfId="0" applyNumberFormat="1" applyFont="1" applyBorder="1" applyAlignment="1">
      <alignment horizontal="center" vertical="center" textRotation="90"/>
    </xf>
    <xf numFmtId="3" fontId="4" fillId="7" borderId="42" xfId="0" applyNumberFormat="1" applyFont="1" applyFill="1" applyBorder="1" applyAlignment="1">
      <alignment horizontal="left" vertical="top" wrapText="1"/>
    </xf>
    <xf numFmtId="3" fontId="4" fillId="7" borderId="3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4" borderId="57" xfId="0" applyNumberFormat="1" applyFont="1" applyFill="1" applyBorder="1" applyAlignment="1">
      <alignment horizontal="left" vertical="top" wrapText="1"/>
    </xf>
    <xf numFmtId="3" fontId="4" fillId="4" borderId="4" xfId="0" applyNumberFormat="1" applyFont="1" applyFill="1" applyBorder="1" applyAlignment="1">
      <alignment horizontal="left" vertical="top" wrapText="1"/>
    </xf>
    <xf numFmtId="3" fontId="4" fillId="4" borderId="31" xfId="0" applyNumberFormat="1" applyFont="1" applyFill="1" applyBorder="1" applyAlignment="1">
      <alignment horizontal="left" vertical="top" wrapText="1"/>
    </xf>
    <xf numFmtId="3" fontId="4" fillId="2" borderId="10" xfId="0" applyNumberFormat="1" applyFont="1" applyFill="1" applyBorder="1" applyAlignment="1">
      <alignment horizontal="left" vertical="top"/>
    </xf>
    <xf numFmtId="3" fontId="4" fillId="2" borderId="7" xfId="0" applyNumberFormat="1" applyFont="1" applyFill="1" applyBorder="1" applyAlignment="1">
      <alignment horizontal="left" vertical="top"/>
    </xf>
    <xf numFmtId="3" fontId="4" fillId="2" borderId="63" xfId="0" applyNumberFormat="1" applyFont="1" applyFill="1" applyBorder="1" applyAlignment="1">
      <alignment horizontal="left" vertical="top"/>
    </xf>
    <xf numFmtId="164" fontId="3" fillId="0" borderId="35" xfId="0" applyNumberFormat="1" applyFont="1" applyBorder="1" applyAlignment="1">
      <alignment horizontal="center" vertical="center" textRotation="90" wrapText="1"/>
    </xf>
    <xf numFmtId="164" fontId="3" fillId="0" borderId="27" xfId="0" applyNumberFormat="1" applyFont="1" applyBorder="1" applyAlignment="1">
      <alignment horizontal="center" vertical="center" textRotation="90" wrapText="1"/>
    </xf>
    <xf numFmtId="164" fontId="3" fillId="0" borderId="60" xfId="0" applyNumberFormat="1" applyFont="1" applyBorder="1" applyAlignment="1">
      <alignment horizontal="center" vertical="center" textRotation="90" wrapText="1"/>
    </xf>
    <xf numFmtId="3" fontId="2" fillId="0" borderId="42" xfId="0" applyNumberFormat="1" applyFont="1" applyBorder="1" applyAlignment="1">
      <alignment horizontal="center" vertical="center" wrapText="1"/>
    </xf>
    <xf numFmtId="3" fontId="2" fillId="0" borderId="30" xfId="0" applyNumberFormat="1" applyFont="1" applyBorder="1" applyAlignment="1">
      <alignment horizontal="center" vertical="center" wrapText="1"/>
    </xf>
    <xf numFmtId="3" fontId="2" fillId="0" borderId="41" xfId="0" applyNumberFormat="1" applyFont="1" applyBorder="1" applyAlignment="1">
      <alignment horizontal="center" vertical="center" wrapText="1"/>
    </xf>
    <xf numFmtId="3" fontId="2" fillId="0" borderId="37" xfId="0" applyNumberFormat="1" applyFont="1" applyBorder="1" applyAlignment="1">
      <alignment horizontal="center" vertical="center" wrapText="1"/>
    </xf>
    <xf numFmtId="3" fontId="2" fillId="0" borderId="27" xfId="0" applyNumberFormat="1" applyFont="1" applyBorder="1" applyAlignment="1">
      <alignment horizontal="center" vertical="center" wrapText="1"/>
    </xf>
    <xf numFmtId="3" fontId="2" fillId="0" borderId="60" xfId="0" applyNumberFormat="1" applyFont="1" applyBorder="1" applyAlignment="1">
      <alignment horizontal="center" vertical="center" wrapText="1"/>
    </xf>
    <xf numFmtId="3" fontId="3" fillId="0" borderId="24" xfId="0" applyNumberFormat="1" applyFont="1" applyBorder="1" applyAlignment="1">
      <alignment horizontal="center" vertical="center"/>
    </xf>
    <xf numFmtId="3" fontId="3" fillId="0" borderId="29" xfId="0" applyNumberFormat="1" applyFont="1" applyBorder="1" applyAlignment="1">
      <alignment horizontal="center" vertical="center"/>
    </xf>
    <xf numFmtId="3" fontId="3" fillId="0" borderId="35" xfId="0" applyNumberFormat="1" applyFont="1" applyBorder="1" applyAlignment="1">
      <alignment horizontal="center" vertical="center" textRotation="90" wrapText="1"/>
    </xf>
    <xf numFmtId="3" fontId="3" fillId="0" borderId="27" xfId="0" applyNumberFormat="1" applyFont="1" applyBorder="1" applyAlignment="1">
      <alignment horizontal="center" vertical="center" textRotation="90" wrapText="1"/>
    </xf>
    <xf numFmtId="3" fontId="3" fillId="0" borderId="60" xfId="0" applyNumberFormat="1" applyFont="1" applyBorder="1" applyAlignment="1">
      <alignment horizontal="center" vertical="center" textRotation="90" wrapText="1"/>
    </xf>
    <xf numFmtId="164" fontId="3" fillId="8" borderId="27" xfId="0" applyNumberFormat="1" applyFont="1" applyFill="1" applyBorder="1" applyAlignment="1">
      <alignment horizontal="center" vertical="top" wrapText="1"/>
    </xf>
    <xf numFmtId="3" fontId="3" fillId="8" borderId="58"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13" xfId="0" applyNumberFormat="1" applyFont="1" applyFill="1" applyBorder="1" applyAlignment="1">
      <alignment horizontal="left" vertical="top" wrapText="1"/>
    </xf>
    <xf numFmtId="3" fontId="3" fillId="0" borderId="3"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3" fillId="0" borderId="9" xfId="0" applyNumberFormat="1" applyFont="1" applyFill="1" applyBorder="1" applyAlignment="1">
      <alignment horizontal="left" vertical="top" wrapText="1"/>
    </xf>
    <xf numFmtId="164" fontId="3" fillId="8" borderId="12" xfId="0" applyNumberFormat="1" applyFont="1" applyFill="1" applyBorder="1" applyAlignment="1">
      <alignment horizontal="center" vertical="top" wrapText="1"/>
    </xf>
    <xf numFmtId="3" fontId="3" fillId="8" borderId="44" xfId="0" applyNumberFormat="1" applyFont="1" applyFill="1" applyBorder="1" applyAlignment="1">
      <alignment horizontal="left" vertical="top" wrapText="1"/>
    </xf>
    <xf numFmtId="3" fontId="3" fillId="8" borderId="13" xfId="0" applyNumberFormat="1" applyFont="1" applyFill="1" applyBorder="1" applyAlignment="1">
      <alignment horizontal="left" vertical="top" wrapText="1"/>
    </xf>
    <xf numFmtId="3" fontId="3" fillId="8" borderId="14" xfId="0" applyNumberFormat="1" applyFont="1" applyFill="1" applyBorder="1" applyAlignment="1">
      <alignment horizontal="left" vertical="top" wrapText="1"/>
    </xf>
    <xf numFmtId="3" fontId="3" fillId="0" borderId="5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8" borderId="11" xfId="0" applyNumberFormat="1" applyFont="1" applyFill="1" applyBorder="1" applyAlignment="1">
      <alignment horizontal="left" vertical="top" wrapText="1"/>
    </xf>
    <xf numFmtId="3" fontId="3" fillId="0" borderId="15" xfId="2" applyNumberFormat="1" applyFont="1" applyFill="1" applyBorder="1" applyAlignment="1">
      <alignment horizontal="center" vertical="top"/>
    </xf>
    <xf numFmtId="3" fontId="3" fillId="0" borderId="54" xfId="2" applyNumberFormat="1" applyFont="1" applyFill="1" applyBorder="1" applyAlignment="1">
      <alignment horizontal="center" vertical="top"/>
    </xf>
    <xf numFmtId="3" fontId="3" fillId="5" borderId="40" xfId="0" applyNumberFormat="1" applyFont="1" applyFill="1" applyBorder="1" applyAlignment="1">
      <alignment horizontal="left" vertical="top" wrapText="1"/>
    </xf>
    <xf numFmtId="3" fontId="3" fillId="5"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9" fillId="0" borderId="13" xfId="0" applyNumberFormat="1" applyFont="1" applyFill="1" applyBorder="1" applyAlignment="1">
      <alignment horizontal="left" vertical="top" wrapText="1"/>
    </xf>
    <xf numFmtId="3" fontId="9" fillId="0" borderId="9"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0" borderId="40" xfId="0" applyNumberFormat="1" applyFont="1" applyFill="1" applyBorder="1" applyAlignment="1">
      <alignment horizontal="left" vertical="top" wrapText="1"/>
    </xf>
    <xf numFmtId="3" fontId="3" fillId="0" borderId="44" xfId="0" applyNumberFormat="1" applyFont="1" applyFill="1" applyBorder="1" applyAlignment="1">
      <alignment horizontal="left" vertical="top" wrapText="1"/>
    </xf>
    <xf numFmtId="3" fontId="4" fillId="3" borderId="10" xfId="0" applyNumberFormat="1" applyFont="1" applyFill="1" applyBorder="1" applyAlignment="1">
      <alignment horizontal="right" vertical="top"/>
    </xf>
    <xf numFmtId="3" fontId="4" fillId="3" borderId="7" xfId="0" applyNumberFormat="1" applyFont="1" applyFill="1" applyBorder="1" applyAlignment="1">
      <alignment horizontal="right" vertical="top"/>
    </xf>
    <xf numFmtId="3" fontId="4" fillId="3" borderId="63" xfId="0" applyNumberFormat="1" applyFont="1" applyFill="1" applyBorder="1" applyAlignment="1">
      <alignment horizontal="right" vertical="top"/>
    </xf>
    <xf numFmtId="3" fontId="4" fillId="3" borderId="8" xfId="0" applyNumberFormat="1" applyFont="1" applyFill="1" applyBorder="1" applyAlignment="1">
      <alignment horizontal="center" vertical="top" wrapText="1"/>
    </xf>
    <xf numFmtId="3" fontId="4" fillId="3" borderId="7" xfId="0" applyNumberFormat="1" applyFont="1" applyFill="1" applyBorder="1" applyAlignment="1">
      <alignment horizontal="center" vertical="top" wrapText="1"/>
    </xf>
    <xf numFmtId="3" fontId="4" fillId="3" borderId="63" xfId="0" applyNumberFormat="1" applyFont="1" applyFill="1" applyBorder="1" applyAlignment="1">
      <alignment horizontal="center" vertical="top" wrapText="1"/>
    </xf>
    <xf numFmtId="3" fontId="3" fillId="5" borderId="27" xfId="0" applyNumberFormat="1" applyFont="1" applyFill="1" applyBorder="1" applyAlignment="1">
      <alignment horizontal="left" vertical="top" wrapText="1"/>
    </xf>
    <xf numFmtId="3" fontId="3" fillId="0" borderId="52" xfId="0" applyNumberFormat="1" applyFont="1" applyFill="1" applyBorder="1" applyAlignment="1">
      <alignment horizontal="center" vertical="center" textRotation="90" wrapText="1"/>
    </xf>
    <xf numFmtId="3" fontId="3" fillId="0" borderId="27" xfId="0" applyNumberFormat="1" applyFont="1" applyBorder="1" applyAlignment="1">
      <alignment horizontal="left" vertical="top" wrapText="1"/>
    </xf>
    <xf numFmtId="3" fontId="3" fillId="0" borderId="47" xfId="0" applyNumberFormat="1" applyFont="1" applyBorder="1" applyAlignment="1">
      <alignment horizontal="left" vertical="top" wrapText="1"/>
    </xf>
    <xf numFmtId="3" fontId="3" fillId="5" borderId="47" xfId="0" applyNumberFormat="1" applyFont="1" applyFill="1" applyBorder="1" applyAlignment="1">
      <alignment horizontal="left" vertical="top" wrapText="1"/>
    </xf>
    <xf numFmtId="3" fontId="3" fillId="0" borderId="40" xfId="0" applyNumberFormat="1" applyFont="1" applyBorder="1" applyAlignment="1">
      <alignment horizontal="center" vertical="top"/>
    </xf>
    <xf numFmtId="3" fontId="3" fillId="0" borderId="9" xfId="0" applyNumberFormat="1" applyFont="1" applyBorder="1" applyAlignment="1">
      <alignment horizontal="center" vertical="top"/>
    </xf>
    <xf numFmtId="3" fontId="3" fillId="0" borderId="44" xfId="0" applyNumberFormat="1" applyFont="1" applyBorder="1" applyAlignment="1">
      <alignment horizontal="center" vertical="top"/>
    </xf>
    <xf numFmtId="3" fontId="3" fillId="0" borderId="71" xfId="0" applyNumberFormat="1" applyFont="1" applyBorder="1" applyAlignment="1">
      <alignment horizontal="center" vertical="top"/>
    </xf>
    <xf numFmtId="3" fontId="3" fillId="0" borderId="52" xfId="0" applyNumberFormat="1" applyFont="1" applyBorder="1" applyAlignment="1">
      <alignment horizontal="center" vertical="top"/>
    </xf>
    <xf numFmtId="3" fontId="3" fillId="0" borderId="72" xfId="0" applyNumberFormat="1" applyFont="1" applyBorder="1" applyAlignment="1">
      <alignment horizontal="center" vertical="top"/>
    </xf>
    <xf numFmtId="3" fontId="4" fillId="8" borderId="27"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3" fontId="4" fillId="8" borderId="37" xfId="0" applyNumberFormat="1" applyFont="1" applyFill="1" applyBorder="1" applyAlignment="1">
      <alignment horizontal="center" vertical="top"/>
    </xf>
    <xf numFmtId="3" fontId="3" fillId="0" borderId="35" xfId="0" applyNumberFormat="1" applyFont="1" applyBorder="1" applyAlignment="1">
      <alignment horizontal="left" vertical="top" wrapText="1"/>
    </xf>
    <xf numFmtId="3" fontId="3" fillId="0" borderId="60" xfId="0" applyNumberFormat="1" applyFont="1" applyBorder="1" applyAlignment="1">
      <alignment horizontal="left" vertical="top" wrapText="1"/>
    </xf>
    <xf numFmtId="3" fontId="10" fillId="0" borderId="13" xfId="0" applyNumberFormat="1" applyFont="1" applyFill="1" applyBorder="1" applyAlignment="1">
      <alignment horizontal="left" vertical="top" wrapText="1"/>
    </xf>
    <xf numFmtId="3" fontId="10" fillId="0" borderId="9"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3" fillId="8" borderId="52" xfId="0" applyNumberFormat="1" applyFont="1" applyFill="1" applyBorder="1" applyAlignment="1">
      <alignment horizontal="center" vertical="center" textRotation="90" wrapText="1"/>
    </xf>
    <xf numFmtId="164" fontId="3" fillId="8" borderId="47" xfId="0" applyNumberFormat="1" applyFont="1" applyFill="1" applyBorder="1" applyAlignment="1">
      <alignment horizontal="center" vertical="top" wrapText="1"/>
    </xf>
    <xf numFmtId="164" fontId="4" fillId="8" borderId="27" xfId="0" applyNumberFormat="1" applyFont="1" applyFill="1" applyBorder="1" applyAlignment="1">
      <alignment horizontal="center" vertical="top" wrapText="1"/>
    </xf>
    <xf numFmtId="164" fontId="4" fillId="8" borderId="47" xfId="0" applyNumberFormat="1" applyFont="1" applyFill="1" applyBorder="1" applyAlignment="1">
      <alignment horizontal="center" vertical="top" wrapText="1"/>
    </xf>
    <xf numFmtId="3" fontId="3" fillId="8" borderId="21" xfId="0" applyNumberFormat="1" applyFont="1" applyFill="1" applyBorder="1" applyAlignment="1">
      <alignment horizontal="center" vertical="center" textRotation="90" wrapText="1"/>
    </xf>
    <xf numFmtId="49" fontId="4" fillId="0" borderId="9" xfId="0" applyNumberFormat="1" applyFont="1" applyBorder="1" applyAlignment="1">
      <alignment horizontal="center" vertical="top"/>
    </xf>
    <xf numFmtId="3" fontId="4" fillId="3" borderId="57" xfId="0" applyNumberFormat="1" applyFont="1" applyFill="1" applyBorder="1" applyAlignment="1">
      <alignment horizontal="right" vertical="top"/>
    </xf>
    <xf numFmtId="3" fontId="4" fillId="3" borderId="4" xfId="0" applyNumberFormat="1" applyFont="1" applyFill="1" applyBorder="1" applyAlignment="1">
      <alignment horizontal="right" vertical="top"/>
    </xf>
    <xf numFmtId="3" fontId="4" fillId="3" borderId="31" xfId="0" applyNumberFormat="1" applyFont="1" applyFill="1" applyBorder="1" applyAlignment="1">
      <alignment horizontal="right" vertical="top"/>
    </xf>
    <xf numFmtId="3" fontId="4" fillId="3" borderId="57"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center" textRotation="90" wrapText="1"/>
    </xf>
    <xf numFmtId="3" fontId="2" fillId="8" borderId="12" xfId="0" applyNumberFormat="1" applyFont="1" applyFill="1" applyBorder="1" applyAlignment="1">
      <alignment horizontal="left" vertical="top" wrapText="1"/>
    </xf>
    <xf numFmtId="3" fontId="4" fillId="9" borderId="76" xfId="0" applyNumberFormat="1" applyFont="1" applyFill="1" applyBorder="1" applyAlignment="1">
      <alignment horizontal="right" vertical="top" wrapText="1"/>
    </xf>
    <xf numFmtId="3" fontId="4" fillId="9" borderId="55" xfId="0" applyNumberFormat="1" applyFont="1" applyFill="1" applyBorder="1" applyAlignment="1">
      <alignment horizontal="right" vertical="top" wrapText="1"/>
    </xf>
    <xf numFmtId="3" fontId="4" fillId="9" borderId="32" xfId="0" applyNumberFormat="1" applyFont="1" applyFill="1" applyBorder="1" applyAlignment="1">
      <alignment horizontal="right" vertical="top" wrapText="1"/>
    </xf>
    <xf numFmtId="3" fontId="2" fillId="8" borderId="40" xfId="0" applyNumberFormat="1" applyFont="1" applyFill="1" applyBorder="1" applyAlignment="1">
      <alignment horizontal="left" vertical="top" wrapText="1"/>
    </xf>
    <xf numFmtId="3" fontId="2" fillId="8" borderId="9" xfId="0" applyNumberFormat="1" applyFont="1" applyFill="1" applyBorder="1" applyAlignment="1">
      <alignment horizontal="left" vertical="top" wrapText="1"/>
    </xf>
    <xf numFmtId="3" fontId="2" fillId="8" borderId="44" xfId="0" applyNumberFormat="1" applyFont="1" applyFill="1" applyBorder="1" applyAlignment="1">
      <alignment horizontal="left" vertical="top" wrapText="1"/>
    </xf>
    <xf numFmtId="3" fontId="3" fillId="8" borderId="27" xfId="0" applyNumberFormat="1" applyFont="1" applyFill="1" applyBorder="1" applyAlignment="1">
      <alignment horizontal="center" vertical="top"/>
    </xf>
    <xf numFmtId="164" fontId="3" fillId="8" borderId="15" xfId="0" applyNumberFormat="1" applyFont="1" applyFill="1" applyBorder="1" applyAlignment="1">
      <alignment horizontal="right" vertical="top" wrapText="1"/>
    </xf>
    <xf numFmtId="3" fontId="4" fillId="3" borderId="8" xfId="0" applyNumberFormat="1" applyFont="1" applyFill="1" applyBorder="1" applyAlignment="1">
      <alignment horizontal="left" vertical="top" wrapText="1"/>
    </xf>
    <xf numFmtId="3" fontId="2" fillId="0" borderId="51" xfId="0" applyNumberFormat="1" applyFont="1" applyFill="1" applyBorder="1" applyAlignment="1">
      <alignment horizontal="center" vertical="center" textRotation="90" wrapText="1"/>
    </xf>
    <xf numFmtId="3" fontId="2" fillId="0" borderId="52" xfId="0" applyNumberFormat="1" applyFont="1" applyFill="1" applyBorder="1" applyAlignment="1">
      <alignment horizontal="center" vertical="center" textRotation="90" wrapText="1"/>
    </xf>
    <xf numFmtId="3" fontId="3" fillId="5" borderId="44" xfId="0" applyNumberFormat="1" applyFont="1" applyFill="1" applyBorder="1" applyAlignment="1">
      <alignment horizontal="left" vertical="top" wrapText="1"/>
    </xf>
    <xf numFmtId="164" fontId="3" fillId="8" borderId="27" xfId="0" applyNumberFormat="1" applyFont="1" applyFill="1" applyBorder="1" applyAlignment="1">
      <alignment horizontal="center" vertical="top"/>
    </xf>
    <xf numFmtId="3" fontId="2" fillId="8" borderId="27" xfId="0" applyNumberFormat="1" applyFont="1" applyFill="1" applyBorder="1" applyAlignment="1">
      <alignment horizontal="center" vertical="top"/>
    </xf>
    <xf numFmtId="164" fontId="2" fillId="8" borderId="12" xfId="0" applyNumberFormat="1" applyFont="1" applyFill="1" applyBorder="1" applyAlignment="1">
      <alignment horizontal="center" vertical="top" wrapText="1"/>
    </xf>
    <xf numFmtId="3" fontId="3" fillId="0" borderId="42" xfId="0" applyNumberFormat="1" applyFont="1" applyBorder="1" applyAlignment="1">
      <alignment horizontal="center" vertical="center"/>
    </xf>
    <xf numFmtId="3" fontId="3" fillId="0" borderId="30" xfId="0" applyNumberFormat="1" applyFont="1" applyBorder="1" applyAlignment="1">
      <alignment horizontal="center" vertical="center"/>
    </xf>
    <xf numFmtId="3" fontId="3" fillId="0" borderId="41" xfId="0" applyNumberFormat="1" applyFont="1" applyBorder="1" applyAlignment="1">
      <alignment horizontal="center" vertical="center"/>
    </xf>
    <xf numFmtId="3" fontId="4" fillId="5" borderId="0" xfId="0" applyNumberFormat="1" applyFont="1" applyFill="1" applyBorder="1" applyAlignment="1">
      <alignment horizontal="center" vertical="top" wrapText="1"/>
    </xf>
    <xf numFmtId="3" fontId="4" fillId="3" borderId="19" xfId="0" applyNumberFormat="1" applyFont="1" applyFill="1" applyBorder="1" applyAlignment="1">
      <alignment horizontal="right" vertical="top"/>
    </xf>
    <xf numFmtId="3" fontId="4" fillId="2" borderId="10" xfId="0" applyNumberFormat="1" applyFont="1" applyFill="1" applyBorder="1" applyAlignment="1">
      <alignment horizontal="right" vertical="top"/>
    </xf>
    <xf numFmtId="3" fontId="4" fillId="2" borderId="7" xfId="0" applyNumberFormat="1" applyFont="1" applyFill="1" applyBorder="1" applyAlignment="1">
      <alignment horizontal="right" vertical="top"/>
    </xf>
    <xf numFmtId="3" fontId="4" fillId="2" borderId="63" xfId="0" applyNumberFormat="1" applyFont="1" applyFill="1" applyBorder="1" applyAlignment="1">
      <alignment horizontal="right" vertical="top"/>
    </xf>
    <xf numFmtId="3" fontId="4" fillId="2" borderId="8" xfId="0" applyNumberFormat="1" applyFont="1" applyFill="1" applyBorder="1" applyAlignment="1">
      <alignment horizontal="center" vertical="top" wrapText="1"/>
    </xf>
    <xf numFmtId="3" fontId="4" fillId="2" borderId="7" xfId="0" applyNumberFormat="1" applyFont="1" applyFill="1" applyBorder="1" applyAlignment="1">
      <alignment horizontal="center" vertical="top" wrapText="1"/>
    </xf>
    <xf numFmtId="3" fontId="4" fillId="2" borderId="63"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3" fontId="1" fillId="0" borderId="35" xfId="0" applyNumberFormat="1" applyFont="1" applyBorder="1" applyAlignment="1">
      <alignment horizontal="center" vertical="top" wrapText="1"/>
    </xf>
    <xf numFmtId="3" fontId="1" fillId="0" borderId="27" xfId="0" applyNumberFormat="1" applyFont="1" applyBorder="1" applyAlignment="1">
      <alignment horizontal="center" vertical="top" wrapText="1"/>
    </xf>
    <xf numFmtId="3" fontId="1" fillId="0" borderId="60" xfId="0" applyNumberFormat="1" applyFont="1" applyBorder="1" applyAlignment="1">
      <alignment horizontal="center" vertical="top" wrapText="1"/>
    </xf>
    <xf numFmtId="3" fontId="4" fillId="0" borderId="7" xfId="0" applyNumberFormat="1" applyFont="1" applyFill="1" applyBorder="1" applyAlignment="1">
      <alignment horizontal="center" wrapText="1"/>
    </xf>
    <xf numFmtId="3" fontId="3" fillId="0" borderId="0" xfId="0" applyNumberFormat="1" applyFont="1" applyAlignment="1">
      <alignment horizontal="center" vertical="center" wrapText="1"/>
    </xf>
    <xf numFmtId="3" fontId="3" fillId="0" borderId="0" xfId="0" applyNumberFormat="1" applyFont="1" applyAlignment="1">
      <alignment horizontal="left" vertical="top" wrapText="1"/>
    </xf>
    <xf numFmtId="3" fontId="3" fillId="5" borderId="0" xfId="0" applyNumberFormat="1" applyFont="1" applyFill="1" applyBorder="1" applyAlignment="1">
      <alignment horizontal="center" vertical="top" wrapText="1"/>
    </xf>
    <xf numFmtId="3" fontId="3" fillId="0" borderId="26" xfId="0" applyNumberFormat="1" applyFont="1" applyBorder="1" applyAlignment="1">
      <alignment horizontal="left" vertical="top"/>
    </xf>
    <xf numFmtId="3" fontId="3" fillId="0" borderId="24" xfId="0" applyNumberFormat="1" applyFont="1" applyBorder="1" applyAlignment="1">
      <alignment horizontal="left" vertical="top"/>
    </xf>
    <xf numFmtId="3" fontId="3" fillId="0" borderId="29" xfId="0" applyNumberFormat="1" applyFont="1" applyBorder="1" applyAlignment="1">
      <alignment horizontal="left" vertical="top"/>
    </xf>
    <xf numFmtId="3" fontId="4" fillId="9" borderId="57" xfId="0" applyNumberFormat="1" applyFont="1" applyFill="1" applyBorder="1" applyAlignment="1">
      <alignment horizontal="right" vertical="top"/>
    </xf>
    <xf numFmtId="3" fontId="4" fillId="9" borderId="4" xfId="0" applyNumberFormat="1" applyFont="1" applyFill="1" applyBorder="1" applyAlignment="1">
      <alignment horizontal="right" vertical="top"/>
    </xf>
    <xf numFmtId="3" fontId="4" fillId="9" borderId="31" xfId="0" applyNumberFormat="1" applyFont="1" applyFill="1" applyBorder="1" applyAlignment="1">
      <alignment horizontal="right" vertical="top"/>
    </xf>
    <xf numFmtId="3" fontId="3" fillId="0" borderId="26" xfId="0" applyNumberFormat="1" applyFont="1" applyBorder="1" applyAlignment="1">
      <alignment horizontal="left" vertical="top" wrapText="1"/>
    </xf>
    <xf numFmtId="3" fontId="3" fillId="0" borderId="24" xfId="0" applyNumberFormat="1" applyFont="1" applyBorder="1" applyAlignment="1">
      <alignment horizontal="left" vertical="top" wrapText="1"/>
    </xf>
    <xf numFmtId="3" fontId="3" fillId="0" borderId="29" xfId="0" applyNumberFormat="1" applyFont="1" applyBorder="1" applyAlignment="1">
      <alignment horizontal="left" vertical="top" wrapText="1"/>
    </xf>
    <xf numFmtId="3" fontId="4" fillId="4" borderId="26" xfId="0" applyNumberFormat="1" applyFont="1" applyFill="1" applyBorder="1" applyAlignment="1">
      <alignment horizontal="left" vertical="top"/>
    </xf>
    <xf numFmtId="3" fontId="4" fillId="4" borderId="24" xfId="0" applyNumberFormat="1" applyFont="1" applyFill="1" applyBorder="1" applyAlignment="1">
      <alignment horizontal="left" vertical="top"/>
    </xf>
    <xf numFmtId="3" fontId="4" fillId="4" borderId="29" xfId="0" applyNumberFormat="1" applyFont="1" applyFill="1" applyBorder="1" applyAlignment="1">
      <alignment horizontal="left" vertical="top"/>
    </xf>
    <xf numFmtId="3" fontId="4" fillId="4" borderId="10" xfId="0" applyNumberFormat="1" applyFont="1" applyFill="1" applyBorder="1" applyAlignment="1">
      <alignment horizontal="right" vertical="top"/>
    </xf>
    <xf numFmtId="3" fontId="4" fillId="4" borderId="7" xfId="0" applyNumberFormat="1" applyFont="1" applyFill="1" applyBorder="1" applyAlignment="1">
      <alignment horizontal="right" vertical="top"/>
    </xf>
    <xf numFmtId="3" fontId="4" fillId="4" borderId="63" xfId="0" applyNumberFormat="1" applyFont="1" applyFill="1" applyBorder="1" applyAlignment="1">
      <alignment horizontal="right" vertical="top"/>
    </xf>
    <xf numFmtId="3" fontId="4" fillId="4" borderId="8"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4" fillId="4" borderId="63" xfId="0" applyNumberFormat="1" applyFont="1" applyFill="1" applyBorder="1" applyAlignment="1">
      <alignment horizontal="center" vertical="top" wrapText="1"/>
    </xf>
    <xf numFmtId="3" fontId="8" fillId="0" borderId="0" xfId="0" applyNumberFormat="1" applyFont="1" applyAlignment="1">
      <alignment horizontal="right" vertical="top"/>
    </xf>
    <xf numFmtId="3" fontId="3" fillId="0" borderId="35" xfId="0" applyNumberFormat="1" applyFont="1" applyBorder="1" applyAlignment="1">
      <alignment horizontal="center" vertical="top" wrapText="1"/>
    </xf>
    <xf numFmtId="3" fontId="3" fillId="0" borderId="27" xfId="0" applyNumberFormat="1" applyFont="1" applyBorder="1" applyAlignment="1">
      <alignment horizontal="center" vertical="top" wrapText="1"/>
    </xf>
    <xf numFmtId="3" fontId="3" fillId="5" borderId="12" xfId="0" applyNumberFormat="1" applyFont="1" applyFill="1" applyBorder="1" applyAlignment="1">
      <alignment horizontal="left" vertical="top" wrapText="1"/>
    </xf>
    <xf numFmtId="164" fontId="3" fillId="8" borderId="15"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wrapText="1"/>
    </xf>
    <xf numFmtId="164" fontId="3" fillId="8" borderId="9" xfId="0" applyNumberFormat="1" applyFont="1" applyFill="1" applyBorder="1" applyAlignment="1">
      <alignment horizontal="center" vertical="top" wrapText="1"/>
    </xf>
    <xf numFmtId="164" fontId="3" fillId="8" borderId="44" xfId="0" applyNumberFormat="1" applyFont="1" applyFill="1" applyBorder="1" applyAlignment="1">
      <alignment horizontal="center" vertical="top" wrapText="1"/>
    </xf>
    <xf numFmtId="3" fontId="22" fillId="8" borderId="35" xfId="0" applyNumberFormat="1" applyFont="1" applyFill="1" applyBorder="1" applyAlignment="1">
      <alignment horizontal="left" vertical="top" wrapText="1"/>
    </xf>
    <xf numFmtId="3" fontId="22" fillId="8" borderId="27" xfId="0" applyNumberFormat="1" applyFont="1" applyFill="1" applyBorder="1" applyAlignment="1">
      <alignment horizontal="left" vertical="top" wrapText="1"/>
    </xf>
    <xf numFmtId="3" fontId="22" fillId="8" borderId="60" xfId="0" applyNumberFormat="1" applyFont="1" applyFill="1" applyBorder="1" applyAlignment="1">
      <alignment horizontal="left" vertical="top" wrapText="1"/>
    </xf>
    <xf numFmtId="3" fontId="3" fillId="8" borderId="60" xfId="0" applyNumberFormat="1" applyFont="1" applyFill="1" applyBorder="1" applyAlignment="1">
      <alignment horizontal="left" vertical="top" wrapText="1"/>
    </xf>
    <xf numFmtId="164" fontId="22" fillId="0" borderId="51" xfId="0" applyNumberFormat="1" applyFont="1" applyBorder="1" applyAlignment="1">
      <alignment horizontal="center" vertical="top" wrapText="1"/>
    </xf>
    <xf numFmtId="164" fontId="22" fillId="0" borderId="52" xfId="0" applyNumberFormat="1" applyFont="1" applyBorder="1" applyAlignment="1">
      <alignment horizontal="center" vertical="top" wrapText="1"/>
    </xf>
    <xf numFmtId="164" fontId="22" fillId="0" borderId="72" xfId="0" applyNumberFormat="1" applyFont="1" applyBorder="1" applyAlignment="1">
      <alignment horizontal="center" vertical="top" wrapText="1"/>
    </xf>
    <xf numFmtId="3" fontId="3" fillId="0" borderId="62" xfId="0" applyNumberFormat="1" applyFont="1" applyBorder="1" applyAlignment="1">
      <alignment horizontal="center" vertical="top"/>
    </xf>
    <xf numFmtId="3" fontId="2" fillId="0" borderId="39" xfId="0" applyNumberFormat="1" applyFont="1" applyBorder="1" applyAlignment="1">
      <alignment horizontal="center" vertical="center" textRotation="90" wrapText="1"/>
    </xf>
    <xf numFmtId="3" fontId="2" fillId="0" borderId="15" xfId="0" applyNumberFormat="1" applyFont="1" applyBorder="1" applyAlignment="1">
      <alignment horizontal="center" vertical="center" textRotation="90" wrapText="1"/>
    </xf>
    <xf numFmtId="3" fontId="2" fillId="0" borderId="16" xfId="0" applyNumberFormat="1" applyFont="1" applyBorder="1" applyAlignment="1">
      <alignment horizontal="center" vertical="center" textRotation="90" wrapText="1"/>
    </xf>
    <xf numFmtId="3" fontId="2" fillId="0" borderId="89" xfId="0" applyNumberFormat="1" applyFont="1" applyBorder="1" applyAlignment="1">
      <alignment horizontal="center" vertical="center"/>
    </xf>
    <xf numFmtId="3" fontId="2" fillId="0" borderId="68" xfId="0" applyNumberFormat="1" applyFont="1" applyBorder="1" applyAlignment="1">
      <alignment horizontal="center" vertical="center"/>
    </xf>
    <xf numFmtId="3" fontId="2" fillId="0" borderId="71" xfId="0" applyNumberFormat="1" applyFont="1" applyFill="1" applyBorder="1" applyAlignment="1">
      <alignment horizontal="center" vertical="center" textRotation="90" wrapText="1"/>
    </xf>
    <xf numFmtId="3" fontId="2" fillId="0" borderId="61" xfId="0" applyNumberFormat="1" applyFont="1" applyFill="1" applyBorder="1" applyAlignment="1">
      <alignment horizontal="center" vertical="center" textRotation="90" wrapText="1"/>
    </xf>
    <xf numFmtId="3" fontId="3" fillId="0" borderId="26" xfId="0" applyNumberFormat="1" applyFont="1" applyBorder="1" applyAlignment="1">
      <alignment horizontal="center" vertical="center"/>
    </xf>
    <xf numFmtId="3" fontId="2" fillId="0" borderId="40" xfId="0" applyNumberFormat="1" applyFont="1" applyBorder="1" applyAlignment="1">
      <alignment horizontal="center" vertical="center" textRotation="90" wrapText="1"/>
    </xf>
    <xf numFmtId="3" fontId="2" fillId="0" borderId="3" xfId="0" applyNumberFormat="1" applyFont="1" applyBorder="1" applyAlignment="1">
      <alignment horizontal="center" vertical="center" textRotation="90" wrapText="1"/>
    </xf>
    <xf numFmtId="3" fontId="2" fillId="0" borderId="40"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28" fillId="0" borderId="39" xfId="0" applyNumberFormat="1" applyFont="1" applyBorder="1" applyAlignment="1">
      <alignment horizontal="center" vertical="center" textRotation="90"/>
    </xf>
    <xf numFmtId="3" fontId="28" fillId="0" borderId="16" xfId="0" applyNumberFormat="1" applyFont="1" applyBorder="1" applyAlignment="1">
      <alignment horizontal="center" vertical="center" textRotation="90"/>
    </xf>
    <xf numFmtId="3" fontId="2" fillId="0" borderId="35" xfId="0" applyNumberFormat="1" applyFont="1" applyBorder="1" applyAlignment="1">
      <alignment horizontal="center" vertical="center" wrapText="1"/>
    </xf>
    <xf numFmtId="165" fontId="22" fillId="0" borderId="20" xfId="0" applyNumberFormat="1" applyFont="1" applyBorder="1" applyAlignment="1">
      <alignment horizontal="center" vertical="top" wrapText="1"/>
    </xf>
    <xf numFmtId="165" fontId="22" fillId="0" borderId="15" xfId="0" applyNumberFormat="1" applyFont="1" applyBorder="1" applyAlignment="1">
      <alignment horizontal="center" vertical="top" wrapText="1"/>
    </xf>
    <xf numFmtId="165" fontId="22" fillId="0" borderId="54" xfId="0" applyNumberFormat="1" applyFont="1" applyBorder="1" applyAlignment="1">
      <alignment horizontal="center" vertical="top" wrapText="1"/>
    </xf>
    <xf numFmtId="3" fontId="3" fillId="5" borderId="58" xfId="0" applyNumberFormat="1" applyFont="1" applyFill="1" applyBorder="1" applyAlignment="1">
      <alignment horizontal="left" vertical="top" wrapText="1"/>
    </xf>
    <xf numFmtId="3" fontId="3" fillId="5" borderId="48" xfId="0" applyNumberFormat="1" applyFont="1" applyFill="1" applyBorder="1" applyAlignment="1">
      <alignment horizontal="left" vertical="top" wrapText="1"/>
    </xf>
    <xf numFmtId="3" fontId="3" fillId="0" borderId="40" xfId="2" applyNumberFormat="1" applyFont="1" applyFill="1" applyBorder="1" applyAlignment="1">
      <alignment horizontal="center" vertical="top"/>
    </xf>
    <xf numFmtId="3" fontId="3" fillId="0" borderId="44" xfId="2" applyNumberFormat="1" applyFont="1" applyFill="1" applyBorder="1" applyAlignment="1">
      <alignment horizontal="center" vertical="top"/>
    </xf>
    <xf numFmtId="164" fontId="4" fillId="0" borderId="42" xfId="0" applyNumberFormat="1" applyFont="1" applyBorder="1" applyAlignment="1">
      <alignment horizontal="center" vertical="center" wrapText="1"/>
    </xf>
    <xf numFmtId="164" fontId="3" fillId="0" borderId="30" xfId="0" applyNumberFormat="1" applyFont="1" applyBorder="1" applyAlignment="1">
      <alignment horizontal="center" vertical="center" wrapText="1"/>
    </xf>
    <xf numFmtId="164" fontId="3" fillId="0" borderId="41" xfId="0" applyNumberFormat="1" applyFont="1" applyBorder="1" applyAlignment="1">
      <alignment horizontal="center" vertical="center" wrapText="1"/>
    </xf>
    <xf numFmtId="164" fontId="3" fillId="8" borderId="52" xfId="0" applyNumberFormat="1" applyFont="1" applyFill="1" applyBorder="1" applyAlignment="1">
      <alignment horizontal="center" vertical="top" wrapText="1"/>
    </xf>
    <xf numFmtId="164" fontId="3" fillId="8" borderId="72" xfId="0" applyNumberFormat="1" applyFont="1" applyFill="1" applyBorder="1" applyAlignment="1">
      <alignment horizontal="center" vertical="top" wrapText="1"/>
    </xf>
    <xf numFmtId="3" fontId="3" fillId="8" borderId="35" xfId="0" applyNumberFormat="1" applyFont="1" applyFill="1" applyBorder="1" applyAlignment="1">
      <alignment horizontal="left" vertical="top" wrapText="1"/>
    </xf>
    <xf numFmtId="3" fontId="3" fillId="8" borderId="3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164" fontId="3" fillId="8" borderId="37" xfId="0" applyNumberFormat="1" applyFont="1" applyFill="1" applyBorder="1" applyAlignment="1">
      <alignment horizontal="center" vertical="top" wrapText="1"/>
    </xf>
    <xf numFmtId="164" fontId="4"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2" fillId="8" borderId="58" xfId="0" applyNumberFormat="1" applyFont="1" applyFill="1" applyBorder="1" applyAlignment="1">
      <alignment horizontal="left" vertical="top" wrapText="1"/>
    </xf>
    <xf numFmtId="3" fontId="3" fillId="0" borderId="0" xfId="0" applyNumberFormat="1" applyFont="1" applyBorder="1" applyAlignment="1">
      <alignment horizontal="center" vertical="top" wrapText="1"/>
    </xf>
    <xf numFmtId="0" fontId="3" fillId="0" borderId="12" xfId="0" applyFont="1" applyFill="1" applyBorder="1" applyAlignment="1">
      <alignment horizontal="left" vertical="top" wrapText="1"/>
    </xf>
    <xf numFmtId="3" fontId="10" fillId="0" borderId="44" xfId="0" applyNumberFormat="1" applyFont="1" applyFill="1" applyBorder="1" applyAlignment="1">
      <alignment horizontal="left" vertical="top" wrapText="1"/>
    </xf>
    <xf numFmtId="3" fontId="3" fillId="8" borderId="59"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3" fillId="0" borderId="59" xfId="0" applyNumberFormat="1" applyFont="1" applyFill="1" applyBorder="1" applyAlignment="1">
      <alignment horizontal="center" vertical="center" textRotation="90" wrapText="1"/>
    </xf>
    <xf numFmtId="3" fontId="3" fillId="0" borderId="76" xfId="0" applyNumberFormat="1" applyFont="1" applyFill="1" applyBorder="1" applyAlignment="1">
      <alignment horizontal="center" vertical="center" textRotation="90" wrapText="1"/>
    </xf>
    <xf numFmtId="3" fontId="4" fillId="8" borderId="35" xfId="0" applyNumberFormat="1" applyFont="1" applyFill="1" applyBorder="1" applyAlignment="1">
      <alignment horizontal="center" vertical="top"/>
    </xf>
    <xf numFmtId="3" fontId="3" fillId="8" borderId="55" xfId="0" applyNumberFormat="1" applyFont="1" applyFill="1" applyBorder="1" applyAlignment="1">
      <alignment horizontal="center" vertical="top" wrapText="1"/>
    </xf>
    <xf numFmtId="3" fontId="3" fillId="8" borderId="0" xfId="0" applyNumberFormat="1" applyFont="1" applyFill="1" applyBorder="1" applyAlignment="1">
      <alignment horizontal="center" vertical="top" wrapText="1"/>
    </xf>
    <xf numFmtId="3" fontId="2" fillId="0" borderId="40" xfId="0" applyNumberFormat="1" applyFont="1" applyFill="1" applyBorder="1" applyAlignment="1">
      <alignment horizontal="left" vertical="top" wrapText="1"/>
    </xf>
    <xf numFmtId="3" fontId="2" fillId="0" borderId="44" xfId="0" applyNumberFormat="1" applyFont="1" applyFill="1" applyBorder="1" applyAlignment="1">
      <alignment horizontal="left" vertical="top" wrapText="1"/>
    </xf>
    <xf numFmtId="3" fontId="2" fillId="0" borderId="3" xfId="0" applyNumberFormat="1" applyFont="1" applyFill="1" applyBorder="1" applyAlignment="1">
      <alignment horizontal="left" vertical="top" wrapText="1"/>
    </xf>
    <xf numFmtId="164" fontId="3" fillId="8" borderId="40" xfId="0" applyNumberFormat="1" applyFont="1" applyFill="1" applyBorder="1" applyAlignment="1">
      <alignment horizontal="center" vertical="top" wrapText="1"/>
    </xf>
    <xf numFmtId="164" fontId="3" fillId="8" borderId="71" xfId="0" applyNumberFormat="1" applyFont="1" applyFill="1" applyBorder="1" applyAlignment="1">
      <alignment horizontal="center" vertical="top" wrapText="1"/>
    </xf>
    <xf numFmtId="164" fontId="3" fillId="8" borderId="3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48" xfId="0" applyNumberFormat="1" applyFont="1" applyFill="1" applyBorder="1" applyAlignment="1">
      <alignment horizontal="center" vertical="top"/>
    </xf>
    <xf numFmtId="3" fontId="2" fillId="8" borderId="47" xfId="0" applyNumberFormat="1" applyFont="1" applyFill="1" applyBorder="1" applyAlignment="1">
      <alignment horizontal="center" vertical="top"/>
    </xf>
    <xf numFmtId="164" fontId="2" fillId="8" borderId="40" xfId="0" applyNumberFormat="1" applyFont="1" applyFill="1" applyBorder="1" applyAlignment="1">
      <alignment horizontal="center" vertical="top" wrapText="1"/>
    </xf>
    <xf numFmtId="164" fontId="2" fillId="8" borderId="9" xfId="0" applyNumberFormat="1" applyFont="1" applyFill="1" applyBorder="1" applyAlignment="1">
      <alignment horizontal="center" vertical="top" wrapText="1"/>
    </xf>
    <xf numFmtId="3" fontId="3" fillId="5" borderId="0" xfId="0" applyNumberFormat="1" applyFont="1" applyFill="1" applyBorder="1" applyAlignment="1">
      <alignment horizontal="left" vertical="top" wrapText="1"/>
    </xf>
    <xf numFmtId="3" fontId="3" fillId="0" borderId="0" xfId="0" applyNumberFormat="1" applyFont="1" applyAlignment="1">
      <alignment vertical="top"/>
    </xf>
    <xf numFmtId="3" fontId="4" fillId="0" borderId="62" xfId="0" applyNumberFormat="1" applyFont="1" applyFill="1" applyBorder="1" applyAlignment="1">
      <alignment horizontal="center" wrapText="1"/>
    </xf>
    <xf numFmtId="164" fontId="4" fillId="0" borderId="30" xfId="0" applyNumberFormat="1" applyFont="1" applyBorder="1" applyAlignment="1">
      <alignment horizontal="center" vertical="center" wrapText="1"/>
    </xf>
    <xf numFmtId="164" fontId="2" fillId="8" borderId="71" xfId="0" applyNumberFormat="1" applyFont="1" applyFill="1" applyBorder="1" applyAlignment="1">
      <alignment horizontal="center" vertical="top" wrapText="1"/>
    </xf>
    <xf numFmtId="164" fontId="2" fillId="8" borderId="52" xfId="0" applyNumberFormat="1" applyFont="1" applyFill="1" applyBorder="1" applyAlignment="1">
      <alignment horizontal="center" vertical="top" wrapText="1"/>
    </xf>
    <xf numFmtId="3" fontId="4" fillId="6" borderId="56" xfId="0" applyNumberFormat="1" applyFont="1" applyFill="1" applyBorder="1" applyAlignment="1">
      <alignment horizontal="right" vertical="top" wrapText="1"/>
    </xf>
    <xf numFmtId="3" fontId="4" fillId="6" borderId="4" xfId="0" applyNumberFormat="1" applyFont="1" applyFill="1" applyBorder="1" applyAlignment="1">
      <alignment horizontal="right" vertical="top" wrapText="1"/>
    </xf>
    <xf numFmtId="3" fontId="4" fillId="6" borderId="31" xfId="0" applyNumberFormat="1" applyFont="1" applyFill="1" applyBorder="1" applyAlignment="1">
      <alignment horizontal="right" vertical="top" wrapText="1"/>
    </xf>
    <xf numFmtId="3" fontId="3" fillId="6" borderId="57" xfId="0" applyNumberFormat="1" applyFont="1" applyFill="1" applyBorder="1" applyAlignment="1">
      <alignment horizontal="center" vertical="top" wrapText="1"/>
    </xf>
    <xf numFmtId="3" fontId="3" fillId="6" borderId="4"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4" fillId="3" borderId="8" xfId="0" applyNumberFormat="1" applyFont="1" applyFill="1" applyBorder="1" applyAlignment="1">
      <alignment horizontal="right" vertical="top"/>
    </xf>
    <xf numFmtId="3" fontId="3" fillId="8" borderId="70" xfId="0" applyNumberFormat="1" applyFont="1" applyFill="1" applyBorder="1" applyAlignment="1">
      <alignment horizontal="left" vertical="top" wrapText="1"/>
    </xf>
    <xf numFmtId="3" fontId="3" fillId="8" borderId="18" xfId="0" applyNumberFormat="1" applyFont="1" applyFill="1" applyBorder="1" applyAlignment="1">
      <alignment horizontal="left" vertical="top" wrapText="1"/>
    </xf>
    <xf numFmtId="3" fontId="3" fillId="0" borderId="71" xfId="0" applyNumberFormat="1" applyFont="1" applyFill="1" applyBorder="1" applyAlignment="1">
      <alignment horizontal="center" vertical="center" textRotation="90" wrapText="1"/>
    </xf>
    <xf numFmtId="49" fontId="4" fillId="0" borderId="21" xfId="0" applyNumberFormat="1" applyFont="1" applyBorder="1" applyAlignment="1">
      <alignment horizontal="center" vertical="top"/>
    </xf>
    <xf numFmtId="49" fontId="4" fillId="0" borderId="3" xfId="0" applyNumberFormat="1" applyFont="1" applyBorder="1" applyAlignment="1">
      <alignment horizontal="center" vertical="top"/>
    </xf>
    <xf numFmtId="3" fontId="3" fillId="0" borderId="37" xfId="0" applyNumberFormat="1" applyFont="1" applyFill="1" applyBorder="1" applyAlignment="1">
      <alignment horizontal="left" vertical="top" wrapText="1"/>
    </xf>
    <xf numFmtId="3" fontId="3" fillId="0" borderId="60" xfId="0" applyNumberFormat="1" applyFont="1" applyFill="1" applyBorder="1" applyAlignment="1">
      <alignment horizontal="left" vertical="top" wrapText="1"/>
    </xf>
    <xf numFmtId="3" fontId="3" fillId="8" borderId="37" xfId="0" applyNumberFormat="1" applyFont="1" applyFill="1" applyBorder="1" applyAlignment="1">
      <alignment horizontal="center" vertical="top"/>
    </xf>
    <xf numFmtId="165" fontId="3" fillId="8" borderId="39" xfId="0" applyNumberFormat="1" applyFont="1" applyFill="1" applyBorder="1" applyAlignment="1">
      <alignment horizontal="right" vertical="top"/>
    </xf>
    <xf numFmtId="165" fontId="3" fillId="8" borderId="15" xfId="0" applyNumberFormat="1" applyFont="1" applyFill="1" applyBorder="1" applyAlignment="1">
      <alignment horizontal="right" vertical="top"/>
    </xf>
    <xf numFmtId="164" fontId="3" fillId="8" borderId="32" xfId="0" applyNumberFormat="1" applyFont="1" applyFill="1" applyBorder="1" applyAlignment="1">
      <alignment horizontal="right" vertical="top"/>
    </xf>
    <xf numFmtId="164" fontId="3" fillId="8" borderId="33" xfId="0" applyNumberFormat="1" applyFont="1" applyFill="1" applyBorder="1" applyAlignment="1">
      <alignment horizontal="right" vertical="top"/>
    </xf>
    <xf numFmtId="164" fontId="3" fillId="8" borderId="39" xfId="0" applyNumberFormat="1" applyFont="1" applyFill="1" applyBorder="1" applyAlignment="1">
      <alignment horizontal="right" vertical="top" wrapText="1"/>
    </xf>
    <xf numFmtId="164" fontId="3" fillId="8" borderId="40" xfId="0" applyNumberFormat="1" applyFont="1" applyFill="1" applyBorder="1" applyAlignment="1">
      <alignment horizontal="right" vertical="top" wrapText="1"/>
    </xf>
    <xf numFmtId="164" fontId="3" fillId="8" borderId="9" xfId="0" applyNumberFormat="1" applyFont="1" applyFill="1" applyBorder="1" applyAlignment="1">
      <alignment horizontal="right" vertical="top" wrapText="1"/>
    </xf>
    <xf numFmtId="164" fontId="3" fillId="8" borderId="55" xfId="0" applyNumberFormat="1" applyFont="1" applyFill="1" applyBorder="1" applyAlignment="1">
      <alignment horizontal="right" vertical="top" wrapText="1"/>
    </xf>
    <xf numFmtId="164" fontId="3" fillId="8" borderId="0" xfId="0" applyNumberFormat="1" applyFont="1" applyFill="1" applyBorder="1" applyAlignment="1">
      <alignment horizontal="right" vertical="top" wrapText="1"/>
    </xf>
    <xf numFmtId="164" fontId="3" fillId="8" borderId="39"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52"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164" fontId="2" fillId="8" borderId="37" xfId="0" applyNumberFormat="1" applyFont="1" applyFill="1" applyBorder="1" applyAlignment="1">
      <alignment horizontal="center" vertical="top"/>
    </xf>
    <xf numFmtId="3" fontId="2" fillId="8" borderId="37" xfId="0" applyNumberFormat="1" applyFont="1" applyFill="1" applyBorder="1" applyAlignment="1">
      <alignment horizontal="center" vertical="top"/>
    </xf>
    <xf numFmtId="165" fontId="2" fillId="8" borderId="39" xfId="0" applyNumberFormat="1" applyFont="1" applyFill="1" applyBorder="1" applyAlignment="1">
      <alignment horizontal="center" vertical="top"/>
    </xf>
    <xf numFmtId="165" fontId="2" fillId="8" borderId="15" xfId="0" applyNumberFormat="1" applyFont="1" applyFill="1" applyBorder="1" applyAlignment="1">
      <alignment horizontal="center" vertical="top"/>
    </xf>
    <xf numFmtId="165" fontId="2" fillId="8" borderId="54" xfId="0" applyNumberFormat="1" applyFont="1" applyFill="1" applyBorder="1" applyAlignment="1">
      <alignment horizontal="center" vertical="top"/>
    </xf>
    <xf numFmtId="165" fontId="3" fillId="8" borderId="39" xfId="0" applyNumberFormat="1" applyFont="1" applyFill="1" applyBorder="1" applyAlignment="1">
      <alignment horizontal="center" vertical="top"/>
    </xf>
    <xf numFmtId="165" fontId="3" fillId="8" borderId="15" xfId="0" applyNumberFormat="1" applyFont="1" applyFill="1" applyBorder="1" applyAlignment="1">
      <alignment horizontal="center" vertical="top"/>
    </xf>
    <xf numFmtId="164" fontId="2" fillId="8" borderId="39" xfId="0" applyNumberFormat="1" applyFont="1" applyFill="1" applyBorder="1" applyAlignment="1">
      <alignment horizontal="center" vertical="top" wrapText="1"/>
    </xf>
    <xf numFmtId="164" fontId="2" fillId="8" borderId="15" xfId="0" applyNumberFormat="1" applyFont="1" applyFill="1" applyBorder="1" applyAlignment="1">
      <alignment horizontal="center" vertical="top" wrapText="1"/>
    </xf>
    <xf numFmtId="164" fontId="2" fillId="8" borderId="58" xfId="0" applyNumberFormat="1" applyFont="1" applyFill="1" applyBorder="1" applyAlignment="1">
      <alignment horizontal="center" vertical="top"/>
    </xf>
    <xf numFmtId="3" fontId="3" fillId="0" borderId="37" xfId="0" applyNumberFormat="1" applyFont="1" applyBorder="1" applyAlignment="1">
      <alignment horizontal="center" vertical="top" wrapText="1"/>
    </xf>
    <xf numFmtId="3" fontId="3" fillId="0" borderId="47" xfId="0" applyNumberFormat="1" applyFont="1" applyBorder="1" applyAlignment="1">
      <alignment horizontal="center" vertical="top" wrapText="1"/>
    </xf>
    <xf numFmtId="3" fontId="3" fillId="12" borderId="37" xfId="0" applyNumberFormat="1" applyFont="1" applyFill="1" applyBorder="1" applyAlignment="1">
      <alignment horizontal="left" vertical="top" wrapText="1"/>
    </xf>
    <xf numFmtId="3" fontId="3" fillId="12" borderId="47" xfId="0" applyNumberFormat="1" applyFont="1" applyFill="1" applyBorder="1" applyAlignment="1">
      <alignment horizontal="left" vertical="top" wrapText="1"/>
    </xf>
    <xf numFmtId="3" fontId="28" fillId="12" borderId="39" xfId="0" applyNumberFormat="1" applyFont="1" applyFill="1" applyBorder="1" applyAlignment="1">
      <alignment horizontal="center" vertical="top"/>
    </xf>
    <xf numFmtId="3" fontId="28" fillId="12" borderId="54" xfId="0" applyNumberFormat="1" applyFont="1" applyFill="1" applyBorder="1" applyAlignment="1">
      <alignment horizontal="center" vertical="top"/>
    </xf>
    <xf numFmtId="3" fontId="3" fillId="12" borderId="40" xfId="0" applyNumberFormat="1" applyFont="1" applyFill="1" applyBorder="1" applyAlignment="1">
      <alignment horizontal="center" vertical="top"/>
    </xf>
    <xf numFmtId="3" fontId="3" fillId="12" borderId="44" xfId="0" applyNumberFormat="1" applyFont="1" applyFill="1" applyBorder="1" applyAlignment="1">
      <alignment horizontal="center" vertical="top"/>
    </xf>
    <xf numFmtId="3" fontId="3" fillId="0" borderId="23" xfId="2" applyNumberFormat="1" applyFont="1" applyFill="1" applyBorder="1" applyAlignment="1">
      <alignment horizontal="center" vertical="top"/>
    </xf>
    <xf numFmtId="3" fontId="28" fillId="0" borderId="58" xfId="0" applyNumberFormat="1" applyFont="1" applyBorder="1" applyAlignment="1">
      <alignment horizontal="center" vertical="center" textRotation="90"/>
    </xf>
    <xf numFmtId="3" fontId="28" fillId="0" borderId="14" xfId="0" applyNumberFormat="1" applyFont="1" applyBorder="1" applyAlignment="1">
      <alignment horizontal="center" vertical="center" textRotation="90"/>
    </xf>
    <xf numFmtId="0" fontId="3" fillId="8" borderId="55" xfId="0" applyFont="1" applyFill="1" applyBorder="1" applyAlignment="1">
      <alignment horizontal="left" vertical="top" wrapText="1"/>
    </xf>
    <xf numFmtId="0" fontId="3" fillId="8" borderId="74" xfId="0" applyFont="1" applyFill="1" applyBorder="1" applyAlignment="1">
      <alignment horizontal="left" vertical="top" wrapText="1"/>
    </xf>
    <xf numFmtId="3" fontId="3" fillId="12" borderId="58" xfId="0" applyNumberFormat="1" applyFont="1" applyFill="1" applyBorder="1" applyAlignment="1">
      <alignment horizontal="left" vertical="top" wrapText="1"/>
    </xf>
    <xf numFmtId="3" fontId="3" fillId="12" borderId="12"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12" xfId="0" applyNumberFormat="1" applyFont="1" applyBorder="1" applyAlignment="1">
      <alignment horizontal="left" vertical="top" wrapText="1"/>
    </xf>
    <xf numFmtId="3" fontId="3" fillId="0" borderId="62" xfId="0" applyNumberFormat="1" applyFont="1" applyBorder="1" applyAlignment="1">
      <alignment horizontal="right" vertical="top"/>
    </xf>
    <xf numFmtId="49" fontId="2" fillId="0" borderId="50" xfId="0" applyNumberFormat="1" applyFont="1" applyBorder="1" applyAlignment="1">
      <alignment horizontal="center" vertical="center" textRotation="90" wrapText="1"/>
    </xf>
    <xf numFmtId="49" fontId="2" fillId="0" borderId="53" xfId="0" applyNumberFormat="1" applyFont="1" applyBorder="1" applyAlignment="1">
      <alignment horizontal="center" vertical="center" textRotation="90" wrapText="1"/>
    </xf>
    <xf numFmtId="49" fontId="2" fillId="0" borderId="39" xfId="0" applyNumberFormat="1" applyFont="1" applyBorder="1" applyAlignment="1">
      <alignment horizontal="center" vertical="center" textRotation="90" wrapText="1"/>
    </xf>
    <xf numFmtId="49" fontId="2" fillId="0" borderId="46" xfId="0" applyNumberFormat="1" applyFont="1" applyBorder="1" applyAlignment="1">
      <alignment horizontal="center" vertical="center" textRotation="90" wrapText="1"/>
    </xf>
    <xf numFmtId="49" fontId="2" fillId="0" borderId="43" xfId="0" applyNumberFormat="1" applyFont="1" applyBorder="1" applyAlignment="1">
      <alignment horizontal="center" vertical="center" textRotation="90" wrapText="1"/>
    </xf>
    <xf numFmtId="49" fontId="2" fillId="0" borderId="23" xfId="0" applyNumberFormat="1" applyFont="1" applyBorder="1" applyAlignment="1">
      <alignment horizontal="center" vertical="center" textRotation="90" wrapText="1"/>
    </xf>
    <xf numFmtId="49" fontId="2" fillId="0" borderId="40" xfId="0" applyNumberFormat="1" applyFont="1" applyBorder="1" applyAlignment="1">
      <alignment horizontal="center" vertical="center" textRotation="90" wrapText="1"/>
    </xf>
    <xf numFmtId="49" fontId="2" fillId="0" borderId="1" xfId="0" applyNumberFormat="1" applyFont="1" applyBorder="1" applyAlignment="1">
      <alignment horizontal="center" vertical="center" textRotation="90" wrapText="1"/>
    </xf>
    <xf numFmtId="3" fontId="2" fillId="0" borderId="25" xfId="0" applyNumberFormat="1" applyFont="1" applyBorder="1" applyAlignment="1">
      <alignment horizontal="center" vertical="center" textRotation="90" wrapText="1"/>
    </xf>
    <xf numFmtId="3" fontId="2" fillId="0" borderId="21" xfId="0" applyNumberFormat="1" applyFont="1" applyBorder="1" applyAlignment="1">
      <alignment horizontal="center" vertical="center" textRotation="90" wrapText="1"/>
    </xf>
    <xf numFmtId="3" fontId="2" fillId="0" borderId="19" xfId="0" applyNumberFormat="1" applyFont="1" applyBorder="1" applyAlignment="1">
      <alignment horizontal="center" vertical="center" textRotation="90" wrapText="1"/>
    </xf>
    <xf numFmtId="165" fontId="22" fillId="0" borderId="11" xfId="0" applyNumberFormat="1" applyFont="1" applyBorder="1" applyAlignment="1">
      <alignment horizontal="center" vertical="top" wrapText="1"/>
    </xf>
    <xf numFmtId="165" fontId="22" fillId="0" borderId="12" xfId="0" applyNumberFormat="1" applyFont="1" applyBorder="1" applyAlignment="1">
      <alignment horizontal="center" vertical="top" wrapText="1"/>
    </xf>
    <xf numFmtId="165" fontId="22" fillId="0" borderId="48" xfId="0" applyNumberFormat="1" applyFont="1" applyBorder="1" applyAlignment="1">
      <alignment horizontal="center" vertical="top" wrapText="1"/>
    </xf>
    <xf numFmtId="164" fontId="4" fillId="0" borderId="11" xfId="0" applyNumberFormat="1" applyFont="1" applyBorder="1" applyAlignment="1">
      <alignment horizontal="center" vertical="center" wrapText="1"/>
    </xf>
    <xf numFmtId="164" fontId="3" fillId="0" borderId="22" xfId="0" applyNumberFormat="1" applyFont="1" applyBorder="1" applyAlignment="1">
      <alignment horizontal="center" vertical="center" wrapText="1"/>
    </xf>
    <xf numFmtId="164" fontId="3" fillId="0" borderId="34" xfId="0" applyNumberFormat="1" applyFont="1" applyBorder="1" applyAlignment="1">
      <alignment horizontal="center" vertical="center" wrapText="1"/>
    </xf>
    <xf numFmtId="3" fontId="2" fillId="0" borderId="23" xfId="0" applyNumberFormat="1" applyFont="1" applyBorder="1" applyAlignment="1">
      <alignment horizontal="center" vertical="center"/>
    </xf>
    <xf numFmtId="3" fontId="3" fillId="0" borderId="12" xfId="0" applyNumberFormat="1" applyFont="1" applyBorder="1" applyAlignment="1">
      <alignment horizontal="center" vertical="center"/>
    </xf>
    <xf numFmtId="3" fontId="3" fillId="0" borderId="0" xfId="0" applyNumberFormat="1" applyFont="1" applyBorder="1" applyAlignment="1">
      <alignment horizontal="center" vertical="center"/>
    </xf>
    <xf numFmtId="3" fontId="3" fillId="0" borderId="33" xfId="0" applyNumberFormat="1" applyFont="1" applyBorder="1" applyAlignment="1">
      <alignment horizontal="center" vertical="center"/>
    </xf>
    <xf numFmtId="0" fontId="36" fillId="0" borderId="15" xfId="0" applyFont="1" applyFill="1" applyBorder="1" applyAlignment="1">
      <alignment horizontal="center" vertical="top" wrapText="1"/>
    </xf>
    <xf numFmtId="0" fontId="17" fillId="5" borderId="40" xfId="0" applyFont="1" applyFill="1" applyBorder="1" applyAlignment="1">
      <alignment horizontal="left" vertical="top" wrapText="1"/>
    </xf>
    <xf numFmtId="0" fontId="17" fillId="5" borderId="9" xfId="0" applyFont="1" applyFill="1" applyBorder="1" applyAlignment="1">
      <alignment horizontal="left" vertical="top" wrapText="1"/>
    </xf>
    <xf numFmtId="0" fontId="22" fillId="0" borderId="71" xfId="0" applyFont="1" applyFill="1" applyBorder="1" applyAlignment="1">
      <alignment horizontal="center" vertical="center" textRotation="90" wrapText="1"/>
    </xf>
    <xf numFmtId="0" fontId="22" fillId="0" borderId="52" xfId="0" applyFont="1" applyFill="1" applyBorder="1" applyAlignment="1">
      <alignment horizontal="center" vertical="center" textRotation="90" wrapText="1"/>
    </xf>
    <xf numFmtId="3" fontId="3" fillId="5" borderId="26" xfId="0" applyNumberFormat="1" applyFont="1" applyFill="1" applyBorder="1" applyAlignment="1">
      <alignment horizontal="left" vertical="top"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3" fontId="17" fillId="8" borderId="13" xfId="0" applyNumberFormat="1" applyFont="1" applyFill="1" applyBorder="1" applyAlignment="1">
      <alignment horizontal="left" vertical="top" wrapText="1"/>
    </xf>
    <xf numFmtId="3" fontId="17" fillId="8" borderId="3" xfId="0" applyNumberFormat="1" applyFont="1" applyFill="1" applyBorder="1" applyAlignment="1">
      <alignment horizontal="left" vertical="top" wrapText="1"/>
    </xf>
    <xf numFmtId="3" fontId="3" fillId="0" borderId="13" xfId="0" applyNumberFormat="1" applyFont="1" applyFill="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4" fillId="4" borderId="58" xfId="0" applyNumberFormat="1" applyFont="1" applyFill="1" applyBorder="1" applyAlignment="1">
      <alignment horizontal="left" vertical="top" wrapText="1"/>
    </xf>
    <xf numFmtId="3" fontId="4" fillId="4" borderId="55" xfId="0" applyNumberFormat="1" applyFont="1" applyFill="1" applyBorder="1" applyAlignment="1">
      <alignment horizontal="left" vertical="top" wrapText="1"/>
    </xf>
    <xf numFmtId="3" fontId="4" fillId="4" borderId="32" xfId="0" applyNumberFormat="1" applyFont="1" applyFill="1" applyBorder="1" applyAlignment="1">
      <alignment horizontal="left" vertical="top" wrapText="1"/>
    </xf>
    <xf numFmtId="3" fontId="4" fillId="3" borderId="3" xfId="0" applyNumberFormat="1" applyFont="1" applyFill="1" applyBorder="1" applyAlignment="1">
      <alignment horizontal="left" vertical="top" wrapText="1"/>
    </xf>
    <xf numFmtId="3" fontId="4" fillId="3" borderId="19" xfId="0" applyNumberFormat="1" applyFont="1" applyFill="1" applyBorder="1" applyAlignment="1">
      <alignment horizontal="left" vertical="top" wrapText="1"/>
    </xf>
    <xf numFmtId="3" fontId="4" fillId="3" borderId="61" xfId="0" applyNumberFormat="1" applyFont="1" applyFill="1" applyBorder="1" applyAlignment="1">
      <alignment horizontal="left" vertical="top" wrapText="1"/>
    </xf>
    <xf numFmtId="3" fontId="17" fillId="0" borderId="9" xfId="0" applyNumberFormat="1" applyFont="1" applyFill="1" applyBorder="1" applyAlignment="1">
      <alignment horizontal="left" vertical="top" wrapText="1"/>
    </xf>
    <xf numFmtId="3" fontId="17" fillId="0" borderId="44" xfId="0" applyNumberFormat="1" applyFont="1" applyFill="1" applyBorder="1" applyAlignment="1">
      <alignment horizontal="left" vertical="top" wrapText="1"/>
    </xf>
    <xf numFmtId="3" fontId="3" fillId="0" borderId="47" xfId="0" applyNumberFormat="1" applyFont="1" applyFill="1" applyBorder="1" applyAlignment="1">
      <alignment horizontal="left" vertical="top" wrapText="1"/>
    </xf>
    <xf numFmtId="3" fontId="28" fillId="0" borderId="39" xfId="0" applyNumberFormat="1" applyFont="1" applyFill="1" applyBorder="1" applyAlignment="1">
      <alignment horizontal="center" vertical="top" wrapText="1"/>
    </xf>
    <xf numFmtId="3" fontId="28" fillId="0" borderId="54" xfId="0" applyNumberFormat="1"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wrapText="1"/>
    </xf>
    <xf numFmtId="49" fontId="4" fillId="3" borderId="21" xfId="0" applyNumberFormat="1" applyFont="1" applyFill="1" applyBorder="1" applyAlignment="1">
      <alignment horizontal="center" vertical="top"/>
    </xf>
    <xf numFmtId="0" fontId="17" fillId="5" borderId="44" xfId="0" applyFont="1" applyFill="1" applyBorder="1" applyAlignment="1">
      <alignment horizontal="left" vertical="top" wrapText="1"/>
    </xf>
    <xf numFmtId="0" fontId="3" fillId="0" borderId="55" xfId="0" applyFont="1" applyFill="1" applyBorder="1" applyAlignment="1">
      <alignment horizontal="center" vertical="center" textRotation="90" wrapText="1"/>
    </xf>
    <xf numFmtId="0" fontId="3" fillId="0" borderId="0" xfId="0" applyFont="1" applyFill="1" applyBorder="1" applyAlignment="1">
      <alignment horizontal="center" vertical="center" textRotation="90" wrapText="1"/>
    </xf>
    <xf numFmtId="0" fontId="3" fillId="0" borderId="74" xfId="0" applyFont="1" applyFill="1" applyBorder="1" applyAlignment="1">
      <alignment horizontal="center" vertical="center" textRotation="90" wrapText="1"/>
    </xf>
    <xf numFmtId="49" fontId="3" fillId="0" borderId="37" xfId="0" applyNumberFormat="1" applyFont="1" applyBorder="1" applyAlignment="1">
      <alignment horizontal="center" vertical="top"/>
    </xf>
    <xf numFmtId="49" fontId="3" fillId="0" borderId="27" xfId="0" applyNumberFormat="1" applyFont="1" applyBorder="1" applyAlignment="1">
      <alignment horizontal="center" vertical="top"/>
    </xf>
    <xf numFmtId="49" fontId="3" fillId="0" borderId="47" xfId="0" applyNumberFormat="1" applyFont="1" applyBorder="1" applyAlignment="1">
      <alignment horizontal="center" vertical="top"/>
    </xf>
    <xf numFmtId="0" fontId="21" fillId="0" borderId="9" xfId="0" applyFont="1" applyFill="1" applyBorder="1" applyAlignment="1">
      <alignment horizontal="center" vertical="top" wrapText="1"/>
    </xf>
    <xf numFmtId="3" fontId="4" fillId="6" borderId="10" xfId="0" applyNumberFormat="1" applyFont="1" applyFill="1" applyBorder="1" applyAlignment="1">
      <alignment horizontal="right" vertical="top" wrapText="1"/>
    </xf>
    <xf numFmtId="3" fontId="4" fillId="6" borderId="7" xfId="0" applyNumberFormat="1" applyFont="1" applyFill="1" applyBorder="1" applyAlignment="1">
      <alignment horizontal="right" vertical="top" wrapText="1"/>
    </xf>
    <xf numFmtId="3" fontId="4" fillId="6" borderId="63" xfId="0" applyNumberFormat="1" applyFont="1" applyFill="1" applyBorder="1" applyAlignment="1">
      <alignment horizontal="right" vertical="top" wrapText="1"/>
    </xf>
    <xf numFmtId="3" fontId="3" fillId="6" borderId="7" xfId="0" applyNumberFormat="1" applyFont="1" applyFill="1" applyBorder="1" applyAlignment="1">
      <alignment horizontal="center" vertical="top" wrapText="1"/>
    </xf>
    <xf numFmtId="3" fontId="3" fillId="6" borderId="63" xfId="0" applyNumberFormat="1" applyFont="1" applyFill="1" applyBorder="1" applyAlignment="1">
      <alignment horizontal="center" vertical="top" wrapText="1"/>
    </xf>
    <xf numFmtId="3" fontId="37" fillId="8" borderId="9" xfId="0" applyNumberFormat="1" applyFont="1" applyFill="1" applyBorder="1" applyAlignment="1">
      <alignment horizontal="left" vertical="top" wrapText="1"/>
    </xf>
    <xf numFmtId="3" fontId="37" fillId="8" borderId="44" xfId="0" applyNumberFormat="1" applyFont="1" applyFill="1" applyBorder="1" applyAlignment="1">
      <alignment horizontal="left" vertical="top" wrapText="1"/>
    </xf>
    <xf numFmtId="3" fontId="2" fillId="0" borderId="9" xfId="0" applyNumberFormat="1" applyFont="1" applyFill="1" applyBorder="1" applyAlignment="1">
      <alignment horizontal="center" vertical="center" textRotation="90" wrapText="1"/>
    </xf>
    <xf numFmtId="3" fontId="2" fillId="0" borderId="9" xfId="0" applyNumberFormat="1" applyFont="1" applyFill="1" applyBorder="1" applyAlignment="1">
      <alignment horizontal="left" vertical="top" wrapText="1"/>
    </xf>
    <xf numFmtId="3" fontId="3" fillId="5" borderId="13" xfId="0" applyNumberFormat="1" applyFont="1" applyFill="1" applyBorder="1" applyAlignment="1">
      <alignment horizontal="left" vertical="top" wrapText="1"/>
    </xf>
    <xf numFmtId="3" fontId="3" fillId="5" borderId="3" xfId="0" applyNumberFormat="1" applyFont="1" applyFill="1" applyBorder="1" applyAlignment="1">
      <alignment horizontal="left" vertical="top" wrapText="1"/>
    </xf>
    <xf numFmtId="3" fontId="17" fillId="8" borderId="9" xfId="0" applyNumberFormat="1" applyFont="1" applyFill="1" applyBorder="1" applyAlignment="1">
      <alignment horizontal="left" vertical="top" wrapText="1"/>
    </xf>
    <xf numFmtId="3" fontId="17" fillId="8" borderId="44" xfId="0" applyNumberFormat="1" applyFont="1" applyFill="1" applyBorder="1" applyAlignment="1">
      <alignment horizontal="left" vertical="top" wrapText="1"/>
    </xf>
    <xf numFmtId="3" fontId="2" fillId="8" borderId="33" xfId="0" applyNumberFormat="1" applyFont="1" applyFill="1" applyBorder="1" applyAlignment="1">
      <alignment horizontal="left" vertical="top" wrapText="1"/>
    </xf>
    <xf numFmtId="3" fontId="3" fillId="0" borderId="71"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top" wrapText="1"/>
    </xf>
    <xf numFmtId="0" fontId="21" fillId="0" borderId="52" xfId="0" applyFont="1" applyFill="1" applyBorder="1" applyAlignment="1">
      <alignment horizontal="center" vertical="top" wrapText="1"/>
    </xf>
    <xf numFmtId="3" fontId="3" fillId="0" borderId="55" xfId="0" applyNumberFormat="1" applyFont="1" applyBorder="1" applyAlignment="1">
      <alignment horizontal="center" vertical="center" textRotation="90"/>
    </xf>
    <xf numFmtId="3" fontId="3" fillId="0" borderId="62" xfId="0" applyNumberFormat="1" applyFont="1" applyBorder="1" applyAlignment="1">
      <alignment horizontal="center" vertical="center" textRotation="90"/>
    </xf>
    <xf numFmtId="3" fontId="3" fillId="0" borderId="76" xfId="0" applyNumberFormat="1" applyFont="1" applyFill="1" applyBorder="1" applyAlignment="1">
      <alignment horizontal="center" vertical="top" wrapText="1"/>
    </xf>
    <xf numFmtId="3" fontId="3" fillId="0" borderId="59" xfId="0" applyNumberFormat="1" applyFont="1" applyFill="1" applyBorder="1" applyAlignment="1">
      <alignment horizontal="center" vertical="top" wrapText="1"/>
    </xf>
    <xf numFmtId="0" fontId="21" fillId="0" borderId="0" xfId="0" applyFont="1" applyFill="1" applyBorder="1" applyAlignment="1">
      <alignment horizontal="center" vertical="top" wrapText="1"/>
    </xf>
    <xf numFmtId="3" fontId="3" fillId="0" borderId="21" xfId="0" applyNumberFormat="1" applyFont="1" applyBorder="1" applyAlignment="1">
      <alignment horizontal="center" vertical="top"/>
    </xf>
    <xf numFmtId="164" fontId="4" fillId="0" borderId="41" xfId="0" applyNumberFormat="1" applyFont="1" applyBorder="1" applyAlignment="1">
      <alignment horizontal="center" vertical="center" wrapText="1"/>
    </xf>
    <xf numFmtId="3" fontId="37" fillId="8" borderId="40" xfId="0" applyNumberFormat="1" applyFont="1" applyFill="1" applyBorder="1" applyAlignment="1">
      <alignment horizontal="left" vertical="top" wrapText="1"/>
    </xf>
    <xf numFmtId="0" fontId="3" fillId="12" borderId="37" xfId="0" applyFont="1" applyFill="1" applyBorder="1" applyAlignment="1">
      <alignment horizontal="left" vertical="top" wrapText="1"/>
    </xf>
    <xf numFmtId="0" fontId="3" fillId="12" borderId="47" xfId="0" applyFont="1" applyFill="1" applyBorder="1" applyAlignment="1">
      <alignment horizontal="left" vertical="top" wrapText="1"/>
    </xf>
    <xf numFmtId="3" fontId="37" fillId="0" borderId="13" xfId="0" applyNumberFormat="1" applyFont="1" applyFill="1" applyBorder="1" applyAlignment="1">
      <alignment horizontal="left" vertical="top" wrapText="1"/>
    </xf>
    <xf numFmtId="3" fontId="37" fillId="0" borderId="9" xfId="0" applyNumberFormat="1" applyFont="1" applyFill="1" applyBorder="1" applyAlignment="1">
      <alignment horizontal="left" vertical="top" wrapText="1"/>
    </xf>
    <xf numFmtId="3" fontId="37" fillId="0" borderId="3" xfId="0" applyNumberFormat="1" applyFont="1" applyFill="1" applyBorder="1" applyAlignment="1">
      <alignment horizontal="left" vertical="top" wrapText="1"/>
    </xf>
    <xf numFmtId="3" fontId="37" fillId="0" borderId="35" xfId="0" applyNumberFormat="1" applyFont="1" applyBorder="1" applyAlignment="1">
      <alignment horizontal="left" vertical="top" wrapText="1"/>
    </xf>
    <xf numFmtId="3" fontId="37" fillId="0" borderId="27" xfId="0" applyNumberFormat="1" applyFont="1" applyBorder="1" applyAlignment="1">
      <alignment horizontal="left" vertical="top" wrapText="1"/>
    </xf>
    <xf numFmtId="3" fontId="37" fillId="0" borderId="60" xfId="0" applyNumberFormat="1" applyFont="1" applyBorder="1" applyAlignment="1">
      <alignment horizontal="left" vertical="top" wrapText="1"/>
    </xf>
    <xf numFmtId="3" fontId="3" fillId="12" borderId="55" xfId="0" applyNumberFormat="1" applyFont="1" applyFill="1" applyBorder="1" applyAlignment="1">
      <alignment horizontal="left" vertical="top" wrapText="1"/>
    </xf>
    <xf numFmtId="3" fontId="3" fillId="12" borderId="0" xfId="0" applyNumberFormat="1" applyFont="1" applyFill="1" applyBorder="1" applyAlignment="1">
      <alignment horizontal="left" vertical="top" wrapText="1"/>
    </xf>
    <xf numFmtId="3" fontId="3" fillId="12" borderId="74" xfId="0" applyNumberFormat="1" applyFont="1" applyFill="1" applyBorder="1" applyAlignment="1">
      <alignment horizontal="left" vertical="top" wrapText="1"/>
    </xf>
    <xf numFmtId="3" fontId="2" fillId="0" borderId="13" xfId="0" applyNumberFormat="1" applyFont="1" applyBorder="1" applyAlignment="1">
      <alignment horizontal="center" vertical="center" textRotation="90" wrapText="1"/>
    </xf>
    <xf numFmtId="3" fontId="2" fillId="0" borderId="9" xfId="0" applyNumberFormat="1" applyFont="1" applyBorder="1" applyAlignment="1">
      <alignment horizontal="center" vertical="center" textRotation="90" wrapText="1"/>
    </xf>
    <xf numFmtId="3" fontId="4" fillId="0" borderId="34" xfId="0" applyNumberFormat="1" applyFont="1" applyBorder="1" applyAlignment="1">
      <alignment horizontal="center" vertical="center" textRotation="90" wrapText="1"/>
    </xf>
    <xf numFmtId="3" fontId="4" fillId="0" borderId="33" xfId="0" applyNumberFormat="1" applyFont="1" applyBorder="1" applyAlignment="1">
      <alignment horizontal="center" vertical="center" textRotation="90" wrapText="1"/>
    </xf>
    <xf numFmtId="3" fontId="4" fillId="0" borderId="45" xfId="0" applyNumberFormat="1" applyFont="1" applyBorder="1" applyAlignment="1">
      <alignment horizontal="center" vertical="center" textRotation="90" wrapText="1"/>
    </xf>
    <xf numFmtId="3" fontId="3" fillId="0" borderId="52" xfId="0" applyNumberFormat="1" applyFont="1" applyFill="1" applyBorder="1" applyAlignment="1">
      <alignment horizontal="center" vertical="top" wrapText="1"/>
    </xf>
    <xf numFmtId="0" fontId="3" fillId="8" borderId="58" xfId="0" applyFont="1" applyFill="1" applyBorder="1" applyAlignment="1">
      <alignment horizontal="left" vertical="top" wrapText="1"/>
    </xf>
    <xf numFmtId="0" fontId="3" fillId="8" borderId="48" xfId="0" applyFont="1" applyFill="1" applyBorder="1" applyAlignment="1">
      <alignment horizontal="left" vertical="top" wrapText="1"/>
    </xf>
    <xf numFmtId="3" fontId="2" fillId="8" borderId="27" xfId="0" applyNumberFormat="1" applyFont="1" applyFill="1" applyBorder="1" applyAlignment="1">
      <alignment horizontal="left" vertical="top" wrapText="1"/>
    </xf>
    <xf numFmtId="3" fontId="3" fillId="0" borderId="35" xfId="0" applyNumberFormat="1" applyFont="1" applyFill="1" applyBorder="1" applyAlignment="1">
      <alignment horizontal="left" vertical="top" wrapText="1"/>
    </xf>
    <xf numFmtId="3" fontId="3" fillId="0" borderId="27"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4" fillId="0" borderId="0" xfId="0" applyNumberFormat="1" applyFont="1" applyFill="1" applyBorder="1" applyAlignment="1">
      <alignment horizontal="center" wrapText="1"/>
    </xf>
    <xf numFmtId="3" fontId="4" fillId="3" borderId="62" xfId="0" applyNumberFormat="1" applyFont="1" applyFill="1" applyBorder="1" applyAlignment="1">
      <alignment horizontal="right" vertical="top"/>
    </xf>
    <xf numFmtId="3" fontId="17" fillId="0" borderId="13" xfId="0" applyNumberFormat="1" applyFont="1" applyFill="1" applyBorder="1" applyAlignment="1">
      <alignment horizontal="left" vertical="top" wrapText="1"/>
    </xf>
    <xf numFmtId="3" fontId="17" fillId="0" borderId="3" xfId="0" applyNumberFormat="1" applyFont="1" applyFill="1" applyBorder="1" applyAlignment="1">
      <alignment horizontal="left" vertical="top" wrapText="1"/>
    </xf>
    <xf numFmtId="3" fontId="3" fillId="0" borderId="37" xfId="0" applyNumberFormat="1" applyFont="1" applyBorder="1" applyAlignment="1">
      <alignment horizontal="left" vertical="top" wrapText="1"/>
    </xf>
    <xf numFmtId="3" fontId="17" fillId="8" borderId="40" xfId="0" applyNumberFormat="1" applyFont="1" applyFill="1" applyBorder="1" applyAlignment="1">
      <alignment horizontal="left" vertical="top" wrapText="1"/>
    </xf>
    <xf numFmtId="3" fontId="3" fillId="0" borderId="34" xfId="0" applyNumberFormat="1" applyFont="1" applyBorder="1" applyAlignment="1">
      <alignment horizontal="left" vertical="top" wrapText="1"/>
    </xf>
    <xf numFmtId="3" fontId="3" fillId="0" borderId="33" xfId="0" applyNumberFormat="1" applyFont="1" applyBorder="1" applyAlignment="1">
      <alignment horizontal="left" vertical="top" wrapText="1"/>
    </xf>
    <xf numFmtId="3" fontId="3" fillId="0" borderId="45" xfId="0" applyNumberFormat="1" applyFont="1" applyBorder="1" applyAlignment="1">
      <alignment horizontal="left" vertical="top" wrapText="1"/>
    </xf>
    <xf numFmtId="0" fontId="3" fillId="0" borderId="37" xfId="0" applyFont="1" applyFill="1" applyBorder="1" applyAlignment="1">
      <alignment horizontal="left" vertical="top" wrapText="1"/>
    </xf>
    <xf numFmtId="0" fontId="3" fillId="0" borderId="27" xfId="0" applyFont="1" applyFill="1" applyBorder="1" applyAlignment="1">
      <alignment horizontal="left" vertical="top" wrapText="1"/>
    </xf>
    <xf numFmtId="0" fontId="3" fillId="0" borderId="47" xfId="0" applyFont="1" applyFill="1" applyBorder="1" applyAlignment="1">
      <alignment horizontal="left" vertical="top" wrapText="1"/>
    </xf>
    <xf numFmtId="3" fontId="3" fillId="8" borderId="33" xfId="0" applyNumberFormat="1" applyFont="1" applyFill="1" applyBorder="1" applyAlignment="1">
      <alignment horizontal="left" vertical="top" wrapText="1"/>
    </xf>
    <xf numFmtId="3" fontId="3" fillId="0" borderId="32" xfId="0" applyNumberFormat="1" applyFont="1" applyBorder="1" applyAlignment="1">
      <alignment horizontal="left" vertical="top" wrapText="1"/>
    </xf>
    <xf numFmtId="3" fontId="23" fillId="0" borderId="0" xfId="0" applyNumberFormat="1" applyFont="1" applyAlignment="1">
      <alignment horizontal="right" vertical="top" wrapText="1"/>
    </xf>
    <xf numFmtId="3" fontId="4" fillId="0" borderId="35" xfId="0" applyNumberFormat="1" applyFont="1" applyBorder="1" applyAlignment="1">
      <alignment horizontal="center" vertical="center" wrapText="1"/>
    </xf>
    <xf numFmtId="3" fontId="4" fillId="0" borderId="27" xfId="0" applyNumberFormat="1" applyFont="1" applyBorder="1" applyAlignment="1">
      <alignment horizontal="center" vertical="center" wrapText="1"/>
    </xf>
    <xf numFmtId="3" fontId="4" fillId="0" borderId="60" xfId="0" applyNumberFormat="1" applyFont="1" applyBorder="1" applyAlignment="1">
      <alignment horizontal="center" vertical="center" wrapText="1"/>
    </xf>
    <xf numFmtId="164" fontId="3" fillId="0" borderId="13" xfId="0" applyNumberFormat="1" applyFont="1" applyBorder="1" applyAlignment="1">
      <alignment horizontal="center" vertical="center" textRotation="90" wrapText="1"/>
    </xf>
    <xf numFmtId="164" fontId="3" fillId="0" borderId="9" xfId="0" applyNumberFormat="1" applyFont="1" applyBorder="1" applyAlignment="1">
      <alignment horizontal="center" vertical="center" textRotation="90" wrapText="1"/>
    </xf>
    <xf numFmtId="164" fontId="3" fillId="0" borderId="3" xfId="0" applyNumberFormat="1" applyFont="1" applyBorder="1" applyAlignment="1">
      <alignment horizontal="center" vertical="center" textRotation="90" wrapText="1"/>
    </xf>
    <xf numFmtId="164" fontId="3" fillId="0" borderId="11" xfId="0" applyNumberFormat="1" applyFont="1" applyBorder="1" applyAlignment="1">
      <alignment horizontal="center" vertical="center" textRotation="90" wrapText="1"/>
    </xf>
    <xf numFmtId="164" fontId="3" fillId="0" borderId="12" xfId="0" applyNumberFormat="1" applyFont="1" applyBorder="1" applyAlignment="1">
      <alignment horizontal="center" vertical="center" textRotation="90" wrapText="1"/>
    </xf>
    <xf numFmtId="164" fontId="3" fillId="0" borderId="14" xfId="0" applyNumberFormat="1" applyFont="1" applyBorder="1" applyAlignment="1">
      <alignment horizontal="center" vertical="center" textRotation="90" wrapText="1"/>
    </xf>
    <xf numFmtId="164" fontId="4" fillId="0" borderId="51" xfId="0" applyNumberFormat="1" applyFont="1" applyBorder="1" applyAlignment="1">
      <alignment horizontal="center" vertical="center" textRotation="90" wrapText="1"/>
    </xf>
    <xf numFmtId="164" fontId="4" fillId="0" borderId="52" xfId="0" applyNumberFormat="1" applyFont="1" applyBorder="1" applyAlignment="1">
      <alignment horizontal="center" vertical="center" textRotation="90" wrapText="1"/>
    </xf>
    <xf numFmtId="164" fontId="4" fillId="0" borderId="61" xfId="0" applyNumberFormat="1" applyFont="1" applyBorder="1" applyAlignment="1">
      <alignment horizontal="center" vertical="center" textRotation="90" wrapText="1"/>
    </xf>
    <xf numFmtId="3" fontId="2" fillId="0" borderId="11" xfId="0" applyNumberFormat="1" applyFont="1" applyBorder="1" applyAlignment="1">
      <alignment horizontal="center" vertical="center" textRotation="90" wrapText="1"/>
    </xf>
    <xf numFmtId="3" fontId="2" fillId="0" borderId="12" xfId="0" applyNumberFormat="1" applyFont="1" applyBorder="1" applyAlignment="1">
      <alignment horizontal="center" vertical="center" textRotation="90" wrapText="1"/>
    </xf>
    <xf numFmtId="3" fontId="2" fillId="0" borderId="14" xfId="0" applyNumberFormat="1" applyFont="1" applyBorder="1" applyAlignment="1">
      <alignment horizontal="center" vertical="center" textRotation="90" wrapText="1"/>
    </xf>
    <xf numFmtId="3" fontId="3" fillId="0" borderId="58" xfId="0" applyNumberFormat="1" applyFont="1" applyBorder="1" applyAlignment="1">
      <alignment horizontal="center" vertical="center" textRotation="90"/>
    </xf>
    <xf numFmtId="3" fontId="3" fillId="0" borderId="14" xfId="0" applyNumberFormat="1" applyFont="1" applyBorder="1" applyAlignment="1">
      <alignment horizontal="center" vertical="center" textRotation="90"/>
    </xf>
    <xf numFmtId="3" fontId="3" fillId="0" borderId="9"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0" fontId="21" fillId="0" borderId="33" xfId="0" applyFont="1" applyFill="1" applyBorder="1" applyAlignment="1">
      <alignment horizontal="center" vertical="top" wrapText="1"/>
    </xf>
    <xf numFmtId="0" fontId="3" fillId="0" borderId="87" xfId="0" applyFont="1" applyBorder="1" applyAlignment="1">
      <alignment horizontal="left" vertical="top" wrapText="1"/>
    </xf>
    <xf numFmtId="0" fontId="5" fillId="0" borderId="12" xfId="0" applyFont="1" applyBorder="1" applyAlignment="1">
      <alignment horizontal="left" vertical="top" wrapText="1"/>
    </xf>
    <xf numFmtId="0" fontId="5" fillId="0" borderId="14" xfId="0" applyFont="1" applyBorder="1" applyAlignment="1">
      <alignment horizontal="left" vertical="top" wrapText="1"/>
    </xf>
    <xf numFmtId="0" fontId="21" fillId="0" borderId="15" xfId="0" applyFont="1" applyFill="1" applyBorder="1" applyAlignment="1">
      <alignment horizontal="center" vertical="top" wrapText="1"/>
    </xf>
    <xf numFmtId="3" fontId="3" fillId="5" borderId="33"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3" borderId="22" xfId="0" applyNumberFormat="1" applyFont="1" applyFill="1" applyBorder="1" applyAlignment="1">
      <alignment horizontal="left" vertical="top" wrapText="1"/>
    </xf>
    <xf numFmtId="3" fontId="4" fillId="3" borderId="34" xfId="0" applyNumberFormat="1" applyFont="1" applyFill="1" applyBorder="1" applyAlignment="1">
      <alignment horizontal="left" vertical="top" wrapText="1"/>
    </xf>
    <xf numFmtId="3" fontId="3" fillId="8" borderId="40" xfId="0" applyNumberFormat="1" applyFont="1" applyFill="1" applyBorder="1" applyAlignment="1">
      <alignment horizontal="center" vertical="center" textRotation="90" wrapText="1"/>
    </xf>
    <xf numFmtId="3" fontId="3" fillId="8" borderId="9" xfId="0" applyNumberFormat="1" applyFont="1" applyFill="1" applyBorder="1" applyAlignment="1">
      <alignment horizontal="center" vertical="center" textRotation="90" wrapText="1"/>
    </xf>
    <xf numFmtId="3" fontId="3" fillId="8" borderId="44" xfId="0" applyNumberFormat="1" applyFont="1" applyFill="1" applyBorder="1" applyAlignment="1">
      <alignment horizontal="center" vertical="center" textRotation="90" wrapText="1"/>
    </xf>
    <xf numFmtId="3" fontId="26" fillId="8" borderId="40" xfId="0" applyNumberFormat="1" applyFont="1" applyFill="1" applyBorder="1" applyAlignment="1">
      <alignment horizontal="left" vertical="top" wrapText="1"/>
    </xf>
    <xf numFmtId="3" fontId="26" fillId="8" borderId="3" xfId="0" applyNumberFormat="1" applyFont="1" applyFill="1" applyBorder="1" applyAlignment="1">
      <alignment horizontal="left" vertical="top" wrapText="1"/>
    </xf>
    <xf numFmtId="3" fontId="26" fillId="8" borderId="9" xfId="0" applyNumberFormat="1" applyFont="1" applyFill="1" applyBorder="1" applyAlignment="1">
      <alignment horizontal="left" vertical="top" wrapText="1"/>
    </xf>
    <xf numFmtId="0" fontId="21" fillId="0" borderId="27" xfId="0" applyFont="1" applyFill="1" applyBorder="1" applyAlignment="1">
      <alignment horizontal="center" vertical="top" wrapText="1"/>
    </xf>
    <xf numFmtId="3" fontId="4" fillId="0" borderId="34"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45" xfId="0" applyNumberFormat="1" applyFont="1" applyBorder="1" applyAlignment="1">
      <alignment horizontal="center" vertical="top"/>
    </xf>
    <xf numFmtId="3" fontId="3" fillId="0" borderId="60" xfId="0" applyNumberFormat="1" applyFont="1" applyBorder="1" applyAlignment="1">
      <alignment horizontal="center" vertical="top" wrapText="1"/>
    </xf>
    <xf numFmtId="3" fontId="3" fillId="8" borderId="13" xfId="0" applyNumberFormat="1" applyFont="1" applyFill="1" applyBorder="1" applyAlignment="1">
      <alignment horizontal="center" vertical="center" textRotation="90" wrapText="1"/>
    </xf>
    <xf numFmtId="3" fontId="3" fillId="8" borderId="3" xfId="0" applyNumberFormat="1" applyFont="1" applyFill="1" applyBorder="1" applyAlignment="1">
      <alignment horizontal="center" vertical="center" textRotation="90" wrapText="1"/>
    </xf>
    <xf numFmtId="3" fontId="2" fillId="0" borderId="34" xfId="0" applyNumberFormat="1" applyFont="1" applyBorder="1" applyAlignment="1">
      <alignment horizontal="center" vertical="center" textRotation="90" wrapText="1"/>
    </xf>
    <xf numFmtId="3" fontId="2" fillId="0" borderId="33" xfId="0" applyNumberFormat="1" applyFont="1" applyBorder="1" applyAlignment="1">
      <alignment horizontal="center" vertical="center" textRotation="90" wrapText="1"/>
    </xf>
    <xf numFmtId="3" fontId="2" fillId="0" borderId="45" xfId="0" applyNumberFormat="1" applyFont="1" applyBorder="1" applyAlignment="1">
      <alignment horizontal="center" vertical="center" textRotation="90" wrapText="1"/>
    </xf>
    <xf numFmtId="3" fontId="3" fillId="8" borderId="40" xfId="0" applyNumberFormat="1" applyFont="1" applyFill="1" applyBorder="1" applyAlignment="1">
      <alignment horizontal="center" vertical="center" textRotation="90"/>
    </xf>
    <xf numFmtId="3" fontId="3" fillId="8" borderId="9" xfId="0" applyNumberFormat="1" applyFont="1" applyFill="1" applyBorder="1" applyAlignment="1">
      <alignment horizontal="center" vertical="center" textRotation="90"/>
    </xf>
    <xf numFmtId="3" fontId="3" fillId="0" borderId="40" xfId="0" applyNumberFormat="1" applyFont="1" applyFill="1" applyBorder="1" applyAlignment="1">
      <alignment horizontal="center" vertical="center" textRotation="90" wrapText="1"/>
    </xf>
    <xf numFmtId="3" fontId="3" fillId="0" borderId="9" xfId="0" applyNumberFormat="1" applyFont="1" applyFill="1" applyBorder="1" applyAlignment="1">
      <alignment horizontal="center" vertical="center" textRotation="90" wrapText="1"/>
    </xf>
    <xf numFmtId="0" fontId="3" fillId="0" borderId="27" xfId="0" applyFont="1" applyBorder="1" applyAlignment="1">
      <alignment horizontal="left" vertical="top" wrapText="1"/>
    </xf>
    <xf numFmtId="0" fontId="5" fillId="0" borderId="27" xfId="0" applyFont="1" applyBorder="1" applyAlignment="1">
      <alignment horizontal="left" vertical="top" wrapText="1"/>
    </xf>
    <xf numFmtId="0" fontId="5" fillId="0" borderId="60" xfId="0" applyFont="1" applyBorder="1" applyAlignment="1">
      <alignment horizontal="left" vertical="top" wrapText="1"/>
    </xf>
    <xf numFmtId="3" fontId="3" fillId="0" borderId="25" xfId="0" applyNumberFormat="1" applyFont="1" applyFill="1" applyBorder="1" applyAlignment="1">
      <alignment horizontal="center" vertical="center" textRotation="90" wrapText="1"/>
    </xf>
    <xf numFmtId="3" fontId="3" fillId="0" borderId="19" xfId="0" applyNumberFormat="1" applyFont="1" applyFill="1" applyBorder="1" applyAlignment="1">
      <alignment horizontal="center" vertical="center" textRotation="90" wrapText="1"/>
    </xf>
    <xf numFmtId="3" fontId="3" fillId="0" borderId="44" xfId="0" applyNumberFormat="1" applyFont="1" applyFill="1" applyBorder="1" applyAlignment="1">
      <alignment horizontal="center" vertical="center" textRotation="90" wrapText="1"/>
    </xf>
    <xf numFmtId="3" fontId="3" fillId="5" borderId="22" xfId="0" applyNumberFormat="1" applyFont="1" applyFill="1" applyBorder="1" applyAlignment="1">
      <alignment horizontal="left" vertical="top" wrapText="1"/>
    </xf>
    <xf numFmtId="3" fontId="2" fillId="8" borderId="9" xfId="0" applyNumberFormat="1" applyFont="1" applyFill="1" applyBorder="1" applyAlignment="1">
      <alignment horizontal="center" vertical="center" textRotation="90" wrapText="1"/>
    </xf>
    <xf numFmtId="3" fontId="2" fillId="8" borderId="3" xfId="0" applyNumberFormat="1" applyFont="1" applyFill="1" applyBorder="1" applyAlignment="1">
      <alignment horizontal="center" vertical="center" textRotation="90" wrapText="1"/>
    </xf>
    <xf numFmtId="3" fontId="2" fillId="0" borderId="21" xfId="0" applyNumberFormat="1" applyFont="1" applyFill="1" applyBorder="1" applyAlignment="1">
      <alignment horizontal="center" vertical="center" textRotation="90" wrapText="1"/>
    </xf>
    <xf numFmtId="3" fontId="2" fillId="0" borderId="19" xfId="0" applyNumberFormat="1" applyFont="1" applyFill="1" applyBorder="1" applyAlignment="1">
      <alignment horizontal="center" vertical="center" textRotation="90" wrapText="1"/>
    </xf>
    <xf numFmtId="3" fontId="1" fillId="0" borderId="34"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1" fillId="0" borderId="45"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3" xfId="0" applyNumberFormat="1" applyFont="1" applyBorder="1" applyAlignment="1">
      <alignment horizontal="center" vertical="top"/>
    </xf>
    <xf numFmtId="49" fontId="3" fillId="0" borderId="40" xfId="0" applyNumberFormat="1" applyFont="1" applyBorder="1" applyAlignment="1">
      <alignment horizontal="center" vertical="top"/>
    </xf>
    <xf numFmtId="49" fontId="3" fillId="0" borderId="44" xfId="0" applyNumberFormat="1" applyFont="1" applyBorder="1" applyAlignment="1">
      <alignment horizontal="center" vertical="top"/>
    </xf>
    <xf numFmtId="3" fontId="2" fillId="0" borderId="62" xfId="0" applyNumberFormat="1" applyFont="1" applyBorder="1" applyAlignment="1">
      <alignment horizontal="right" wrapText="1"/>
    </xf>
    <xf numFmtId="3" fontId="3" fillId="5" borderId="28" xfId="0" applyNumberFormat="1" applyFont="1" applyFill="1" applyBorder="1" applyAlignment="1">
      <alignment horizontal="left" vertical="top" wrapText="1"/>
    </xf>
    <xf numFmtId="3" fontId="3" fillId="5" borderId="37" xfId="0" applyNumberFormat="1" applyFont="1" applyFill="1" applyBorder="1" applyAlignment="1">
      <alignment horizontal="left" vertical="top" wrapText="1"/>
    </xf>
    <xf numFmtId="3" fontId="3" fillId="0" borderId="47" xfId="0" applyNumberFormat="1" applyFont="1" applyFill="1" applyBorder="1" applyAlignment="1">
      <alignment horizontal="center" vertical="top" wrapText="1"/>
    </xf>
    <xf numFmtId="49" fontId="3" fillId="8" borderId="9" xfId="0" applyNumberFormat="1" applyFont="1" applyFill="1" applyBorder="1" applyAlignment="1">
      <alignment horizontal="center" vertical="top"/>
    </xf>
    <xf numFmtId="49" fontId="3" fillId="8" borderId="44" xfId="0" applyNumberFormat="1" applyFont="1" applyFill="1" applyBorder="1" applyAlignment="1">
      <alignment horizontal="center" vertical="top"/>
    </xf>
    <xf numFmtId="3" fontId="2" fillId="8" borderId="13" xfId="0" applyNumberFormat="1" applyFont="1" applyFill="1" applyBorder="1" applyAlignment="1">
      <alignment horizontal="center" vertical="center" textRotation="90" wrapText="1"/>
    </xf>
    <xf numFmtId="3" fontId="3" fillId="0" borderId="37" xfId="0" applyNumberFormat="1" applyFont="1" applyBorder="1" applyAlignment="1">
      <alignment horizontal="center" vertical="center" textRotation="90"/>
    </xf>
    <xf numFmtId="3" fontId="3" fillId="0" borderId="60" xfId="0" applyNumberFormat="1" applyFont="1" applyBorder="1" applyAlignment="1">
      <alignment horizontal="center" vertical="center" textRotation="90"/>
    </xf>
    <xf numFmtId="49" fontId="3" fillId="0" borderId="13" xfId="0" applyNumberFormat="1" applyFont="1" applyBorder="1" applyAlignment="1">
      <alignment horizontal="center" vertical="center" textRotation="90" wrapText="1"/>
    </xf>
    <xf numFmtId="49" fontId="3" fillId="0" borderId="9" xfId="0" applyNumberFormat="1" applyFont="1" applyBorder="1" applyAlignment="1">
      <alignment horizontal="center" vertical="center" textRotation="90" wrapText="1"/>
    </xf>
    <xf numFmtId="49" fontId="3" fillId="0" borderId="3" xfId="0" applyNumberFormat="1" applyFont="1" applyBorder="1" applyAlignment="1">
      <alignment horizontal="center" vertical="center" textRotation="90" wrapText="1"/>
    </xf>
    <xf numFmtId="3" fontId="3" fillId="6" borderId="45" xfId="0" applyNumberFormat="1" applyFont="1" applyFill="1" applyBorder="1" applyAlignment="1">
      <alignment horizontal="center" vertical="top" wrapText="1"/>
    </xf>
    <xf numFmtId="0" fontId="3" fillId="0" borderId="37" xfId="0" applyFont="1" applyBorder="1" applyAlignment="1">
      <alignment horizontal="left" vertical="top" wrapText="1"/>
    </xf>
    <xf numFmtId="3" fontId="3" fillId="0" borderId="33" xfId="0" applyNumberFormat="1" applyFont="1" applyFill="1" applyBorder="1" applyAlignment="1">
      <alignment horizontal="left" vertical="top" wrapText="1"/>
    </xf>
    <xf numFmtId="3" fontId="3" fillId="0" borderId="49" xfId="0" applyNumberFormat="1" applyFont="1" applyFill="1" applyBorder="1" applyAlignment="1">
      <alignment horizontal="left" vertical="top" wrapText="1"/>
    </xf>
    <xf numFmtId="164" fontId="3" fillId="8" borderId="12" xfId="1" applyNumberFormat="1" applyFont="1" applyFill="1" applyBorder="1" applyAlignment="1">
      <alignment horizontal="left" vertical="top" wrapText="1"/>
    </xf>
    <xf numFmtId="164" fontId="3" fillId="8" borderId="14" xfId="1" applyNumberFormat="1" applyFont="1" applyFill="1" applyBorder="1" applyAlignment="1">
      <alignment horizontal="left" vertical="top" wrapText="1"/>
    </xf>
    <xf numFmtId="0" fontId="3" fillId="8" borderId="27" xfId="0" applyNumberFormat="1" applyFont="1" applyFill="1" applyBorder="1" applyAlignment="1">
      <alignment horizontal="center" vertical="top" wrapText="1"/>
    </xf>
    <xf numFmtId="0" fontId="3" fillId="8" borderId="60" xfId="0" applyNumberFormat="1" applyFont="1" applyFill="1" applyBorder="1" applyAlignment="1">
      <alignment horizontal="center" vertical="top" wrapText="1"/>
    </xf>
    <xf numFmtId="3" fontId="2" fillId="8" borderId="37" xfId="0" applyNumberFormat="1" applyFont="1" applyFill="1" applyBorder="1" applyAlignment="1">
      <alignment horizontal="left" vertical="top" wrapText="1"/>
    </xf>
    <xf numFmtId="3" fontId="2" fillId="8" borderId="65" xfId="0" applyNumberFormat="1" applyFont="1" applyFill="1" applyBorder="1" applyAlignment="1">
      <alignment horizontal="left" vertical="top" wrapText="1"/>
    </xf>
    <xf numFmtId="3" fontId="3" fillId="0" borderId="11" xfId="0" applyNumberFormat="1" applyFont="1" applyBorder="1" applyAlignment="1">
      <alignment horizontal="center" vertical="top" wrapText="1"/>
    </xf>
    <xf numFmtId="3" fontId="3" fillId="0" borderId="12" xfId="0" applyNumberFormat="1" applyFont="1" applyBorder="1" applyAlignment="1">
      <alignment horizontal="center" vertical="top" wrapText="1"/>
    </xf>
    <xf numFmtId="0" fontId="3" fillId="0" borderId="47" xfId="0" applyFont="1" applyBorder="1" applyAlignment="1">
      <alignment horizontal="left" vertical="top" wrapText="1"/>
    </xf>
    <xf numFmtId="3" fontId="16" fillId="8" borderId="21" xfId="0" applyNumberFormat="1" applyFont="1" applyFill="1" applyBorder="1" applyAlignment="1">
      <alignment horizontal="center" vertical="center" textRotation="90" wrapText="1"/>
    </xf>
    <xf numFmtId="49" fontId="3" fillId="8" borderId="40" xfId="0" applyNumberFormat="1" applyFont="1" applyFill="1" applyBorder="1" applyAlignment="1">
      <alignment horizontal="center" vertical="top"/>
    </xf>
  </cellXfs>
  <cellStyles count="3">
    <cellStyle name="Įprastas" xfId="0" builtinId="0"/>
    <cellStyle name="Įprastas 2" xfId="1"/>
    <cellStyle name="Įprastas 3" xfId="2"/>
  </cellStyles>
  <dxfs count="0"/>
  <tableStyles count="0" defaultTableStyle="TableStyleMedium2"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4" sqref="B4"/>
    </sheetView>
  </sheetViews>
  <sheetFormatPr defaultColWidth="9.140625" defaultRowHeight="15.75" x14ac:dyDescent="0.25"/>
  <cols>
    <col min="1" max="1" width="22.7109375" style="4" customWidth="1"/>
    <col min="2" max="2" width="60.7109375" style="4" customWidth="1"/>
    <col min="3" max="16384" width="9.140625" style="4"/>
  </cols>
  <sheetData>
    <row r="1" spans="1:2" x14ac:dyDescent="0.25">
      <c r="A1" s="2575" t="s">
        <v>35</v>
      </c>
      <c r="B1" s="2575"/>
    </row>
    <row r="2" spans="1:2" ht="31.5" x14ac:dyDescent="0.25">
      <c r="A2" s="5" t="s">
        <v>4</v>
      </c>
      <c r="B2" s="6" t="s">
        <v>36</v>
      </c>
    </row>
    <row r="3" spans="1:2" x14ac:dyDescent="0.25">
      <c r="A3" s="5">
        <v>1</v>
      </c>
      <c r="B3" s="6" t="s">
        <v>37</v>
      </c>
    </row>
    <row r="4" spans="1:2" x14ac:dyDescent="0.25">
      <c r="A4" s="5">
        <v>2</v>
      </c>
      <c r="B4" s="6" t="s">
        <v>38</v>
      </c>
    </row>
    <row r="5" spans="1:2" x14ac:dyDescent="0.25">
      <c r="A5" s="5">
        <v>3</v>
      </c>
      <c r="B5" s="6" t="s">
        <v>39</v>
      </c>
    </row>
    <row r="6" spans="1:2" x14ac:dyDescent="0.25">
      <c r="A6" s="5">
        <v>4</v>
      </c>
      <c r="B6" s="6" t="s">
        <v>40</v>
      </c>
    </row>
    <row r="7" spans="1:2" x14ac:dyDescent="0.25">
      <c r="A7" s="5">
        <v>5</v>
      </c>
      <c r="B7" s="6" t="s">
        <v>41</v>
      </c>
    </row>
    <row r="8" spans="1:2" x14ac:dyDescent="0.25">
      <c r="A8" s="5">
        <v>6</v>
      </c>
      <c r="B8" s="6" t="s">
        <v>42</v>
      </c>
    </row>
    <row r="9" spans="1:2" ht="15.75" customHeight="1" x14ac:dyDescent="0.25"/>
    <row r="10" spans="1:2" ht="15.75" customHeight="1" x14ac:dyDescent="0.25">
      <c r="A10" s="2576" t="s">
        <v>43</v>
      </c>
      <c r="B10" s="2576"/>
    </row>
  </sheetData>
  <mergeCells count="2">
    <mergeCell ref="A1:B1"/>
    <mergeCell ref="A10:B10"/>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9"/>
  <sheetViews>
    <sheetView tabSelected="1" zoomScaleNormal="100" zoomScaleSheetLayoutView="80" workbookViewId="0">
      <selection activeCell="O6" sqref="O6"/>
    </sheetView>
  </sheetViews>
  <sheetFormatPr defaultColWidth="9.140625" defaultRowHeight="12.75" x14ac:dyDescent="0.2"/>
  <cols>
    <col min="1" max="1" width="2.5703125" style="138" customWidth="1"/>
    <col min="2" max="2" width="3.140625" style="171" customWidth="1"/>
    <col min="3" max="3" width="2.7109375" style="138" customWidth="1"/>
    <col min="4" max="4" width="26.42578125" style="2243" customWidth="1"/>
    <col min="5" max="5" width="4" style="147" customWidth="1"/>
    <col min="6" max="6" width="2.7109375" style="41" customWidth="1"/>
    <col min="7" max="7" width="7.42578125" style="41" customWidth="1"/>
    <col min="8" max="8" width="7.85546875" style="69" customWidth="1"/>
    <col min="9" max="9" width="8.85546875" style="69" customWidth="1"/>
    <col min="10" max="10" width="7.7109375" style="69" customWidth="1"/>
    <col min="11" max="11" width="23.5703125" style="30" customWidth="1"/>
    <col min="12" max="12" width="6" style="41" customWidth="1"/>
    <col min="13" max="14" width="6.140625" style="41" customWidth="1"/>
    <col min="15" max="16384" width="9.140625" style="2243"/>
  </cols>
  <sheetData>
    <row r="1" spans="1:18" s="2399" customFormat="1" ht="62.25" customHeight="1" x14ac:dyDescent="0.2">
      <c r="A1" s="138"/>
      <c r="B1" s="171"/>
      <c r="C1" s="138"/>
      <c r="E1" s="147"/>
      <c r="F1" s="41"/>
      <c r="G1" s="41"/>
      <c r="H1" s="69"/>
      <c r="I1" s="69"/>
      <c r="J1" s="69"/>
      <c r="K1" s="2736" t="s">
        <v>455</v>
      </c>
      <c r="L1" s="2736"/>
      <c r="M1" s="2736"/>
      <c r="N1" s="2736"/>
    </row>
    <row r="2" spans="1:18" s="64" customFormat="1" ht="15.75" x14ac:dyDescent="0.2">
      <c r="A2" s="2577" t="s">
        <v>446</v>
      </c>
      <c r="B2" s="2577"/>
      <c r="C2" s="2577"/>
      <c r="D2" s="2577"/>
      <c r="E2" s="2577"/>
      <c r="F2" s="2577"/>
      <c r="G2" s="2577"/>
      <c r="H2" s="2577"/>
      <c r="I2" s="2577"/>
      <c r="J2" s="2577"/>
      <c r="K2" s="2577"/>
      <c r="L2" s="2577"/>
      <c r="M2" s="2577"/>
      <c r="N2" s="2577"/>
      <c r="O2" s="20"/>
      <c r="P2" s="1030"/>
    </row>
    <row r="3" spans="1:18" s="64" customFormat="1" ht="18" customHeight="1" x14ac:dyDescent="0.2">
      <c r="A3" s="2578" t="s">
        <v>487</v>
      </c>
      <c r="B3" s="2579"/>
      <c r="C3" s="2579"/>
      <c r="D3" s="2579"/>
      <c r="E3" s="2579"/>
      <c r="F3" s="2579"/>
      <c r="G3" s="2579"/>
      <c r="H3" s="2579"/>
      <c r="I3" s="2579"/>
      <c r="J3" s="2579"/>
      <c r="K3" s="2579"/>
      <c r="L3" s="2579"/>
      <c r="M3" s="2579"/>
      <c r="N3" s="2579"/>
      <c r="O3" s="20"/>
      <c r="P3" s="1030"/>
    </row>
    <row r="4" spans="1:18" s="64" customFormat="1" ht="15.75" x14ac:dyDescent="0.2">
      <c r="A4" s="2577" t="s">
        <v>59</v>
      </c>
      <c r="B4" s="2580"/>
      <c r="C4" s="2580"/>
      <c r="D4" s="2580"/>
      <c r="E4" s="2580"/>
      <c r="F4" s="2580"/>
      <c r="G4" s="2580"/>
      <c r="H4" s="2580"/>
      <c r="I4" s="2580"/>
      <c r="J4" s="2580"/>
      <c r="K4" s="2580"/>
      <c r="L4" s="2580"/>
      <c r="M4" s="2580"/>
      <c r="N4" s="2580"/>
      <c r="O4" s="20"/>
      <c r="P4" s="1030"/>
    </row>
    <row r="5" spans="1:18" s="16" customFormat="1" ht="20.25" customHeight="1" thickBot="1" x14ac:dyDescent="0.25">
      <c r="A5" s="108"/>
      <c r="B5" s="169"/>
      <c r="C5" s="108"/>
      <c r="D5" s="11"/>
      <c r="E5" s="145"/>
      <c r="F5" s="63"/>
      <c r="G5" s="41"/>
      <c r="H5" s="1903"/>
      <c r="I5" s="1903"/>
      <c r="J5" s="1903"/>
      <c r="K5" s="330"/>
      <c r="L5" s="2581" t="s">
        <v>99</v>
      </c>
      <c r="M5" s="2581"/>
      <c r="N5" s="2581"/>
      <c r="O5" s="20"/>
      <c r="P5" s="20"/>
    </row>
    <row r="6" spans="1:18" s="16" customFormat="1" ht="18.75" customHeight="1" x14ac:dyDescent="0.2">
      <c r="A6" s="2582" t="s">
        <v>0</v>
      </c>
      <c r="B6" s="2585" t="s">
        <v>1</v>
      </c>
      <c r="C6" s="2585" t="s">
        <v>2</v>
      </c>
      <c r="D6" s="2588" t="s">
        <v>20</v>
      </c>
      <c r="E6" s="2591" t="s">
        <v>3</v>
      </c>
      <c r="F6" s="2594" t="s">
        <v>4</v>
      </c>
      <c r="G6" s="2633" t="s">
        <v>5</v>
      </c>
      <c r="H6" s="2622" t="s">
        <v>301</v>
      </c>
      <c r="I6" s="2622" t="s">
        <v>187</v>
      </c>
      <c r="J6" s="2622" t="s">
        <v>306</v>
      </c>
      <c r="K6" s="2625" t="s">
        <v>60</v>
      </c>
      <c r="L6" s="2626"/>
      <c r="M6" s="2626"/>
      <c r="N6" s="2627"/>
      <c r="O6" s="20"/>
      <c r="P6" s="20"/>
    </row>
    <row r="7" spans="1:18" s="16" customFormat="1" ht="21" customHeight="1" x14ac:dyDescent="0.2">
      <c r="A7" s="2583"/>
      <c r="B7" s="2586"/>
      <c r="C7" s="2586"/>
      <c r="D7" s="2589"/>
      <c r="E7" s="2592"/>
      <c r="F7" s="2595"/>
      <c r="G7" s="2634"/>
      <c r="H7" s="2623"/>
      <c r="I7" s="2623"/>
      <c r="J7" s="2623"/>
      <c r="K7" s="2628" t="s">
        <v>20</v>
      </c>
      <c r="L7" s="2631"/>
      <c r="M7" s="2631"/>
      <c r="N7" s="2632"/>
      <c r="O7" s="20"/>
      <c r="P7" s="20"/>
    </row>
    <row r="8" spans="1:18" s="16" customFormat="1" ht="28.5" customHeight="1" x14ac:dyDescent="0.2">
      <c r="A8" s="2583"/>
      <c r="B8" s="2586"/>
      <c r="C8" s="2586"/>
      <c r="D8" s="2589"/>
      <c r="E8" s="2592"/>
      <c r="F8" s="2595"/>
      <c r="G8" s="2634"/>
      <c r="H8" s="2623"/>
      <c r="I8" s="2623"/>
      <c r="J8" s="2623"/>
      <c r="K8" s="2629"/>
      <c r="L8" s="2609" t="s">
        <v>188</v>
      </c>
      <c r="M8" s="2609" t="s">
        <v>189</v>
      </c>
      <c r="N8" s="2611" t="s">
        <v>308</v>
      </c>
      <c r="O8" s="20"/>
      <c r="P8" s="20"/>
    </row>
    <row r="9" spans="1:18" s="16" customFormat="1" ht="75.75" customHeight="1" thickBot="1" x14ac:dyDescent="0.25">
      <c r="A9" s="2584"/>
      <c r="B9" s="2587"/>
      <c r="C9" s="2587"/>
      <c r="D9" s="2590"/>
      <c r="E9" s="2593"/>
      <c r="F9" s="2596"/>
      <c r="G9" s="2635"/>
      <c r="H9" s="2624"/>
      <c r="I9" s="2624"/>
      <c r="J9" s="2624"/>
      <c r="K9" s="2630"/>
      <c r="L9" s="2610"/>
      <c r="M9" s="2610"/>
      <c r="N9" s="2612"/>
      <c r="O9" s="20"/>
      <c r="P9" s="20"/>
    </row>
    <row r="10" spans="1:18" ht="27" customHeight="1" x14ac:dyDescent="0.2">
      <c r="A10" s="2613" t="s">
        <v>23</v>
      </c>
      <c r="B10" s="2614"/>
      <c r="C10" s="2614"/>
      <c r="D10" s="2614"/>
      <c r="E10" s="2614"/>
      <c r="F10" s="2614"/>
      <c r="G10" s="2614"/>
      <c r="H10" s="2614"/>
      <c r="I10" s="2614"/>
      <c r="J10" s="2614"/>
      <c r="K10" s="2614"/>
      <c r="L10" s="2614"/>
      <c r="M10" s="2614"/>
      <c r="N10" s="2615"/>
    </row>
    <row r="11" spans="1:18" ht="13.5" thickBot="1" x14ac:dyDescent="0.25">
      <c r="A11" s="2616" t="s">
        <v>171</v>
      </c>
      <c r="B11" s="2617"/>
      <c r="C11" s="2617"/>
      <c r="D11" s="2617"/>
      <c r="E11" s="2617"/>
      <c r="F11" s="2617"/>
      <c r="G11" s="2617"/>
      <c r="H11" s="2617"/>
      <c r="I11" s="2617"/>
      <c r="J11" s="2617"/>
      <c r="K11" s="2617"/>
      <c r="L11" s="2617"/>
      <c r="M11" s="2617"/>
      <c r="N11" s="2618"/>
    </row>
    <row r="12" spans="1:18" ht="13.5" thickBot="1" x14ac:dyDescent="0.25">
      <c r="A12" s="109" t="s">
        <v>7</v>
      </c>
      <c r="B12" s="2619" t="s">
        <v>55</v>
      </c>
      <c r="C12" s="2620"/>
      <c r="D12" s="2620"/>
      <c r="E12" s="2620"/>
      <c r="F12" s="2620"/>
      <c r="G12" s="2620"/>
      <c r="H12" s="2620"/>
      <c r="I12" s="2620"/>
      <c r="J12" s="2620"/>
      <c r="K12" s="2620"/>
      <c r="L12" s="2620"/>
      <c r="M12" s="2620"/>
      <c r="N12" s="2621"/>
      <c r="P12" s="20"/>
    </row>
    <row r="13" spans="1:18" ht="13.5" thickBot="1" x14ac:dyDescent="0.25">
      <c r="A13" s="109" t="s">
        <v>7</v>
      </c>
      <c r="B13" s="1" t="s">
        <v>7</v>
      </c>
      <c r="C13" s="2597" t="s">
        <v>30</v>
      </c>
      <c r="D13" s="2598"/>
      <c r="E13" s="2598"/>
      <c r="F13" s="2598"/>
      <c r="G13" s="2598"/>
      <c r="H13" s="2598"/>
      <c r="I13" s="2598"/>
      <c r="J13" s="2598"/>
      <c r="K13" s="2598"/>
      <c r="L13" s="2598"/>
      <c r="M13" s="2598"/>
      <c r="N13" s="2599"/>
    </row>
    <row r="14" spans="1:18" ht="29.25" customHeight="1" x14ac:dyDescent="0.2">
      <c r="A14" s="2600" t="s">
        <v>7</v>
      </c>
      <c r="B14" s="119" t="s">
        <v>7</v>
      </c>
      <c r="C14" s="2392" t="s">
        <v>7</v>
      </c>
      <c r="D14" s="2059" t="s">
        <v>367</v>
      </c>
      <c r="E14" s="2393" t="s">
        <v>453</v>
      </c>
      <c r="F14" s="1970">
        <v>2</v>
      </c>
      <c r="G14" s="306" t="s">
        <v>10</v>
      </c>
      <c r="H14" s="2130">
        <v>338.7</v>
      </c>
      <c r="I14" s="309">
        <v>338.7</v>
      </c>
      <c r="J14" s="309">
        <v>338.7</v>
      </c>
      <c r="K14" s="2056" t="s">
        <v>70</v>
      </c>
      <c r="L14" s="975">
        <v>80</v>
      </c>
      <c r="M14" s="1505">
        <v>80</v>
      </c>
      <c r="N14" s="453">
        <v>80</v>
      </c>
      <c r="O14" s="1783"/>
      <c r="P14" s="2086"/>
      <c r="Q14" s="2086"/>
      <c r="R14" s="95"/>
    </row>
    <row r="15" spans="1:18" ht="29.25" customHeight="1" x14ac:dyDescent="0.2">
      <c r="A15" s="2601"/>
      <c r="B15" s="9"/>
      <c r="C15" s="1785"/>
      <c r="D15" s="2060"/>
      <c r="E15" s="2394"/>
      <c r="F15" s="909"/>
      <c r="G15" s="2058"/>
      <c r="H15" s="2066"/>
      <c r="I15" s="2065"/>
      <c r="J15" s="2065"/>
      <c r="K15" s="2297" t="s">
        <v>368</v>
      </c>
      <c r="L15" s="398">
        <v>9000</v>
      </c>
      <c r="M15" s="466">
        <v>10000</v>
      </c>
      <c r="N15" s="400">
        <v>11000</v>
      </c>
      <c r="O15" s="1783"/>
      <c r="P15" s="2086"/>
      <c r="Q15" s="2086"/>
      <c r="R15" s="95"/>
    </row>
    <row r="16" spans="1:18" ht="29.25" customHeight="1" x14ac:dyDescent="0.2">
      <c r="A16" s="2601"/>
      <c r="B16" s="9"/>
      <c r="C16" s="1785"/>
      <c r="D16" s="2060"/>
      <c r="E16" s="2394"/>
      <c r="F16" s="909"/>
      <c r="G16" s="1568"/>
      <c r="H16" s="2066"/>
      <c r="I16" s="2065"/>
      <c r="J16" s="2065"/>
      <c r="K16" s="2297" t="s">
        <v>369</v>
      </c>
      <c r="L16" s="426">
        <v>1</v>
      </c>
      <c r="M16" s="399">
        <v>3</v>
      </c>
      <c r="N16" s="425">
        <v>5</v>
      </c>
      <c r="O16" s="1783"/>
      <c r="P16" s="2086"/>
      <c r="Q16" s="2086"/>
      <c r="R16" s="95"/>
    </row>
    <row r="17" spans="1:19" ht="17.25" customHeight="1" thickBot="1" x14ac:dyDescent="0.25">
      <c r="A17" s="2602"/>
      <c r="B17" s="1"/>
      <c r="C17" s="2395"/>
      <c r="D17" s="2061"/>
      <c r="E17" s="2396"/>
      <c r="F17" s="1971"/>
      <c r="G17" s="1972" t="s">
        <v>14</v>
      </c>
      <c r="H17" s="70">
        <f>SUM(H14)</f>
        <v>338.7</v>
      </c>
      <c r="I17" s="78">
        <f>SUM(I14)</f>
        <v>338.7</v>
      </c>
      <c r="J17" s="78">
        <f>SUM(J14)</f>
        <v>338.7</v>
      </c>
      <c r="K17" s="2297" t="s">
        <v>370</v>
      </c>
      <c r="L17" s="398">
        <v>4</v>
      </c>
      <c r="M17" s="424">
        <v>7</v>
      </c>
      <c r="N17" s="400">
        <v>9</v>
      </c>
      <c r="O17" s="20"/>
      <c r="P17" s="2086"/>
      <c r="Q17" s="2086"/>
      <c r="R17" s="2086"/>
    </row>
    <row r="18" spans="1:19" ht="27" customHeight="1" x14ac:dyDescent="0.2">
      <c r="A18" s="112" t="s">
        <v>7</v>
      </c>
      <c r="B18" s="9" t="s">
        <v>7</v>
      </c>
      <c r="C18" s="2" t="s">
        <v>8</v>
      </c>
      <c r="D18" s="2391" t="s">
        <v>347</v>
      </c>
      <c r="E18" s="2389" t="s">
        <v>453</v>
      </c>
      <c r="F18" s="2263" t="s">
        <v>27</v>
      </c>
      <c r="G18" s="331" t="s">
        <v>10</v>
      </c>
      <c r="H18" s="60">
        <v>394.6</v>
      </c>
      <c r="I18" s="60">
        <v>394.6</v>
      </c>
      <c r="J18" s="60">
        <v>594.6</v>
      </c>
      <c r="K18" s="2298" t="s">
        <v>320</v>
      </c>
      <c r="L18" s="370">
        <v>6</v>
      </c>
      <c r="M18" s="364">
        <v>6</v>
      </c>
      <c r="N18" s="371">
        <v>6</v>
      </c>
      <c r="O18" s="1784"/>
      <c r="P18" s="2086"/>
      <c r="Q18" s="2086"/>
      <c r="R18" s="2086"/>
    </row>
    <row r="19" spans="1:19" s="2428" customFormat="1" ht="15.75" customHeight="1" x14ac:dyDescent="0.2">
      <c r="A19" s="112"/>
      <c r="B19" s="9"/>
      <c r="C19" s="2"/>
      <c r="D19" s="2391"/>
      <c r="E19" s="2389"/>
      <c r="F19" s="334"/>
      <c r="G19" s="2425" t="s">
        <v>52</v>
      </c>
      <c r="H19" s="2415">
        <v>222.7</v>
      </c>
      <c r="I19" s="2415">
        <v>222.7</v>
      </c>
      <c r="J19" s="2415">
        <v>222.7</v>
      </c>
      <c r="K19" s="82" t="s">
        <v>456</v>
      </c>
      <c r="L19" s="398">
        <v>24</v>
      </c>
      <c r="M19" s="399">
        <v>24</v>
      </c>
      <c r="N19" s="400">
        <v>24</v>
      </c>
      <c r="O19" s="1784"/>
      <c r="P19" s="2086"/>
      <c r="Q19" s="2086"/>
      <c r="R19" s="2086"/>
    </row>
    <row r="20" spans="1:19" ht="27.75" customHeight="1" x14ac:dyDescent="0.2">
      <c r="A20" s="112"/>
      <c r="B20" s="9"/>
      <c r="C20" s="2"/>
      <c r="D20" s="480" t="s">
        <v>371</v>
      </c>
      <c r="E20" s="2386"/>
      <c r="F20" s="455"/>
      <c r="G20" s="2425"/>
      <c r="H20" s="2415"/>
      <c r="I20" s="2415"/>
      <c r="J20" s="2415"/>
      <c r="K20" s="976" t="s">
        <v>375</v>
      </c>
      <c r="L20" s="446">
        <v>4</v>
      </c>
      <c r="M20" s="457">
        <v>5</v>
      </c>
      <c r="N20" s="458">
        <v>7</v>
      </c>
      <c r="P20" s="2603"/>
      <c r="Q20" s="2603"/>
      <c r="R20" s="2086"/>
      <c r="S20" s="20"/>
    </row>
    <row r="21" spans="1:19" ht="29.25" customHeight="1" x14ac:dyDescent="0.2">
      <c r="A21" s="112"/>
      <c r="B21" s="9"/>
      <c r="C21" s="2"/>
      <c r="D21" s="2068" t="s">
        <v>319</v>
      </c>
      <c r="E21" s="2387"/>
      <c r="F21" s="334"/>
      <c r="G21" s="335"/>
      <c r="H21" s="2421"/>
      <c r="I21" s="1824"/>
      <c r="J21" s="1824"/>
      <c r="K21" s="2248" t="s">
        <v>321</v>
      </c>
      <c r="L21" s="398">
        <v>2</v>
      </c>
      <c r="M21" s="399">
        <v>2</v>
      </c>
      <c r="N21" s="400">
        <v>9</v>
      </c>
      <c r="P21" s="2086"/>
      <c r="Q21" s="2086"/>
      <c r="R21" s="2086"/>
    </row>
    <row r="22" spans="1:19" ht="30" customHeight="1" x14ac:dyDescent="0.2">
      <c r="A22" s="112"/>
      <c r="B22" s="9"/>
      <c r="C22" s="2"/>
      <c r="D22" s="2230" t="s">
        <v>372</v>
      </c>
      <c r="E22" s="2387"/>
      <c r="F22" s="334"/>
      <c r="G22" s="335"/>
      <c r="H22" s="216"/>
      <c r="I22" s="1824"/>
      <c r="J22" s="1824"/>
      <c r="K22" s="656" t="s">
        <v>376</v>
      </c>
      <c r="L22" s="420">
        <v>4</v>
      </c>
      <c r="M22" s="421">
        <v>4</v>
      </c>
      <c r="N22" s="422">
        <v>4</v>
      </c>
      <c r="P22" s="95"/>
      <c r="Q22" s="2086"/>
      <c r="R22" s="2086"/>
    </row>
    <row r="23" spans="1:19" ht="16.5" customHeight="1" x14ac:dyDescent="0.2">
      <c r="A23" s="112"/>
      <c r="B23" s="9"/>
      <c r="C23" s="2"/>
      <c r="D23" s="2604" t="s">
        <v>373</v>
      </c>
      <c r="E23" s="2387"/>
      <c r="F23" s="334"/>
      <c r="G23" s="335"/>
      <c r="H23" s="216"/>
      <c r="I23" s="1824"/>
      <c r="J23" s="1824"/>
      <c r="K23" s="149" t="s">
        <v>79</v>
      </c>
      <c r="L23" s="486">
        <v>1</v>
      </c>
      <c r="M23" s="510">
        <v>1</v>
      </c>
      <c r="N23" s="1796">
        <v>1</v>
      </c>
      <c r="P23" s="20"/>
    </row>
    <row r="24" spans="1:19" ht="27" customHeight="1" x14ac:dyDescent="0.2">
      <c r="A24" s="112"/>
      <c r="B24" s="9"/>
      <c r="C24" s="2"/>
      <c r="D24" s="2605"/>
      <c r="E24" s="2387"/>
      <c r="F24" s="334"/>
      <c r="G24" s="2430"/>
      <c r="H24" s="2421"/>
      <c r="I24" s="2420"/>
      <c r="J24" s="2420"/>
      <c r="K24" s="157" t="s">
        <v>377</v>
      </c>
      <c r="L24" s="508">
        <v>500</v>
      </c>
      <c r="M24" s="1798">
        <v>500</v>
      </c>
      <c r="N24" s="1799">
        <v>500</v>
      </c>
      <c r="P24" s="20"/>
      <c r="S24" s="20"/>
    </row>
    <row r="25" spans="1:19" ht="40.5" customHeight="1" x14ac:dyDescent="0.2">
      <c r="A25" s="112"/>
      <c r="B25" s="9"/>
      <c r="C25" s="2"/>
      <c r="D25" s="2605"/>
      <c r="E25" s="2387"/>
      <c r="F25" s="334"/>
      <c r="G25" s="2076"/>
      <c r="H25" s="216"/>
      <c r="I25" s="1824"/>
      <c r="J25" s="1824"/>
      <c r="K25" s="157" t="s">
        <v>401</v>
      </c>
      <c r="L25" s="492">
        <v>30</v>
      </c>
      <c r="M25" s="2105">
        <v>30</v>
      </c>
      <c r="N25" s="1900">
        <v>30</v>
      </c>
      <c r="P25" s="20"/>
      <c r="Q25" s="20"/>
      <c r="S25" s="20"/>
    </row>
    <row r="26" spans="1:19" ht="42" customHeight="1" x14ac:dyDescent="0.2">
      <c r="A26" s="112"/>
      <c r="B26" s="9"/>
      <c r="C26" s="2"/>
      <c r="D26" s="2605"/>
      <c r="E26" s="2387"/>
      <c r="F26" s="334"/>
      <c r="G26" s="2076"/>
      <c r="H26" s="216"/>
      <c r="I26" s="1824"/>
      <c r="J26" s="1824"/>
      <c r="K26" s="2106" t="s">
        <v>402</v>
      </c>
      <c r="L26" s="492">
        <v>15</v>
      </c>
      <c r="M26" s="2105">
        <v>20</v>
      </c>
      <c r="N26" s="1900">
        <v>20</v>
      </c>
      <c r="P26" s="20"/>
      <c r="S26" s="20"/>
    </row>
    <row r="27" spans="1:19" ht="15" customHeight="1" x14ac:dyDescent="0.2">
      <c r="A27" s="112"/>
      <c r="B27" s="9"/>
      <c r="C27" s="2"/>
      <c r="D27" s="2605"/>
      <c r="E27" s="2387"/>
      <c r="F27" s="334"/>
      <c r="G27" s="2075"/>
      <c r="H27" s="216"/>
      <c r="I27" s="1824"/>
      <c r="J27" s="1824"/>
      <c r="K27" s="157" t="s">
        <v>378</v>
      </c>
      <c r="L27" s="492">
        <v>1</v>
      </c>
      <c r="M27" s="2105">
        <v>1</v>
      </c>
      <c r="N27" s="1900">
        <v>1</v>
      </c>
      <c r="P27" s="20"/>
      <c r="S27" s="20"/>
    </row>
    <row r="28" spans="1:19" ht="43.5" customHeight="1" thickBot="1" x14ac:dyDescent="0.25">
      <c r="A28" s="112"/>
      <c r="B28" s="9"/>
      <c r="C28" s="2"/>
      <c r="D28" s="2606"/>
      <c r="E28" s="2386"/>
      <c r="F28" s="334"/>
      <c r="G28" s="1811" t="s">
        <v>14</v>
      </c>
      <c r="H28" s="1474">
        <f>SUM(H18:H27)</f>
        <v>617.29999999999995</v>
      </c>
      <c r="I28" s="1474">
        <f>SUM(I18:I27)</f>
        <v>617.29999999999995</v>
      </c>
      <c r="J28" s="1474">
        <f>SUM(J18:J27)</f>
        <v>817.3</v>
      </c>
      <c r="K28" s="157" t="s">
        <v>459</v>
      </c>
      <c r="L28" s="508">
        <v>8</v>
      </c>
      <c r="M28" s="1798">
        <v>8</v>
      </c>
      <c r="N28" s="1799">
        <v>8</v>
      </c>
      <c r="P28" s="20"/>
    </row>
    <row r="29" spans="1:19" ht="29.25" customHeight="1" x14ac:dyDescent="0.2">
      <c r="A29" s="118" t="s">
        <v>7</v>
      </c>
      <c r="B29" s="119" t="s">
        <v>7</v>
      </c>
      <c r="C29" s="167" t="s">
        <v>9</v>
      </c>
      <c r="D29" s="2607" t="s">
        <v>488</v>
      </c>
      <c r="E29" s="1816"/>
      <c r="F29" s="2263">
        <v>2</v>
      </c>
      <c r="G29" s="88" t="s">
        <v>10</v>
      </c>
      <c r="H29" s="413">
        <v>33.4</v>
      </c>
      <c r="I29" s="1806">
        <v>33.4</v>
      </c>
      <c r="J29" s="1806">
        <v>33.4</v>
      </c>
      <c r="K29" s="2299" t="s">
        <v>240</v>
      </c>
      <c r="L29" s="2306">
        <v>1</v>
      </c>
      <c r="M29" s="1820">
        <v>1</v>
      </c>
      <c r="N29" s="1821">
        <v>1</v>
      </c>
      <c r="P29" s="20"/>
    </row>
    <row r="30" spans="1:19" ht="43.5" customHeight="1" x14ac:dyDescent="0.2">
      <c r="A30" s="8"/>
      <c r="B30" s="9"/>
      <c r="C30" s="265"/>
      <c r="D30" s="2608"/>
      <c r="E30" s="2380"/>
      <c r="F30" s="334"/>
      <c r="G30" s="2252"/>
      <c r="H30" s="193"/>
      <c r="I30" s="2240"/>
      <c r="J30" s="2240"/>
      <c r="K30" s="2300" t="s">
        <v>379</v>
      </c>
      <c r="L30" s="2307">
        <v>4</v>
      </c>
      <c r="M30" s="1798">
        <v>4</v>
      </c>
      <c r="N30" s="1799">
        <v>4</v>
      </c>
      <c r="P30" s="20"/>
      <c r="S30" s="20"/>
    </row>
    <row r="31" spans="1:19" ht="28.5" customHeight="1" x14ac:dyDescent="0.2">
      <c r="A31" s="8"/>
      <c r="B31" s="9"/>
      <c r="C31" s="265"/>
      <c r="D31" s="2604" t="s">
        <v>365</v>
      </c>
      <c r="E31" s="2380"/>
      <c r="F31" s="334"/>
      <c r="G31" s="2251" t="s">
        <v>10</v>
      </c>
      <c r="H31" s="215">
        <v>40</v>
      </c>
      <c r="I31" s="2239">
        <v>40</v>
      </c>
      <c r="J31" s="2239">
        <v>40</v>
      </c>
      <c r="K31" s="154" t="s">
        <v>380</v>
      </c>
      <c r="L31" s="2308">
        <v>1</v>
      </c>
      <c r="M31" s="1953">
        <v>1</v>
      </c>
      <c r="N31" s="1810">
        <v>1</v>
      </c>
      <c r="P31" s="20"/>
    </row>
    <row r="32" spans="1:19" ht="41.25" customHeight="1" thickBot="1" x14ac:dyDescent="0.25">
      <c r="A32" s="3"/>
      <c r="B32" s="1"/>
      <c r="C32" s="1817"/>
      <c r="D32" s="2606"/>
      <c r="E32" s="258"/>
      <c r="F32" s="2264"/>
      <c r="G32" s="203" t="s">
        <v>14</v>
      </c>
      <c r="H32" s="1449">
        <f>SUM(H29:H31)</f>
        <v>73.400000000000006</v>
      </c>
      <c r="I32" s="1823">
        <f>SUM(I29:I31)</f>
        <v>73.400000000000006</v>
      </c>
      <c r="J32" s="1823">
        <f>SUM(J29:J31)</f>
        <v>73.400000000000006</v>
      </c>
      <c r="K32" s="2301" t="s">
        <v>366</v>
      </c>
      <c r="L32" s="2309">
        <v>1</v>
      </c>
      <c r="M32" s="2072"/>
      <c r="N32" s="2073"/>
      <c r="P32" s="20"/>
    </row>
    <row r="33" spans="1:19" ht="30" customHeight="1" x14ac:dyDescent="0.2">
      <c r="A33" s="118" t="s">
        <v>7</v>
      </c>
      <c r="B33" s="119" t="s">
        <v>7</v>
      </c>
      <c r="C33" s="1961" t="s">
        <v>11</v>
      </c>
      <c r="D33" s="2258" t="s">
        <v>352</v>
      </c>
      <c r="E33" s="1816"/>
      <c r="F33" s="2263">
        <v>2</v>
      </c>
      <c r="G33" s="88" t="s">
        <v>10</v>
      </c>
      <c r="H33" s="1455">
        <v>18.2</v>
      </c>
      <c r="I33" s="2431">
        <v>28.2</v>
      </c>
      <c r="J33" s="2431">
        <v>13.2</v>
      </c>
      <c r="K33" s="154"/>
      <c r="L33" s="2310"/>
      <c r="M33" s="2078"/>
      <c r="N33" s="1821"/>
      <c r="P33" s="20"/>
    </row>
    <row r="34" spans="1:19" ht="15.75" customHeight="1" x14ac:dyDescent="0.2">
      <c r="A34" s="8"/>
      <c r="B34" s="9"/>
      <c r="C34" s="265"/>
      <c r="D34" s="2604" t="s">
        <v>323</v>
      </c>
      <c r="E34" s="2380"/>
      <c r="F34" s="334"/>
      <c r="G34" s="335"/>
      <c r="H34" s="216"/>
      <c r="I34" s="1824"/>
      <c r="J34" s="1824"/>
      <c r="K34" s="82" t="s">
        <v>324</v>
      </c>
      <c r="L34" s="398">
        <v>35</v>
      </c>
      <c r="M34" s="399">
        <v>35</v>
      </c>
      <c r="N34" s="400">
        <v>35</v>
      </c>
      <c r="P34" s="20"/>
    </row>
    <row r="35" spans="1:19" ht="15.75" customHeight="1" x14ac:dyDescent="0.2">
      <c r="A35" s="8"/>
      <c r="B35" s="9"/>
      <c r="C35" s="454"/>
      <c r="D35" s="2645"/>
      <c r="E35" s="2380"/>
      <c r="F35" s="334"/>
      <c r="G35" s="1962"/>
      <c r="H35" s="1963"/>
      <c r="I35" s="1969"/>
      <c r="J35" s="1969"/>
      <c r="K35" s="2246" t="s">
        <v>353</v>
      </c>
      <c r="L35" s="420">
        <v>1750</v>
      </c>
      <c r="M35" s="421">
        <v>1750</v>
      </c>
      <c r="N35" s="422">
        <v>1750</v>
      </c>
      <c r="P35" s="20"/>
      <c r="S35" s="20"/>
    </row>
    <row r="36" spans="1:19" ht="15.75" customHeight="1" x14ac:dyDescent="0.2">
      <c r="A36" s="8"/>
      <c r="B36" s="9"/>
      <c r="C36" s="265"/>
      <c r="D36" s="2604" t="s">
        <v>325</v>
      </c>
      <c r="E36" s="2380"/>
      <c r="F36" s="334"/>
      <c r="G36" s="335"/>
      <c r="H36" s="2343"/>
      <c r="I36" s="1824"/>
      <c r="J36" s="1824"/>
      <c r="K36" s="2246" t="s">
        <v>351</v>
      </c>
      <c r="L36" s="420">
        <v>30</v>
      </c>
      <c r="M36" s="1832">
        <v>100</v>
      </c>
      <c r="N36" s="422"/>
      <c r="P36" s="20"/>
      <c r="R36" s="20"/>
    </row>
    <row r="37" spans="1:19" ht="31.5" customHeight="1" thickBot="1" x14ac:dyDescent="0.25">
      <c r="A37" s="3"/>
      <c r="B37" s="1"/>
      <c r="C37" s="1817"/>
      <c r="D37" s="2606"/>
      <c r="E37" s="258"/>
      <c r="F37" s="2264"/>
      <c r="G37" s="1827" t="s">
        <v>14</v>
      </c>
      <c r="H37" s="1447">
        <f>SUM(H33:H36)</f>
        <v>18.2</v>
      </c>
      <c r="I37" s="1447">
        <f>SUM(I33:I36)</f>
        <v>28.2</v>
      </c>
      <c r="J37" s="1447">
        <f>SUM(J33:J36)</f>
        <v>13.2</v>
      </c>
      <c r="K37" s="657" t="s">
        <v>381</v>
      </c>
      <c r="L37" s="2311"/>
      <c r="M37" s="2080">
        <v>30</v>
      </c>
      <c r="N37" s="2081">
        <v>50</v>
      </c>
      <c r="P37" s="20"/>
    </row>
    <row r="38" spans="1:19" ht="28.5" customHeight="1" x14ac:dyDescent="0.2">
      <c r="A38" s="118" t="s">
        <v>7</v>
      </c>
      <c r="B38" s="119" t="s">
        <v>7</v>
      </c>
      <c r="C38" s="167" t="s">
        <v>158</v>
      </c>
      <c r="D38" s="2646" t="s">
        <v>58</v>
      </c>
      <c r="E38" s="1816"/>
      <c r="F38" s="2263">
        <v>2</v>
      </c>
      <c r="G38" s="331" t="s">
        <v>10</v>
      </c>
      <c r="H38" s="2130">
        <v>200</v>
      </c>
      <c r="I38" s="1826">
        <v>200</v>
      </c>
      <c r="J38" s="1826"/>
      <c r="K38" s="2302" t="s">
        <v>383</v>
      </c>
      <c r="L38" s="975">
        <v>6</v>
      </c>
      <c r="M38" s="2225">
        <v>7</v>
      </c>
      <c r="N38" s="416"/>
      <c r="P38" s="20"/>
      <c r="R38" s="20"/>
    </row>
    <row r="39" spans="1:19" ht="17.25" customHeight="1" x14ac:dyDescent="0.2">
      <c r="A39" s="8"/>
      <c r="B39" s="9"/>
      <c r="C39" s="265"/>
      <c r="D39" s="2605"/>
      <c r="E39" s="2380"/>
      <c r="F39" s="334"/>
      <c r="G39" s="389"/>
      <c r="H39" s="2236"/>
      <c r="I39" s="1824"/>
      <c r="J39" s="1824"/>
      <c r="K39" s="2637" t="s">
        <v>382</v>
      </c>
      <c r="L39" s="420">
        <v>6</v>
      </c>
      <c r="M39" s="94">
        <v>7</v>
      </c>
      <c r="N39" s="425"/>
      <c r="P39" s="20"/>
      <c r="R39" s="20"/>
    </row>
    <row r="40" spans="1:19" ht="15.75" customHeight="1" thickBot="1" x14ac:dyDescent="0.25">
      <c r="A40" s="3"/>
      <c r="B40" s="1"/>
      <c r="C40" s="1817"/>
      <c r="D40" s="2606"/>
      <c r="E40" s="258"/>
      <c r="F40" s="2264"/>
      <c r="G40" s="1827" t="s">
        <v>14</v>
      </c>
      <c r="H40" s="1447">
        <f t="shared" ref="H40:I40" si="0">SUM(H38)</f>
        <v>200</v>
      </c>
      <c r="I40" s="1828">
        <f t="shared" si="0"/>
        <v>200</v>
      </c>
      <c r="J40" s="1828"/>
      <c r="K40" s="2647"/>
      <c r="L40" s="408"/>
      <c r="M40" s="409"/>
      <c r="N40" s="410"/>
      <c r="P40" s="20"/>
    </row>
    <row r="41" spans="1:19" ht="25.5" customHeight="1" x14ac:dyDescent="0.2">
      <c r="A41" s="110" t="s">
        <v>7</v>
      </c>
      <c r="B41" s="119" t="s">
        <v>7</v>
      </c>
      <c r="C41" s="111" t="s">
        <v>159</v>
      </c>
      <c r="D41" s="2639" t="s">
        <v>326</v>
      </c>
      <c r="E41" s="2648"/>
      <c r="F41" s="2650" t="s">
        <v>27</v>
      </c>
      <c r="G41" s="331" t="s">
        <v>10</v>
      </c>
      <c r="H41" s="1916">
        <v>74.7</v>
      </c>
      <c r="I41" s="1194">
        <v>74.7</v>
      </c>
      <c r="J41" s="1194">
        <v>74.7</v>
      </c>
      <c r="K41" s="2652" t="s">
        <v>81</v>
      </c>
      <c r="L41" s="2312">
        <v>21</v>
      </c>
      <c r="M41" s="1833">
        <v>21</v>
      </c>
      <c r="N41" s="293">
        <v>21</v>
      </c>
      <c r="P41" s="1033"/>
      <c r="Q41" s="10"/>
      <c r="R41" s="10"/>
      <c r="S41" s="10"/>
    </row>
    <row r="42" spans="1:19" ht="15.75" customHeight="1" thickBot="1" x14ac:dyDescent="0.25">
      <c r="A42" s="113"/>
      <c r="B42" s="1"/>
      <c r="C42" s="7"/>
      <c r="D42" s="2640"/>
      <c r="E42" s="2649"/>
      <c r="F42" s="2651"/>
      <c r="G42" s="345" t="s">
        <v>14</v>
      </c>
      <c r="H42" s="70">
        <f t="shared" ref="H42:J42" si="1">SUM(H41:H41)</f>
        <v>74.7</v>
      </c>
      <c r="I42" s="78">
        <f t="shared" si="1"/>
        <v>74.7</v>
      </c>
      <c r="J42" s="78">
        <f t="shared" si="1"/>
        <v>74.7</v>
      </c>
      <c r="K42" s="2647"/>
      <c r="L42" s="2313"/>
      <c r="M42" s="1834"/>
      <c r="N42" s="576"/>
      <c r="P42" s="1033"/>
      <c r="Q42" s="10"/>
      <c r="R42" s="10"/>
      <c r="S42" s="10"/>
    </row>
    <row r="43" spans="1:19" ht="30.75" customHeight="1" x14ac:dyDescent="0.2">
      <c r="A43" s="110" t="s">
        <v>7</v>
      </c>
      <c r="B43" s="119" t="s">
        <v>7</v>
      </c>
      <c r="C43" s="111" t="s">
        <v>184</v>
      </c>
      <c r="D43" s="2639" t="s">
        <v>77</v>
      </c>
      <c r="E43" s="2378"/>
      <c r="F43" s="2263">
        <v>2</v>
      </c>
      <c r="G43" s="331" t="s">
        <v>10</v>
      </c>
      <c r="H43" s="216">
        <v>4.9000000000000004</v>
      </c>
      <c r="I43" s="1824">
        <v>4.9000000000000004</v>
      </c>
      <c r="J43" s="1824">
        <v>4.9000000000000004</v>
      </c>
      <c r="K43" s="82" t="s">
        <v>385</v>
      </c>
      <c r="L43" s="342">
        <v>1</v>
      </c>
      <c r="M43" s="1034">
        <v>1</v>
      </c>
      <c r="N43" s="344">
        <v>1</v>
      </c>
      <c r="P43" s="20"/>
      <c r="S43" s="20"/>
    </row>
    <row r="44" spans="1:19" s="173" customFormat="1" ht="28.5" customHeight="1" thickBot="1" x14ac:dyDescent="0.25">
      <c r="A44" s="113"/>
      <c r="B44" s="1"/>
      <c r="C44" s="7"/>
      <c r="D44" s="2640"/>
      <c r="E44" s="378"/>
      <c r="F44" s="2264"/>
      <c r="G44" s="172" t="s">
        <v>14</v>
      </c>
      <c r="H44" s="361">
        <f>H43</f>
        <v>4.9000000000000004</v>
      </c>
      <c r="I44" s="44">
        <f>I43</f>
        <v>4.9000000000000004</v>
      </c>
      <c r="J44" s="44">
        <f>J43</f>
        <v>4.9000000000000004</v>
      </c>
      <c r="K44" s="2247" t="s">
        <v>386</v>
      </c>
      <c r="L44" s="486">
        <v>180</v>
      </c>
      <c r="M44" s="510">
        <v>210</v>
      </c>
      <c r="N44" s="1796">
        <v>230</v>
      </c>
      <c r="P44" s="174"/>
      <c r="S44" s="174"/>
    </row>
    <row r="45" spans="1:19" ht="16.5" customHeight="1" x14ac:dyDescent="0.2">
      <c r="A45" s="114" t="s">
        <v>7</v>
      </c>
      <c r="B45" s="119" t="s">
        <v>7</v>
      </c>
      <c r="C45" s="111" t="s">
        <v>12</v>
      </c>
      <c r="D45" s="2641" t="s">
        <v>54</v>
      </c>
      <c r="E45" s="2378"/>
      <c r="F45" s="383" t="s">
        <v>27</v>
      </c>
      <c r="G45" s="56" t="s">
        <v>10</v>
      </c>
      <c r="H45" s="2344">
        <v>291.39999999999998</v>
      </c>
      <c r="I45" s="230">
        <v>401.9</v>
      </c>
      <c r="J45" s="230">
        <v>401.9</v>
      </c>
      <c r="K45" s="384"/>
      <c r="L45" s="377"/>
      <c r="M45" s="1495"/>
      <c r="N45" s="353"/>
    </row>
    <row r="46" spans="1:19" ht="12.75" customHeight="1" x14ac:dyDescent="0.2">
      <c r="A46" s="112"/>
      <c r="B46" s="9"/>
      <c r="C46" s="2"/>
      <c r="D46" s="2642"/>
      <c r="E46" s="2379"/>
      <c r="F46" s="385"/>
      <c r="G46" s="2272"/>
      <c r="H46" s="1892"/>
      <c r="I46" s="1841"/>
      <c r="J46" s="1841"/>
      <c r="K46" s="391"/>
      <c r="L46" s="2268"/>
      <c r="M46" s="1496"/>
      <c r="N46" s="2270"/>
    </row>
    <row r="47" spans="1:19" ht="28.5" customHeight="1" x14ac:dyDescent="0.2">
      <c r="A47" s="112"/>
      <c r="B47" s="9"/>
      <c r="C47" s="2"/>
      <c r="D47" s="2643" t="s">
        <v>62</v>
      </c>
      <c r="E47" s="2379"/>
      <c r="F47" s="385"/>
      <c r="G47" s="2272"/>
      <c r="H47" s="2644"/>
      <c r="I47" s="2636"/>
      <c r="J47" s="2636"/>
      <c r="K47" s="2248" t="s">
        <v>56</v>
      </c>
      <c r="L47" s="446" t="s">
        <v>34</v>
      </c>
      <c r="M47" s="457">
        <v>4</v>
      </c>
      <c r="N47" s="458">
        <v>4</v>
      </c>
      <c r="Q47" s="20"/>
    </row>
    <row r="48" spans="1:19" ht="29.25" customHeight="1" x14ac:dyDescent="0.2">
      <c r="A48" s="112"/>
      <c r="B48" s="9"/>
      <c r="C48" s="2"/>
      <c r="D48" s="2643"/>
      <c r="E48" s="2379"/>
      <c r="F48" s="385"/>
      <c r="G48" s="2272"/>
      <c r="H48" s="2644"/>
      <c r="I48" s="2636"/>
      <c r="J48" s="2636"/>
      <c r="K48" s="82" t="s">
        <v>72</v>
      </c>
      <c r="L48" s="398">
        <v>9</v>
      </c>
      <c r="M48" s="399">
        <v>5</v>
      </c>
      <c r="N48" s="400">
        <v>8</v>
      </c>
    </row>
    <row r="49" spans="1:21" ht="28.5" customHeight="1" x14ac:dyDescent="0.2">
      <c r="A49" s="112"/>
      <c r="B49" s="9"/>
      <c r="C49" s="2"/>
      <c r="D49" s="22"/>
      <c r="E49" s="2379"/>
      <c r="F49" s="385"/>
      <c r="G49" s="390"/>
      <c r="H49" s="2644"/>
      <c r="I49" s="2636"/>
      <c r="J49" s="2636"/>
      <c r="K49" s="82" t="s">
        <v>105</v>
      </c>
      <c r="L49" s="398">
        <v>10</v>
      </c>
      <c r="M49" s="399">
        <v>10</v>
      </c>
      <c r="N49" s="400">
        <v>10</v>
      </c>
    </row>
    <row r="50" spans="1:21" ht="54.75" customHeight="1" x14ac:dyDescent="0.2">
      <c r="A50" s="112"/>
      <c r="B50" s="9"/>
      <c r="C50" s="2"/>
      <c r="D50" s="163" t="s">
        <v>191</v>
      </c>
      <c r="E50" s="2285"/>
      <c r="F50" s="402"/>
      <c r="G50" s="2414"/>
      <c r="H50" s="2402"/>
      <c r="I50" s="2420"/>
      <c r="J50" s="2420"/>
      <c r="K50" s="82" t="s">
        <v>460</v>
      </c>
      <c r="L50" s="398"/>
      <c r="M50" s="1498">
        <v>4</v>
      </c>
      <c r="N50" s="400">
        <v>4</v>
      </c>
      <c r="R50" s="20"/>
      <c r="S50" s="20"/>
    </row>
    <row r="51" spans="1:21" ht="93" customHeight="1" x14ac:dyDescent="0.2">
      <c r="A51" s="112"/>
      <c r="B51" s="9"/>
      <c r="C51" s="2"/>
      <c r="D51" s="2604" t="s">
        <v>354</v>
      </c>
      <c r="E51" s="2285"/>
      <c r="F51" s="402"/>
      <c r="G51" s="2414"/>
      <c r="H51" s="2402"/>
      <c r="I51" s="1824"/>
      <c r="J51" s="1824"/>
      <c r="K51" s="2637" t="s">
        <v>461</v>
      </c>
      <c r="L51" s="404">
        <v>7</v>
      </c>
      <c r="M51" s="1499">
        <v>7</v>
      </c>
      <c r="N51" s="406">
        <v>7</v>
      </c>
      <c r="Q51" s="20"/>
      <c r="R51" s="20"/>
      <c r="S51" s="20"/>
    </row>
    <row r="52" spans="1:21" ht="36" customHeight="1" x14ac:dyDescent="0.2">
      <c r="A52" s="112"/>
      <c r="B52" s="9"/>
      <c r="C52" s="2"/>
      <c r="D52" s="2605"/>
      <c r="E52" s="2285"/>
      <c r="F52" s="402"/>
      <c r="G52" s="2414"/>
      <c r="H52" s="2402"/>
      <c r="I52" s="338"/>
      <c r="J52" s="338"/>
      <c r="K52" s="2638"/>
      <c r="L52" s="404"/>
      <c r="M52" s="1499"/>
      <c r="N52" s="406"/>
      <c r="Q52" s="20"/>
      <c r="R52" s="20"/>
      <c r="S52" s="20"/>
    </row>
    <row r="53" spans="1:21" ht="24.75" customHeight="1" x14ac:dyDescent="0.2">
      <c r="A53" s="112"/>
      <c r="B53" s="9"/>
      <c r="C53" s="2"/>
      <c r="D53" s="2604" t="s">
        <v>387</v>
      </c>
      <c r="E53" s="2285"/>
      <c r="F53" s="402"/>
      <c r="G53" s="2414"/>
      <c r="H53" s="2402"/>
      <c r="I53" s="338"/>
      <c r="J53" s="338"/>
      <c r="K53" s="657" t="s">
        <v>388</v>
      </c>
      <c r="L53" s="515">
        <v>1</v>
      </c>
      <c r="M53" s="516">
        <v>1</v>
      </c>
      <c r="N53" s="1544">
        <v>1</v>
      </c>
      <c r="Q53" s="20"/>
      <c r="R53" s="20"/>
      <c r="S53" s="20"/>
      <c r="T53" s="20"/>
    </row>
    <row r="54" spans="1:21" ht="19.5" customHeight="1" thickBot="1" x14ac:dyDescent="0.25">
      <c r="A54" s="112"/>
      <c r="B54" s="9"/>
      <c r="C54" s="2"/>
      <c r="D54" s="2606"/>
      <c r="E54" s="2285"/>
      <c r="F54" s="402"/>
      <c r="G54" s="172" t="s">
        <v>14</v>
      </c>
      <c r="H54" s="1447">
        <f>SUM(H45:H53)</f>
        <v>291.39999999999998</v>
      </c>
      <c r="I54" s="1447">
        <f t="shared" ref="I54:J54" si="2">SUM(I45:I53)</f>
        <v>401.9</v>
      </c>
      <c r="J54" s="1447">
        <f t="shared" si="2"/>
        <v>401.9</v>
      </c>
      <c r="K54" s="2304"/>
      <c r="L54" s="2314"/>
      <c r="M54" s="2084"/>
      <c r="N54" s="2085"/>
      <c r="Q54" s="20"/>
      <c r="R54" s="20"/>
      <c r="S54" s="20"/>
    </row>
    <row r="55" spans="1:21" ht="42" customHeight="1" x14ac:dyDescent="0.2">
      <c r="A55" s="110" t="s">
        <v>7</v>
      </c>
      <c r="B55" s="119" t="s">
        <v>7</v>
      </c>
      <c r="C55" s="111" t="s">
        <v>327</v>
      </c>
      <c r="D55" s="1976" t="s">
        <v>355</v>
      </c>
      <c r="E55" s="2378"/>
      <c r="F55" s="2263">
        <v>2</v>
      </c>
      <c r="G55" s="331" t="s">
        <v>10</v>
      </c>
      <c r="H55" s="2344">
        <v>93.1</v>
      </c>
      <c r="I55" s="1826">
        <v>97.6</v>
      </c>
      <c r="J55" s="1826">
        <v>12</v>
      </c>
      <c r="K55" s="1847"/>
      <c r="L55" s="2315"/>
      <c r="M55" s="1505"/>
      <c r="N55" s="1843"/>
      <c r="P55" s="20"/>
      <c r="S55" s="20"/>
    </row>
    <row r="56" spans="1:21" ht="27.75" customHeight="1" x14ac:dyDescent="0.2">
      <c r="A56" s="112"/>
      <c r="B56" s="9"/>
      <c r="C56" s="2"/>
      <c r="D56" s="2405" t="s">
        <v>462</v>
      </c>
      <c r="E56" s="2379"/>
      <c r="F56" s="334"/>
      <c r="G56" s="335"/>
      <c r="H56" s="1892"/>
      <c r="I56" s="1824"/>
      <c r="J56" s="1824"/>
      <c r="K56" s="82" t="s">
        <v>432</v>
      </c>
      <c r="L56" s="2316">
        <v>1</v>
      </c>
      <c r="M56" s="1871"/>
      <c r="N56" s="2089"/>
      <c r="P56" s="20"/>
      <c r="S56" s="20"/>
    </row>
    <row r="57" spans="1:21" ht="29.25" customHeight="1" x14ac:dyDescent="0.2">
      <c r="A57" s="112"/>
      <c r="B57" s="9"/>
      <c r="C57" s="2"/>
      <c r="D57" s="2249"/>
      <c r="E57" s="2379"/>
      <c r="F57" s="334"/>
      <c r="G57" s="335"/>
      <c r="H57" s="1892"/>
      <c r="I57" s="1824"/>
      <c r="J57" s="1824"/>
      <c r="K57" s="2246" t="s">
        <v>390</v>
      </c>
      <c r="L57" s="420"/>
      <c r="M57" s="1502">
        <v>1</v>
      </c>
      <c r="N57" s="2253"/>
      <c r="P57" s="20"/>
      <c r="S57" s="20"/>
    </row>
    <row r="58" spans="1:21" ht="17.25" customHeight="1" x14ac:dyDescent="0.2">
      <c r="A58" s="112"/>
      <c r="B58" s="9"/>
      <c r="C58" s="2"/>
      <c r="D58" s="2249"/>
      <c r="E58" s="2379"/>
      <c r="F58" s="334"/>
      <c r="G58" s="335"/>
      <c r="H58" s="1892"/>
      <c r="I58" s="1824"/>
      <c r="J58" s="1824"/>
      <c r="K58" s="2246" t="s">
        <v>329</v>
      </c>
      <c r="L58" s="420"/>
      <c r="M58" s="1502"/>
      <c r="N58" s="2265">
        <v>1</v>
      </c>
      <c r="P58" s="20"/>
      <c r="S58" s="20"/>
    </row>
    <row r="59" spans="1:21" ht="17.25" customHeight="1" x14ac:dyDescent="0.2">
      <c r="A59" s="112"/>
      <c r="B59" s="9"/>
      <c r="C59" s="2"/>
      <c r="D59" s="2249"/>
      <c r="E59" s="2379"/>
      <c r="F59" s="334"/>
      <c r="G59" s="335"/>
      <c r="H59" s="1892"/>
      <c r="I59" s="1824"/>
      <c r="J59" s="1824"/>
      <c r="K59" s="2246" t="s">
        <v>463</v>
      </c>
      <c r="L59" s="2317"/>
      <c r="M59" s="1498">
        <v>80</v>
      </c>
      <c r="N59" s="1900">
        <v>100</v>
      </c>
      <c r="P59" s="20"/>
      <c r="S59" s="20"/>
      <c r="T59" s="20"/>
    </row>
    <row r="60" spans="1:21" ht="30" customHeight="1" x14ac:dyDescent="0.2">
      <c r="A60" s="112"/>
      <c r="B60" s="9"/>
      <c r="C60" s="2"/>
      <c r="D60" s="2604" t="s">
        <v>193</v>
      </c>
      <c r="E60" s="2285"/>
      <c r="F60" s="402"/>
      <c r="G60" s="2414"/>
      <c r="H60" s="1892"/>
      <c r="I60" s="1824"/>
      <c r="J60" s="1824"/>
      <c r="K60" s="2091" t="s">
        <v>392</v>
      </c>
      <c r="L60" s="2318">
        <v>3</v>
      </c>
      <c r="M60" s="399">
        <v>3</v>
      </c>
      <c r="N60" s="357"/>
      <c r="P60" s="20"/>
      <c r="Q60" s="20"/>
      <c r="S60" s="20"/>
    </row>
    <row r="61" spans="1:21" ht="30" customHeight="1" x14ac:dyDescent="0.2">
      <c r="A61" s="112"/>
      <c r="B61" s="9"/>
      <c r="C61" s="2"/>
      <c r="D61" s="2605"/>
      <c r="E61" s="2285"/>
      <c r="F61" s="402"/>
      <c r="G61" s="2232"/>
      <c r="H61" s="1892"/>
      <c r="I61" s="1824"/>
      <c r="J61" s="1824"/>
      <c r="K61" s="657" t="s">
        <v>393</v>
      </c>
      <c r="L61" s="2319">
        <v>2</v>
      </c>
      <c r="M61" s="1503">
        <v>2</v>
      </c>
      <c r="N61" s="2265"/>
      <c r="P61" s="20"/>
      <c r="Q61" s="20"/>
      <c r="S61" s="20"/>
      <c r="T61" s="20"/>
    </row>
    <row r="62" spans="1:21" s="173" customFormat="1" ht="15.75" customHeight="1" thickBot="1" x14ac:dyDescent="0.25">
      <c r="A62" s="113"/>
      <c r="B62" s="1"/>
      <c r="C62" s="7"/>
      <c r="D62" s="2606"/>
      <c r="E62" s="378"/>
      <c r="F62" s="2264"/>
      <c r="G62" s="172" t="s">
        <v>14</v>
      </c>
      <c r="H62" s="1447">
        <f>SUM(H55:H61)</f>
        <v>93.1</v>
      </c>
      <c r="I62" s="1447">
        <f t="shared" ref="I62:J62" si="3">SUM(I55:I61)</f>
        <v>97.6</v>
      </c>
      <c r="J62" s="1447">
        <f t="shared" si="3"/>
        <v>12</v>
      </c>
      <c r="K62" s="2305" t="s">
        <v>391</v>
      </c>
      <c r="L62" s="2321">
        <v>53</v>
      </c>
      <c r="M62" s="2080">
        <v>53</v>
      </c>
      <c r="N62" s="2096"/>
      <c r="P62" s="174"/>
      <c r="S62" s="174"/>
      <c r="U62" s="174"/>
    </row>
    <row r="63" spans="1:21" ht="35.25" customHeight="1" x14ac:dyDescent="0.2">
      <c r="A63" s="112" t="s">
        <v>7</v>
      </c>
      <c r="B63" s="9" t="s">
        <v>7</v>
      </c>
      <c r="C63" s="2" t="s">
        <v>330</v>
      </c>
      <c r="D63" s="2646" t="s">
        <v>177</v>
      </c>
      <c r="E63" s="2285"/>
      <c r="F63" s="402">
        <v>2</v>
      </c>
      <c r="G63" s="139" t="s">
        <v>10</v>
      </c>
      <c r="H63" s="861"/>
      <c r="I63" s="338">
        <v>7</v>
      </c>
      <c r="J63" s="338">
        <v>7</v>
      </c>
      <c r="K63" s="311" t="s">
        <v>396</v>
      </c>
      <c r="L63" s="446"/>
      <c r="M63" s="1506">
        <v>1</v>
      </c>
      <c r="N63" s="458">
        <v>1</v>
      </c>
      <c r="Q63" s="20"/>
      <c r="R63" s="20"/>
      <c r="S63" s="20"/>
    </row>
    <row r="64" spans="1:21" ht="16.5" customHeight="1" thickBot="1" x14ac:dyDescent="0.25">
      <c r="A64" s="115"/>
      <c r="B64" s="1"/>
      <c r="C64" s="116"/>
      <c r="D64" s="2606"/>
      <c r="E64" s="2382"/>
      <c r="F64" s="142"/>
      <c r="G64" s="12" t="s">
        <v>14</v>
      </c>
      <c r="H64" s="1449"/>
      <c r="I64" s="1823">
        <f t="shared" ref="I64:J64" si="4">SUM(I63)</f>
        <v>7</v>
      </c>
      <c r="J64" s="1823">
        <f t="shared" si="4"/>
        <v>7</v>
      </c>
      <c r="K64" s="150" t="s">
        <v>395</v>
      </c>
      <c r="L64" s="408"/>
      <c r="M64" s="1500">
        <v>50</v>
      </c>
      <c r="N64" s="410">
        <v>50</v>
      </c>
      <c r="P64" s="20"/>
    </row>
    <row r="65" spans="1:20" ht="13.5" thickBot="1" x14ac:dyDescent="0.25">
      <c r="A65" s="3" t="s">
        <v>7</v>
      </c>
      <c r="B65" s="117" t="s">
        <v>7</v>
      </c>
      <c r="C65" s="2664" t="s">
        <v>13</v>
      </c>
      <c r="D65" s="2665"/>
      <c r="E65" s="2665"/>
      <c r="F65" s="2665"/>
      <c r="G65" s="2666"/>
      <c r="H65" s="2345">
        <f>+H64+H62+H54+H44+H42+H40+H37+H32+H28+H17</f>
        <v>1711.7</v>
      </c>
      <c r="I65" s="1868">
        <f>+I64+I62+I54+I44+I42+I40+I37+I32+I28+I17</f>
        <v>1843.7</v>
      </c>
      <c r="J65" s="1868">
        <f>+J64+J62+J54+J44+J42+J40+J37+J35+J32+J28+J17</f>
        <v>1743.1</v>
      </c>
      <c r="K65" s="2667"/>
      <c r="L65" s="2668"/>
      <c r="M65" s="2668"/>
      <c r="N65" s="2669"/>
    </row>
    <row r="66" spans="1:20" ht="13.5" thickBot="1" x14ac:dyDescent="0.25">
      <c r="A66" s="118" t="s">
        <v>7</v>
      </c>
      <c r="B66" s="649" t="s">
        <v>8</v>
      </c>
      <c r="C66" s="2597" t="s">
        <v>49</v>
      </c>
      <c r="D66" s="2598"/>
      <c r="E66" s="2598"/>
      <c r="F66" s="2598"/>
      <c r="G66" s="2598"/>
      <c r="H66" s="2598"/>
      <c r="I66" s="2598"/>
      <c r="J66" s="2598"/>
      <c r="K66" s="2598"/>
      <c r="L66" s="2598"/>
      <c r="M66" s="2598"/>
      <c r="N66" s="2599"/>
    </row>
    <row r="67" spans="1:20" ht="15.75" customHeight="1" x14ac:dyDescent="0.2">
      <c r="A67" s="118" t="s">
        <v>7</v>
      </c>
      <c r="B67" s="119" t="s">
        <v>8</v>
      </c>
      <c r="C67" s="111" t="s">
        <v>7</v>
      </c>
      <c r="D67" s="2659" t="s">
        <v>44</v>
      </c>
      <c r="E67" s="2397" t="s">
        <v>453</v>
      </c>
      <c r="F67" s="2263" t="s">
        <v>27</v>
      </c>
      <c r="G67" s="23" t="s">
        <v>10</v>
      </c>
      <c r="H67" s="1805">
        <v>4219.3</v>
      </c>
      <c r="I67" s="1805">
        <v>4169.2</v>
      </c>
      <c r="J67" s="1805">
        <v>4125</v>
      </c>
      <c r="K67" s="162" t="s">
        <v>33</v>
      </c>
      <c r="L67" s="2323">
        <v>1136</v>
      </c>
      <c r="M67" s="1873">
        <v>1245</v>
      </c>
      <c r="N67" s="1874">
        <v>1297</v>
      </c>
    </row>
    <row r="68" spans="1:20" ht="15.75" customHeight="1" x14ac:dyDescent="0.2">
      <c r="A68" s="8"/>
      <c r="B68" s="9"/>
      <c r="C68" s="2"/>
      <c r="D68" s="2660"/>
      <c r="E68" s="417"/>
      <c r="F68" s="334"/>
      <c r="G68" s="418" t="s">
        <v>21</v>
      </c>
      <c r="H68" s="2233">
        <v>413.9</v>
      </c>
      <c r="I68" s="2239">
        <v>420.7</v>
      </c>
      <c r="J68" s="2239">
        <v>428.1</v>
      </c>
      <c r="K68" s="2657" t="s">
        <v>195</v>
      </c>
      <c r="L68" s="2324">
        <v>1467</v>
      </c>
      <c r="M68" s="1876">
        <v>1480</v>
      </c>
      <c r="N68" s="1877">
        <v>1498</v>
      </c>
      <c r="T68" s="20"/>
    </row>
    <row r="69" spans="1:20" ht="15.75" customHeight="1" x14ac:dyDescent="0.2">
      <c r="A69" s="8"/>
      <c r="B69" s="9"/>
      <c r="C69" s="2"/>
      <c r="D69" s="2256"/>
      <c r="E69" s="417"/>
      <c r="F69" s="334"/>
      <c r="G69" s="25" t="s">
        <v>440</v>
      </c>
      <c r="H69" s="2427">
        <v>46</v>
      </c>
      <c r="I69" s="2412"/>
      <c r="J69" s="990"/>
      <c r="K69" s="2661"/>
      <c r="L69" s="392"/>
      <c r="M69" s="1523"/>
      <c r="N69" s="2255"/>
    </row>
    <row r="70" spans="1:20" ht="41.25" customHeight="1" x14ac:dyDescent="0.2">
      <c r="A70" s="8"/>
      <c r="B70" s="9"/>
      <c r="C70" s="2"/>
      <c r="D70" s="2256"/>
      <c r="E70" s="417"/>
      <c r="F70" s="334"/>
      <c r="G70" s="25" t="s">
        <v>22</v>
      </c>
      <c r="H70" s="2427"/>
      <c r="I70" s="2412">
        <v>6.7</v>
      </c>
      <c r="J70" s="2412"/>
      <c r="K70" s="2262" t="s">
        <v>464</v>
      </c>
      <c r="L70" s="481">
        <v>14</v>
      </c>
      <c r="M70" s="1871"/>
      <c r="N70" s="483"/>
      <c r="P70" s="20"/>
      <c r="R70" s="20"/>
      <c r="T70" s="20"/>
    </row>
    <row r="71" spans="1:20" ht="18" customHeight="1" x14ac:dyDescent="0.2">
      <c r="A71" s="8"/>
      <c r="B71" s="9"/>
      <c r="C71" s="2"/>
      <c r="D71" s="2256"/>
      <c r="E71" s="417"/>
      <c r="F71" s="334"/>
      <c r="G71" s="101"/>
      <c r="H71" s="2423"/>
      <c r="I71" s="2401"/>
      <c r="J71" s="2032"/>
      <c r="K71" s="61" t="s">
        <v>398</v>
      </c>
      <c r="L71" s="2325">
        <v>30</v>
      </c>
      <c r="M71" s="1504">
        <v>29</v>
      </c>
      <c r="N71" s="579">
        <v>25</v>
      </c>
    </row>
    <row r="72" spans="1:20" ht="18" customHeight="1" x14ac:dyDescent="0.2">
      <c r="A72" s="8"/>
      <c r="B72" s="9"/>
      <c r="C72" s="2"/>
      <c r="D72" s="2662" t="s">
        <v>91</v>
      </c>
      <c r="E72" s="325"/>
      <c r="F72" s="334"/>
      <c r="G72" s="31"/>
      <c r="H72" s="54"/>
      <c r="I72" s="2420"/>
      <c r="J72" s="2420"/>
      <c r="K72" s="2657"/>
      <c r="L72" s="420"/>
      <c r="M72" s="1832"/>
      <c r="N72" s="422"/>
      <c r="Q72" s="20"/>
    </row>
    <row r="73" spans="1:20" ht="13.5" customHeight="1" x14ac:dyDescent="0.2">
      <c r="A73" s="8"/>
      <c r="B73" s="9"/>
      <c r="C73" s="2"/>
      <c r="D73" s="2643"/>
      <c r="E73" s="325"/>
      <c r="F73" s="334"/>
      <c r="G73" s="31"/>
      <c r="H73" s="54"/>
      <c r="I73" s="2235"/>
      <c r="J73" s="436"/>
      <c r="K73" s="2658"/>
      <c r="L73" s="426"/>
      <c r="M73" s="94"/>
      <c r="N73" s="425"/>
      <c r="Q73" s="20"/>
      <c r="R73" s="20"/>
    </row>
    <row r="74" spans="1:20" ht="28.5" customHeight="1" x14ac:dyDescent="0.2">
      <c r="A74" s="8"/>
      <c r="B74" s="9"/>
      <c r="C74" s="2"/>
      <c r="D74" s="2663"/>
      <c r="E74" s="325"/>
      <c r="F74" s="334"/>
      <c r="G74" s="31"/>
      <c r="H74" s="54"/>
      <c r="I74" s="2420"/>
      <c r="J74" s="436"/>
      <c r="K74" s="2432"/>
      <c r="L74" s="2320"/>
      <c r="M74" s="94"/>
      <c r="N74" s="425"/>
      <c r="R74" s="20"/>
    </row>
    <row r="75" spans="1:20" ht="18.75" customHeight="1" x14ac:dyDescent="0.2">
      <c r="A75" s="8"/>
      <c r="B75" s="9"/>
      <c r="C75" s="2"/>
      <c r="D75" s="2662" t="s">
        <v>90</v>
      </c>
      <c r="E75" s="325"/>
      <c r="F75" s="334"/>
      <c r="G75" s="335"/>
      <c r="H75" s="2234"/>
      <c r="I75" s="2240"/>
      <c r="J75" s="2240"/>
      <c r="K75" s="2332"/>
      <c r="L75" s="437"/>
      <c r="M75" s="2266"/>
      <c r="N75" s="2254"/>
      <c r="O75" s="20"/>
      <c r="P75" s="20"/>
      <c r="Q75" s="20"/>
      <c r="S75" s="20"/>
    </row>
    <row r="76" spans="1:20" ht="18.75" customHeight="1" x14ac:dyDescent="0.2">
      <c r="A76" s="8"/>
      <c r="B76" s="9"/>
      <c r="C76" s="2"/>
      <c r="D76" s="2643"/>
      <c r="E76" s="325"/>
      <c r="F76" s="334"/>
      <c r="G76" s="335"/>
      <c r="H76" s="2234"/>
      <c r="I76" s="2240"/>
      <c r="J76" s="2030"/>
      <c r="K76" s="2333"/>
      <c r="L76" s="437"/>
      <c r="M76" s="2266"/>
      <c r="N76" s="2254"/>
      <c r="O76" s="20"/>
      <c r="P76" s="20"/>
      <c r="Q76" s="20"/>
      <c r="S76" s="20"/>
    </row>
    <row r="77" spans="1:20" ht="18.75" customHeight="1" x14ac:dyDescent="0.2">
      <c r="A77" s="8"/>
      <c r="B77" s="9"/>
      <c r="C77" s="2"/>
      <c r="D77" s="2663"/>
      <c r="E77" s="325"/>
      <c r="F77" s="334"/>
      <c r="G77" s="432"/>
      <c r="H77" s="2423"/>
      <c r="I77" s="2401"/>
      <c r="J77" s="2030"/>
      <c r="K77" s="2406"/>
      <c r="L77" s="437"/>
      <c r="M77" s="2429"/>
      <c r="N77" s="2409"/>
      <c r="O77" s="20"/>
      <c r="P77" s="20"/>
      <c r="Q77" s="20"/>
      <c r="S77" s="20"/>
    </row>
    <row r="78" spans="1:20" ht="27.75" customHeight="1" x14ac:dyDescent="0.2">
      <c r="A78" s="8"/>
      <c r="B78" s="9"/>
      <c r="C78" s="433"/>
      <c r="D78" s="2662" t="s">
        <v>28</v>
      </c>
      <c r="E78" s="325"/>
      <c r="F78" s="334"/>
      <c r="G78" s="31"/>
      <c r="H78" s="2423"/>
      <c r="I78" s="2401"/>
      <c r="J78" s="2401"/>
      <c r="K78" s="2670"/>
      <c r="L78" s="2653"/>
      <c r="M78" s="2429"/>
      <c r="N78" s="2409"/>
      <c r="O78" s="20"/>
      <c r="S78" s="20"/>
    </row>
    <row r="79" spans="1:20" ht="12" customHeight="1" x14ac:dyDescent="0.2">
      <c r="A79" s="8"/>
      <c r="B79" s="9"/>
      <c r="C79" s="433"/>
      <c r="D79" s="2663"/>
      <c r="E79" s="325"/>
      <c r="F79" s="334"/>
      <c r="G79" s="31"/>
      <c r="H79" s="2433"/>
      <c r="I79" s="2434"/>
      <c r="J79" s="2435"/>
      <c r="K79" s="2674"/>
      <c r="L79" s="2654"/>
      <c r="M79" s="1523"/>
      <c r="N79" s="2255"/>
    </row>
    <row r="80" spans="1:20" ht="18.75" customHeight="1" x14ac:dyDescent="0.2">
      <c r="A80" s="120"/>
      <c r="B80" s="9"/>
      <c r="C80" s="123"/>
      <c r="D80" s="2655" t="s">
        <v>92</v>
      </c>
      <c r="E80" s="435"/>
      <c r="F80" s="334"/>
      <c r="G80" s="31"/>
      <c r="H80" s="54"/>
      <c r="I80" s="2420"/>
      <c r="J80" s="2420"/>
      <c r="K80" s="2657" t="s">
        <v>102</v>
      </c>
      <c r="L80" s="420">
        <v>805</v>
      </c>
      <c r="M80" s="421">
        <v>850</v>
      </c>
      <c r="N80" s="422">
        <v>850</v>
      </c>
    </row>
    <row r="81" spans="1:19" ht="17.25" customHeight="1" x14ac:dyDescent="0.2">
      <c r="A81" s="120"/>
      <c r="B81" s="9"/>
      <c r="C81" s="123"/>
      <c r="D81" s="2656"/>
      <c r="E81" s="435"/>
      <c r="F81" s="334"/>
      <c r="G81" s="31"/>
      <c r="H81" s="54"/>
      <c r="I81" s="2235"/>
      <c r="J81" s="583"/>
      <c r="K81" s="2658"/>
      <c r="L81" s="426"/>
      <c r="M81" s="1503"/>
      <c r="N81" s="425"/>
    </row>
    <row r="82" spans="1:19" ht="18.75" customHeight="1" x14ac:dyDescent="0.2">
      <c r="A82" s="112"/>
      <c r="B82" s="9"/>
      <c r="C82" s="123"/>
      <c r="D82" s="2656"/>
      <c r="E82" s="435"/>
      <c r="F82" s="334"/>
      <c r="G82" s="427"/>
      <c r="H82" s="54"/>
      <c r="I82" s="2235"/>
      <c r="J82" s="583"/>
      <c r="K82" s="2658"/>
      <c r="L82" s="426"/>
      <c r="M82" s="1503"/>
      <c r="N82" s="425"/>
      <c r="P82" s="20"/>
    </row>
    <row r="83" spans="1:19" ht="28.5" customHeight="1" x14ac:dyDescent="0.2">
      <c r="A83" s="8"/>
      <c r="B83" s="9"/>
      <c r="C83" s="123"/>
      <c r="D83" s="2231" t="s">
        <v>109</v>
      </c>
      <c r="E83" s="435"/>
      <c r="F83" s="334"/>
      <c r="G83" s="31"/>
      <c r="H83" s="2423"/>
      <c r="I83" s="2401"/>
      <c r="J83" s="2030"/>
      <c r="K83" s="2406"/>
      <c r="L83" s="437"/>
      <c r="M83" s="2429"/>
      <c r="N83" s="2409"/>
      <c r="R83" s="20"/>
      <c r="S83" s="20"/>
    </row>
    <row r="84" spans="1:19" ht="21" customHeight="1" x14ac:dyDescent="0.2">
      <c r="A84" s="112"/>
      <c r="B84" s="9"/>
      <c r="C84" s="2"/>
      <c r="D84" s="2662" t="s">
        <v>93</v>
      </c>
      <c r="E84" s="325"/>
      <c r="F84" s="334"/>
      <c r="G84" s="31"/>
      <c r="H84" s="2423"/>
      <c r="I84" s="2401"/>
      <c r="J84" s="2401"/>
      <c r="K84" s="2670"/>
      <c r="L84" s="2326"/>
      <c r="M84" s="2429"/>
      <c r="N84" s="2409"/>
      <c r="Q84" s="20"/>
      <c r="R84" s="20"/>
    </row>
    <row r="85" spans="1:19" ht="21" customHeight="1" x14ac:dyDescent="0.2">
      <c r="A85" s="112"/>
      <c r="B85" s="9"/>
      <c r="C85" s="2"/>
      <c r="D85" s="2643"/>
      <c r="E85" s="325"/>
      <c r="F85" s="334"/>
      <c r="G85" s="31"/>
      <c r="H85" s="2423"/>
      <c r="I85" s="2401"/>
      <c r="J85" s="2401"/>
      <c r="K85" s="2670"/>
      <c r="L85" s="2326"/>
      <c r="M85" s="2266"/>
      <c r="N85" s="2254"/>
      <c r="Q85" s="20"/>
      <c r="R85" s="20"/>
    </row>
    <row r="86" spans="1:19" ht="18.75" customHeight="1" x14ac:dyDescent="0.2">
      <c r="A86" s="112"/>
      <c r="B86" s="9"/>
      <c r="C86" s="2"/>
      <c r="D86" s="2643" t="s">
        <v>465</v>
      </c>
      <c r="E86" s="325"/>
      <c r="F86" s="334"/>
      <c r="G86" s="31"/>
      <c r="H86" s="2423"/>
      <c r="I86" s="2401"/>
      <c r="J86" s="2401"/>
      <c r="K86" s="2269"/>
      <c r="L86" s="2326"/>
      <c r="M86" s="2266"/>
      <c r="N86" s="2254"/>
      <c r="P86" s="20"/>
      <c r="Q86" s="20"/>
    </row>
    <row r="87" spans="1:19" ht="18.75" customHeight="1" x14ac:dyDescent="0.2">
      <c r="A87" s="112"/>
      <c r="B87" s="9"/>
      <c r="C87" s="123"/>
      <c r="D87" s="2643"/>
      <c r="E87" s="209"/>
      <c r="F87" s="334"/>
      <c r="G87" s="31"/>
      <c r="H87" s="2423"/>
      <c r="I87" s="2401"/>
      <c r="J87" s="2401"/>
      <c r="K87" s="2269"/>
      <c r="L87" s="2326"/>
      <c r="M87" s="2266"/>
      <c r="N87" s="2254"/>
      <c r="P87" s="20"/>
      <c r="Q87" s="20"/>
    </row>
    <row r="88" spans="1:19" ht="18.75" customHeight="1" x14ac:dyDescent="0.2">
      <c r="A88" s="112"/>
      <c r="B88" s="9"/>
      <c r="C88" s="123"/>
      <c r="D88" s="2643"/>
      <c r="E88" s="209"/>
      <c r="F88" s="334"/>
      <c r="G88" s="31"/>
      <c r="H88" s="2423"/>
      <c r="I88" s="2401"/>
      <c r="J88" s="2401"/>
      <c r="K88" s="2269"/>
      <c r="L88" s="2326"/>
      <c r="M88" s="2266"/>
      <c r="N88" s="2254"/>
      <c r="P88" s="20"/>
      <c r="Q88" s="20"/>
    </row>
    <row r="89" spans="1:19" ht="28.5" customHeight="1" x14ac:dyDescent="0.2">
      <c r="A89" s="112"/>
      <c r="B89" s="9"/>
      <c r="C89" s="123"/>
      <c r="D89" s="2643" t="s">
        <v>466</v>
      </c>
      <c r="E89" s="209"/>
      <c r="F89" s="334"/>
      <c r="G89" s="335"/>
      <c r="H89" s="2423"/>
      <c r="I89" s="2401"/>
      <c r="J89" s="2401"/>
      <c r="K89" s="2262" t="s">
        <v>435</v>
      </c>
      <c r="L89" s="2327">
        <v>1</v>
      </c>
      <c r="M89" s="1506"/>
      <c r="N89" s="2255"/>
      <c r="O89" s="52"/>
      <c r="P89" s="20"/>
      <c r="Q89" s="20"/>
    </row>
    <row r="90" spans="1:19" ht="28.5" customHeight="1" x14ac:dyDescent="0.2">
      <c r="A90" s="112"/>
      <c r="B90" s="9"/>
      <c r="C90" s="123"/>
      <c r="D90" s="2643"/>
      <c r="E90" s="209"/>
      <c r="F90" s="334"/>
      <c r="G90" s="335"/>
      <c r="H90" s="2234"/>
      <c r="I90" s="2240"/>
      <c r="J90" s="2240"/>
      <c r="K90" s="989" t="s">
        <v>436</v>
      </c>
      <c r="L90" s="2328">
        <v>100</v>
      </c>
      <c r="M90" s="1506"/>
      <c r="N90" s="483"/>
      <c r="P90" s="20"/>
      <c r="Q90" s="20"/>
    </row>
    <row r="91" spans="1:19" ht="16.5" customHeight="1" x14ac:dyDescent="0.2">
      <c r="A91" s="112"/>
      <c r="B91" s="9"/>
      <c r="C91" s="123"/>
      <c r="D91" s="2643"/>
      <c r="E91" s="209"/>
      <c r="F91" s="334"/>
      <c r="G91" s="335"/>
      <c r="H91" s="2234"/>
      <c r="I91" s="2240"/>
      <c r="J91" s="2240"/>
      <c r="K91" s="989" t="s">
        <v>437</v>
      </c>
      <c r="L91" s="398"/>
      <c r="M91" s="1506">
        <v>100</v>
      </c>
      <c r="N91" s="400"/>
      <c r="P91" s="20"/>
      <c r="Q91" s="20"/>
      <c r="R91" s="20"/>
    </row>
    <row r="92" spans="1:19" ht="28.5" customHeight="1" x14ac:dyDescent="0.2">
      <c r="A92" s="112"/>
      <c r="B92" s="9"/>
      <c r="C92" s="123"/>
      <c r="D92" s="2643"/>
      <c r="E92" s="209"/>
      <c r="F92" s="334"/>
      <c r="G92" s="2133"/>
      <c r="H92" s="2423"/>
      <c r="I92" s="2401"/>
      <c r="J92" s="2401"/>
      <c r="K92" s="989" t="s">
        <v>467</v>
      </c>
      <c r="L92" s="212"/>
      <c r="M92" s="1498">
        <v>100</v>
      </c>
      <c r="N92" s="422"/>
      <c r="P92" s="20"/>
      <c r="Q92" s="20"/>
    </row>
    <row r="93" spans="1:19" ht="22.5" customHeight="1" x14ac:dyDescent="0.2">
      <c r="A93" s="120"/>
      <c r="B93" s="9"/>
      <c r="C93" s="123"/>
      <c r="D93" s="2662" t="s">
        <v>101</v>
      </c>
      <c r="E93" s="2671" t="s">
        <v>100</v>
      </c>
      <c r="F93" s="334"/>
      <c r="G93" s="335"/>
      <c r="H93" s="2423"/>
      <c r="I93" s="2401"/>
      <c r="J93" s="2401"/>
      <c r="K93" s="2672" t="s">
        <v>131</v>
      </c>
      <c r="L93" s="420">
        <v>1</v>
      </c>
      <c r="M93" s="2675"/>
      <c r="N93" s="2678"/>
      <c r="R93" s="20"/>
    </row>
    <row r="94" spans="1:19" ht="22.5" customHeight="1" x14ac:dyDescent="0.2">
      <c r="A94" s="120"/>
      <c r="B94" s="9"/>
      <c r="C94" s="123"/>
      <c r="D94" s="2643"/>
      <c r="E94" s="2671"/>
      <c r="F94" s="334"/>
      <c r="G94" s="31"/>
      <c r="H94" s="2234"/>
      <c r="I94" s="2240"/>
      <c r="J94" s="2030"/>
      <c r="K94" s="2672"/>
      <c r="L94" s="426"/>
      <c r="M94" s="2676"/>
      <c r="N94" s="2679"/>
      <c r="R94" s="20"/>
    </row>
    <row r="95" spans="1:19" ht="22.5" customHeight="1" x14ac:dyDescent="0.2">
      <c r="A95" s="120"/>
      <c r="B95" s="9"/>
      <c r="C95" s="123"/>
      <c r="D95" s="2663"/>
      <c r="E95" s="2671"/>
      <c r="F95" s="334"/>
      <c r="G95" s="427"/>
      <c r="H95" s="1349"/>
      <c r="I95" s="207"/>
      <c r="J95" s="386"/>
      <c r="K95" s="2673"/>
      <c r="L95" s="446"/>
      <c r="M95" s="2677"/>
      <c r="N95" s="2680"/>
      <c r="R95" s="20"/>
    </row>
    <row r="96" spans="1:19" ht="25.5" customHeight="1" x14ac:dyDescent="0.2">
      <c r="A96" s="120"/>
      <c r="B96" s="9"/>
      <c r="C96" s="165"/>
      <c r="D96" s="2604" t="s">
        <v>200</v>
      </c>
      <c r="E96" s="143"/>
      <c r="F96" s="442"/>
      <c r="G96" s="105"/>
      <c r="H96" s="1838"/>
      <c r="I96" s="2240"/>
      <c r="J96" s="2030"/>
      <c r="K96" s="2267" t="s">
        <v>132</v>
      </c>
      <c r="L96" s="426">
        <v>1</v>
      </c>
      <c r="M96" s="1503"/>
      <c r="N96" s="425"/>
      <c r="Q96" s="20"/>
      <c r="R96" s="20"/>
    </row>
    <row r="97" spans="1:22" ht="27" customHeight="1" x14ac:dyDescent="0.2">
      <c r="A97" s="120"/>
      <c r="B97" s="9"/>
      <c r="C97" s="441"/>
      <c r="D97" s="2645"/>
      <c r="E97" s="2380"/>
      <c r="F97" s="442"/>
      <c r="G97" s="105"/>
      <c r="H97" s="2423"/>
      <c r="I97" s="2401"/>
      <c r="J97" s="2030"/>
      <c r="K97" s="2404"/>
      <c r="L97" s="426"/>
      <c r="M97" s="1503"/>
      <c r="N97" s="425"/>
      <c r="Q97" s="20"/>
      <c r="R97" s="20"/>
    </row>
    <row r="98" spans="1:22" ht="21.75" customHeight="1" x14ac:dyDescent="0.2">
      <c r="A98" s="120"/>
      <c r="B98" s="9"/>
      <c r="C98" s="2"/>
      <c r="D98" s="2662" t="s">
        <v>29</v>
      </c>
      <c r="E98" s="325"/>
      <c r="F98" s="334"/>
      <c r="G98" s="31"/>
      <c r="H98" s="2423"/>
      <c r="I98" s="2401"/>
      <c r="J98" s="2401"/>
      <c r="K98" s="2404"/>
      <c r="L98" s="426"/>
      <c r="M98" s="1503"/>
      <c r="N98" s="425"/>
      <c r="S98" s="20"/>
    </row>
    <row r="99" spans="1:22" ht="21.75" customHeight="1" x14ac:dyDescent="0.2">
      <c r="A99" s="112"/>
      <c r="B99" s="9"/>
      <c r="C99" s="645"/>
      <c r="D99" s="2663"/>
      <c r="E99" s="325"/>
      <c r="F99" s="334"/>
      <c r="G99" s="31"/>
      <c r="H99" s="2423"/>
      <c r="I99" s="2401"/>
      <c r="J99" s="2032"/>
      <c r="K99" s="2262"/>
      <c r="L99" s="446"/>
      <c r="M99" s="1506"/>
      <c r="N99" s="458"/>
      <c r="Q99" s="20"/>
    </row>
    <row r="100" spans="1:22" ht="14.25" customHeight="1" x14ac:dyDescent="0.2">
      <c r="A100" s="112"/>
      <c r="B100" s="9"/>
      <c r="C100" s="206"/>
      <c r="D100" s="2604" t="s">
        <v>135</v>
      </c>
      <c r="E100" s="447"/>
      <c r="F100" s="442"/>
      <c r="G100" s="2232"/>
      <c r="H100" s="2234"/>
      <c r="I100" s="2240"/>
      <c r="J100" s="2030"/>
      <c r="K100" s="2267" t="s">
        <v>160</v>
      </c>
      <c r="L100" s="426">
        <v>7</v>
      </c>
      <c r="M100" s="1503">
        <v>7</v>
      </c>
      <c r="N100" s="425">
        <v>7</v>
      </c>
      <c r="Q100" s="20"/>
      <c r="S100" s="20"/>
    </row>
    <row r="101" spans="1:22" ht="14.25" customHeight="1" x14ac:dyDescent="0.2">
      <c r="A101" s="112"/>
      <c r="B101" s="9"/>
      <c r="C101" s="206"/>
      <c r="D101" s="2605"/>
      <c r="E101" s="447"/>
      <c r="F101" s="442"/>
      <c r="G101" s="105"/>
      <c r="H101" s="2234"/>
      <c r="I101" s="2240"/>
      <c r="J101" s="2030"/>
      <c r="K101" s="2267"/>
      <c r="L101" s="426"/>
      <c r="M101" s="1503"/>
      <c r="N101" s="425"/>
      <c r="O101" s="20"/>
    </row>
    <row r="102" spans="1:22" ht="13.5" thickBot="1" x14ac:dyDescent="0.25">
      <c r="A102" s="3"/>
      <c r="B102" s="1"/>
      <c r="C102" s="121"/>
      <c r="D102" s="2606"/>
      <c r="E102" s="448"/>
      <c r="F102" s="2264"/>
      <c r="G102" s="12" t="s">
        <v>14</v>
      </c>
      <c r="H102" s="1449">
        <f>SUM(H67:H101)</f>
        <v>4679.2</v>
      </c>
      <c r="I102" s="1449">
        <f>SUM(I67:I101)</f>
        <v>4596.5999999999995</v>
      </c>
      <c r="J102" s="1449">
        <f>SUM(J67:J101)</f>
        <v>4553.1000000000004</v>
      </c>
      <c r="K102" s="2238"/>
      <c r="L102" s="2313"/>
      <c r="M102" s="1525"/>
      <c r="N102" s="450"/>
      <c r="Q102" s="20"/>
    </row>
    <row r="103" spans="1:22" ht="17.25" customHeight="1" x14ac:dyDescent="0.2">
      <c r="A103" s="131" t="s">
        <v>7</v>
      </c>
      <c r="B103" s="132" t="s">
        <v>8</v>
      </c>
      <c r="C103" s="107" t="s">
        <v>8</v>
      </c>
      <c r="D103" s="2257" t="s">
        <v>117</v>
      </c>
      <c r="E103" s="85"/>
      <c r="F103" s="451"/>
      <c r="G103" s="88"/>
      <c r="H103" s="859"/>
      <c r="I103" s="859"/>
      <c r="J103" s="859"/>
      <c r="K103" s="2259"/>
      <c r="L103" s="2315"/>
      <c r="M103" s="1505"/>
      <c r="N103" s="453"/>
      <c r="Q103" s="20"/>
      <c r="R103" s="20"/>
    </row>
    <row r="104" spans="1:22" ht="68.25" customHeight="1" x14ac:dyDescent="0.2">
      <c r="A104" s="8"/>
      <c r="B104" s="9"/>
      <c r="C104" s="454"/>
      <c r="D104" s="2400" t="s">
        <v>164</v>
      </c>
      <c r="E104" s="86"/>
      <c r="F104" s="2681">
        <v>2</v>
      </c>
      <c r="G104" s="2252" t="s">
        <v>10</v>
      </c>
      <c r="H104" s="193">
        <v>57.2</v>
      </c>
      <c r="I104" s="2240">
        <v>116.5</v>
      </c>
      <c r="J104" s="2240"/>
      <c r="K104" s="989" t="s">
        <v>169</v>
      </c>
      <c r="L104" s="398">
        <v>3</v>
      </c>
      <c r="M104" s="1498"/>
      <c r="N104" s="400"/>
      <c r="Q104" s="20"/>
    </row>
    <row r="105" spans="1:22" ht="31.5" customHeight="1" x14ac:dyDescent="0.2">
      <c r="A105" s="8"/>
      <c r="B105" s="9"/>
      <c r="C105" s="462"/>
      <c r="D105" s="2604" t="s">
        <v>204</v>
      </c>
      <c r="E105" s="461"/>
      <c r="F105" s="2681"/>
      <c r="G105" s="2424"/>
      <c r="H105" s="2402"/>
      <c r="I105" s="2401"/>
      <c r="J105" s="2401"/>
      <c r="K105" s="989" t="s">
        <v>203</v>
      </c>
      <c r="L105" s="398">
        <v>100</v>
      </c>
      <c r="M105" s="1503"/>
      <c r="N105" s="458"/>
      <c r="Q105" s="20"/>
      <c r="R105" s="20"/>
    </row>
    <row r="106" spans="1:22" ht="30" customHeight="1" x14ac:dyDescent="0.2">
      <c r="A106" s="8"/>
      <c r="B106" s="9"/>
      <c r="C106" s="161"/>
      <c r="D106" s="2645"/>
      <c r="E106" s="86"/>
      <c r="F106" s="2681"/>
      <c r="G106" s="2424"/>
      <c r="H106" s="2402"/>
      <c r="I106" s="2401"/>
      <c r="J106" s="2401"/>
      <c r="K106" s="989" t="s">
        <v>468</v>
      </c>
      <c r="L106" s="398">
        <v>100</v>
      </c>
      <c r="M106" s="399"/>
      <c r="N106" s="458"/>
      <c r="Q106" s="20"/>
      <c r="R106" s="20"/>
    </row>
    <row r="107" spans="1:22" ht="29.25" customHeight="1" x14ac:dyDescent="0.2">
      <c r="A107" s="8"/>
      <c r="B107" s="9"/>
      <c r="C107" s="161"/>
      <c r="D107" s="2604" t="s">
        <v>469</v>
      </c>
      <c r="E107" s="226"/>
      <c r="F107" s="2681"/>
      <c r="G107" s="2424"/>
      <c r="H107" s="2402"/>
      <c r="I107" s="2636"/>
      <c r="J107" s="2691"/>
      <c r="K107" s="175" t="s">
        <v>363</v>
      </c>
      <c r="L107" s="420">
        <v>3</v>
      </c>
      <c r="M107" s="1502">
        <v>1</v>
      </c>
      <c r="N107" s="422"/>
      <c r="Q107" s="20"/>
      <c r="R107" s="20"/>
    </row>
    <row r="108" spans="1:22" ht="42.75" customHeight="1" x14ac:dyDescent="0.2">
      <c r="A108" s="8"/>
      <c r="B108" s="9"/>
      <c r="C108" s="161"/>
      <c r="D108" s="2645"/>
      <c r="E108" s="226"/>
      <c r="F108" s="2682"/>
      <c r="G108" s="2252"/>
      <c r="H108" s="193"/>
      <c r="I108" s="2690"/>
      <c r="J108" s="2692"/>
      <c r="K108" s="403"/>
      <c r="L108" s="446"/>
      <c r="M108" s="1506"/>
      <c r="N108" s="458"/>
      <c r="Q108" s="20"/>
      <c r="R108" s="20"/>
    </row>
    <row r="109" spans="1:22" ht="37.5" customHeight="1" x14ac:dyDescent="0.2">
      <c r="A109" s="8"/>
      <c r="B109" s="9"/>
      <c r="C109" s="161"/>
      <c r="D109" s="2604" t="s">
        <v>470</v>
      </c>
      <c r="E109" s="226"/>
      <c r="F109" s="2683">
        <v>5</v>
      </c>
      <c r="G109" s="2251" t="s">
        <v>10</v>
      </c>
      <c r="H109" s="215">
        <v>53</v>
      </c>
      <c r="I109" s="2239">
        <v>284</v>
      </c>
      <c r="J109" s="990">
        <v>368</v>
      </c>
      <c r="K109" s="1980" t="s">
        <v>215</v>
      </c>
      <c r="L109" s="2325">
        <v>1</v>
      </c>
      <c r="M109" s="1949"/>
      <c r="N109" s="422"/>
      <c r="O109" s="52"/>
      <c r="P109" s="52"/>
      <c r="Q109" s="52"/>
      <c r="R109" s="20"/>
      <c r="V109" s="20"/>
    </row>
    <row r="110" spans="1:22" ht="18.75" customHeight="1" x14ac:dyDescent="0.2">
      <c r="A110" s="8"/>
      <c r="B110" s="9"/>
      <c r="C110" s="161"/>
      <c r="D110" s="2605"/>
      <c r="E110" s="226"/>
      <c r="F110" s="2681"/>
      <c r="G110" s="2424"/>
      <c r="H110" s="2402"/>
      <c r="I110" s="2401"/>
      <c r="J110" s="460"/>
      <c r="K110" s="1980" t="s">
        <v>310</v>
      </c>
      <c r="L110" s="2325"/>
      <c r="M110" s="1949">
        <v>40</v>
      </c>
      <c r="N110" s="422">
        <v>100</v>
      </c>
      <c r="Q110" s="20"/>
      <c r="R110" s="20"/>
    </row>
    <row r="111" spans="1:22" ht="30.75" customHeight="1" x14ac:dyDescent="0.2">
      <c r="A111" s="8"/>
      <c r="B111" s="9"/>
      <c r="C111" s="161"/>
      <c r="D111" s="33" t="s">
        <v>272</v>
      </c>
      <c r="E111" s="256"/>
      <c r="F111" s="2681"/>
      <c r="G111" s="2430"/>
      <c r="H111" s="1892"/>
      <c r="I111" s="1841"/>
      <c r="J111" s="2436"/>
      <c r="K111" s="786" t="s">
        <v>215</v>
      </c>
      <c r="L111" s="2325">
        <v>1</v>
      </c>
      <c r="M111" s="1949"/>
      <c r="N111" s="422"/>
      <c r="Q111" s="20"/>
      <c r="V111" s="20"/>
    </row>
    <row r="112" spans="1:22" s="2428" customFormat="1" ht="19.5" customHeight="1" x14ac:dyDescent="0.2">
      <c r="A112" s="8"/>
      <c r="B112" s="9"/>
      <c r="C112" s="161"/>
      <c r="D112" s="228"/>
      <c r="E112" s="256"/>
      <c r="F112" s="2682"/>
      <c r="G112" s="2430"/>
      <c r="H112" s="1892"/>
      <c r="I112" s="1841"/>
      <c r="J112" s="2436"/>
      <c r="K112" s="97" t="s">
        <v>270</v>
      </c>
      <c r="L112" s="481"/>
      <c r="M112" s="1946">
        <v>1</v>
      </c>
      <c r="N112" s="400"/>
      <c r="Q112" s="20"/>
    </row>
    <row r="113" spans="1:21" ht="29.25" customHeight="1" x14ac:dyDescent="0.2">
      <c r="A113" s="8"/>
      <c r="B113" s="9"/>
      <c r="C113" s="161"/>
      <c r="D113" s="2604" t="s">
        <v>202</v>
      </c>
      <c r="E113" s="226"/>
      <c r="F113" s="2407">
        <v>6</v>
      </c>
      <c r="G113" s="2251" t="s">
        <v>10</v>
      </c>
      <c r="H113" s="215">
        <v>102.9</v>
      </c>
      <c r="I113" s="2239">
        <v>100</v>
      </c>
      <c r="J113" s="2250"/>
      <c r="K113" s="2237" t="s">
        <v>203</v>
      </c>
      <c r="L113" s="426">
        <v>100</v>
      </c>
      <c r="M113" s="1503"/>
      <c r="N113" s="425"/>
      <c r="O113" s="52"/>
      <c r="Q113" s="20"/>
    </row>
    <row r="114" spans="1:21" ht="30" customHeight="1" x14ac:dyDescent="0.2">
      <c r="A114" s="8"/>
      <c r="B114" s="9"/>
      <c r="C114" s="161"/>
      <c r="D114" s="2605"/>
      <c r="E114" s="86"/>
      <c r="F114" s="455"/>
      <c r="G114" s="2252"/>
      <c r="H114" s="193"/>
      <c r="I114" s="460"/>
      <c r="J114" s="460"/>
      <c r="K114" s="989" t="s">
        <v>399</v>
      </c>
      <c r="L114" s="398">
        <v>1</v>
      </c>
      <c r="M114" s="1498"/>
      <c r="N114" s="400"/>
      <c r="Q114" s="20"/>
    </row>
    <row r="115" spans="1:21" ht="29.25" customHeight="1" x14ac:dyDescent="0.2">
      <c r="A115" s="8"/>
      <c r="B115" s="9"/>
      <c r="C115" s="161"/>
      <c r="D115" s="2245"/>
      <c r="E115" s="226"/>
      <c r="F115" s="2426"/>
      <c r="G115" s="2424"/>
      <c r="H115" s="2402"/>
      <c r="I115" s="2401"/>
      <c r="J115" s="460"/>
      <c r="K115" s="2262" t="s">
        <v>400</v>
      </c>
      <c r="L115" s="446"/>
      <c r="M115" s="1506">
        <v>100</v>
      </c>
      <c r="N115" s="458"/>
      <c r="Q115" s="20"/>
      <c r="S115" s="20"/>
    </row>
    <row r="116" spans="1:21" ht="30" customHeight="1" x14ac:dyDescent="0.2">
      <c r="A116" s="8"/>
      <c r="B116" s="9"/>
      <c r="C116" s="161"/>
      <c r="D116" s="2400" t="s">
        <v>118</v>
      </c>
      <c r="E116" s="461"/>
      <c r="F116" s="2426"/>
      <c r="G116" s="2424"/>
      <c r="H116" s="2402"/>
      <c r="I116" s="2401"/>
      <c r="J116" s="460"/>
      <c r="K116" s="2403" t="s">
        <v>331</v>
      </c>
      <c r="L116" s="420">
        <v>1</v>
      </c>
      <c r="M116" s="1502"/>
      <c r="N116" s="422"/>
      <c r="O116" s="2086"/>
      <c r="Q116" s="20"/>
    </row>
    <row r="117" spans="1:21" ht="18" customHeight="1" thickBot="1" x14ac:dyDescent="0.25">
      <c r="A117" s="8"/>
      <c r="B117" s="9"/>
      <c r="C117" s="469"/>
      <c r="D117" s="761"/>
      <c r="E117" s="470"/>
      <c r="F117" s="2264"/>
      <c r="G117" s="203" t="s">
        <v>14</v>
      </c>
      <c r="H117" s="2018">
        <f>SUM(H103:H116)</f>
        <v>213.10000000000002</v>
      </c>
      <c r="I117" s="1423">
        <f>SUM(I103:I116)</f>
        <v>500.5</v>
      </c>
      <c r="J117" s="1423">
        <f>SUM(J103:J116)</f>
        <v>368</v>
      </c>
      <c r="K117" s="2438" t="s">
        <v>270</v>
      </c>
      <c r="L117" s="2325"/>
      <c r="M117" s="1981">
        <v>1</v>
      </c>
      <c r="N117" s="525"/>
      <c r="Q117" s="20"/>
      <c r="T117" s="20"/>
    </row>
    <row r="118" spans="1:21" ht="19.5" customHeight="1" x14ac:dyDescent="0.2">
      <c r="A118" s="110" t="s">
        <v>7</v>
      </c>
      <c r="B118" s="119" t="s">
        <v>8</v>
      </c>
      <c r="C118" s="111" t="s">
        <v>9</v>
      </c>
      <c r="D118" s="2639" t="s">
        <v>120</v>
      </c>
      <c r="E118" s="2385"/>
      <c r="F118" s="2263">
        <v>6</v>
      </c>
      <c r="G118" s="331" t="s">
        <v>10</v>
      </c>
      <c r="H118" s="601">
        <v>130.80000000000001</v>
      </c>
      <c r="I118" s="233">
        <v>146.6</v>
      </c>
      <c r="J118" s="866">
        <v>146.6</v>
      </c>
      <c r="K118" s="2684" t="s">
        <v>121</v>
      </c>
      <c r="L118" s="370">
        <v>7</v>
      </c>
      <c r="M118" s="1493">
        <v>7</v>
      </c>
      <c r="N118" s="371">
        <v>7</v>
      </c>
      <c r="O118" s="94"/>
    </row>
    <row r="119" spans="1:21" s="2375" customFormat="1" ht="19.5" customHeight="1" x14ac:dyDescent="0.2">
      <c r="A119" s="112"/>
      <c r="B119" s="9"/>
      <c r="C119" s="205"/>
      <c r="D119" s="2643"/>
      <c r="E119" s="2381"/>
      <c r="F119" s="334"/>
      <c r="G119" s="19" t="s">
        <v>232</v>
      </c>
      <c r="H119" s="2376">
        <v>15.8</v>
      </c>
      <c r="I119" s="42"/>
      <c r="J119" s="951"/>
      <c r="K119" s="2672"/>
      <c r="L119" s="2320"/>
      <c r="M119" s="2377"/>
      <c r="N119" s="2374"/>
      <c r="O119" s="94"/>
    </row>
    <row r="120" spans="1:21" ht="13.5" customHeight="1" thickBot="1" x14ac:dyDescent="0.25">
      <c r="A120" s="3"/>
      <c r="B120" s="1"/>
      <c r="C120" s="121"/>
      <c r="D120" s="2640"/>
      <c r="E120" s="470"/>
      <c r="F120" s="2264"/>
      <c r="G120" s="203" t="s">
        <v>14</v>
      </c>
      <c r="H120" s="70">
        <f>SUM(H118:H119)</f>
        <v>146.60000000000002</v>
      </c>
      <c r="I120" s="78">
        <f>SUM(I118)</f>
        <v>146.6</v>
      </c>
      <c r="J120" s="78">
        <f>SUM(J118)</f>
        <v>146.6</v>
      </c>
      <c r="K120" s="2685"/>
      <c r="L120" s="2313"/>
      <c r="M120" s="1986"/>
      <c r="N120" s="472"/>
      <c r="O120" s="1034"/>
      <c r="Q120" s="20"/>
    </row>
    <row r="121" spans="1:21" ht="15.75" customHeight="1" x14ac:dyDescent="0.2">
      <c r="A121" s="118" t="s">
        <v>7</v>
      </c>
      <c r="B121" s="119" t="s">
        <v>8</v>
      </c>
      <c r="C121" s="122" t="s">
        <v>11</v>
      </c>
      <c r="D121" s="2686" t="s">
        <v>45</v>
      </c>
      <c r="E121" s="473"/>
      <c r="F121" s="2274"/>
      <c r="G121" s="18"/>
      <c r="H121" s="180"/>
      <c r="I121" s="375"/>
      <c r="J121" s="375"/>
      <c r="K121" s="2349"/>
      <c r="L121" s="2312"/>
      <c r="M121" s="1493"/>
      <c r="N121" s="371"/>
      <c r="R121" s="20"/>
      <c r="S121" s="20"/>
    </row>
    <row r="122" spans="1:21" ht="15.75" customHeight="1" x14ac:dyDescent="0.2">
      <c r="A122" s="8"/>
      <c r="B122" s="9"/>
      <c r="C122" s="123"/>
      <c r="D122" s="2687"/>
      <c r="E122" s="209"/>
      <c r="F122" s="334"/>
      <c r="G122" s="31"/>
      <c r="H122" s="220"/>
      <c r="I122" s="336"/>
      <c r="J122" s="336"/>
      <c r="K122" s="2350"/>
      <c r="L122" s="437"/>
      <c r="M122" s="2293"/>
      <c r="N122" s="2279"/>
      <c r="R122" s="20"/>
      <c r="S122" s="20"/>
    </row>
    <row r="123" spans="1:21" ht="15.75" customHeight="1" x14ac:dyDescent="0.2">
      <c r="A123" s="8"/>
      <c r="B123" s="9"/>
      <c r="C123" s="123"/>
      <c r="D123" s="2687"/>
      <c r="E123" s="209"/>
      <c r="F123" s="334"/>
      <c r="G123" s="199"/>
      <c r="H123" s="858"/>
      <c r="I123" s="858"/>
      <c r="J123" s="858"/>
      <c r="K123" s="479"/>
      <c r="L123" s="392"/>
      <c r="M123" s="1523"/>
      <c r="N123" s="2280"/>
      <c r="P123" s="20"/>
      <c r="R123" s="20"/>
      <c r="S123" s="20"/>
    </row>
    <row r="124" spans="1:21" ht="21.75" customHeight="1" x14ac:dyDescent="0.2">
      <c r="A124" s="8"/>
      <c r="B124" s="9"/>
      <c r="C124" s="2"/>
      <c r="D124" s="2604" t="s">
        <v>414</v>
      </c>
      <c r="E124" s="226"/>
      <c r="F124" s="2407">
        <v>5</v>
      </c>
      <c r="G124" s="2413" t="s">
        <v>10</v>
      </c>
      <c r="H124" s="2419">
        <v>247.7</v>
      </c>
      <c r="I124" s="2415">
        <v>1403.2</v>
      </c>
      <c r="J124" s="2415">
        <v>1734.6</v>
      </c>
      <c r="K124" s="2637" t="s">
        <v>173</v>
      </c>
      <c r="L124" s="420">
        <v>1</v>
      </c>
      <c r="M124" s="1527"/>
      <c r="N124" s="2278"/>
      <c r="O124" s="488"/>
      <c r="P124" s="20"/>
      <c r="S124" s="20"/>
    </row>
    <row r="125" spans="1:21" ht="21.75" customHeight="1" x14ac:dyDescent="0.2">
      <c r="A125" s="8"/>
      <c r="B125" s="9"/>
      <c r="C125" s="2"/>
      <c r="D125" s="2605"/>
      <c r="E125" s="226"/>
      <c r="F125" s="2426"/>
      <c r="G125" s="139" t="s">
        <v>232</v>
      </c>
      <c r="H125" s="73">
        <v>143.6</v>
      </c>
      <c r="I125" s="100"/>
      <c r="J125" s="1041"/>
      <c r="K125" s="2688"/>
      <c r="L125" s="426"/>
      <c r="M125" s="2293"/>
      <c r="N125" s="2279"/>
      <c r="O125" s="488"/>
      <c r="P125" s="20"/>
      <c r="S125" s="20"/>
    </row>
    <row r="126" spans="1:21" ht="27" customHeight="1" x14ac:dyDescent="0.2">
      <c r="A126" s="8"/>
      <c r="B126" s="9"/>
      <c r="C126" s="2"/>
      <c r="D126" s="2604" t="s">
        <v>413</v>
      </c>
      <c r="E126" s="2689"/>
      <c r="F126" s="2426"/>
      <c r="G126" s="2413" t="s">
        <v>22</v>
      </c>
      <c r="H126" s="2417">
        <v>1232.4000000000001</v>
      </c>
      <c r="I126" s="2415">
        <v>1276.0999999999999</v>
      </c>
      <c r="J126" s="2415">
        <v>202</v>
      </c>
      <c r="K126" s="156" t="s">
        <v>249</v>
      </c>
      <c r="L126" s="667">
        <v>1</v>
      </c>
      <c r="M126" s="1502"/>
      <c r="N126" s="422"/>
      <c r="O126" s="52"/>
      <c r="P126" s="52"/>
      <c r="Q126" s="52"/>
    </row>
    <row r="127" spans="1:21" ht="27.75" customHeight="1" x14ac:dyDescent="0.2">
      <c r="A127" s="8"/>
      <c r="B127" s="9"/>
      <c r="C127" s="2"/>
      <c r="D127" s="2605"/>
      <c r="E127" s="2689"/>
      <c r="F127" s="2426"/>
      <c r="G127" s="25" t="s">
        <v>76</v>
      </c>
      <c r="H127" s="2419">
        <v>64.7</v>
      </c>
      <c r="I127" s="2415">
        <v>23.6</v>
      </c>
      <c r="J127" s="2415"/>
      <c r="K127" s="507" t="s">
        <v>331</v>
      </c>
      <c r="L127" s="666"/>
      <c r="M127" s="1498">
        <v>1</v>
      </c>
      <c r="N127" s="400"/>
      <c r="P127" s="20"/>
      <c r="Q127" s="20"/>
      <c r="S127" s="20"/>
      <c r="U127" s="20"/>
    </row>
    <row r="128" spans="1:21" ht="18" customHeight="1" x14ac:dyDescent="0.2">
      <c r="A128" s="8"/>
      <c r="B128" s="9"/>
      <c r="C128" s="2"/>
      <c r="D128" s="2645"/>
      <c r="E128" s="2689"/>
      <c r="F128" s="2426"/>
      <c r="G128" s="2414"/>
      <c r="H128" s="2421"/>
      <c r="I128" s="2420"/>
      <c r="J128" s="2420"/>
      <c r="K128" s="820" t="s">
        <v>74</v>
      </c>
      <c r="L128" s="2296"/>
      <c r="M128" s="1503"/>
      <c r="N128" s="425">
        <v>60</v>
      </c>
      <c r="P128" s="20"/>
      <c r="Q128" s="20"/>
    </row>
    <row r="129" spans="1:20" ht="26.25" customHeight="1" x14ac:dyDescent="0.2">
      <c r="A129" s="126"/>
      <c r="B129" s="9"/>
      <c r="C129" s="125"/>
      <c r="D129" s="2604" t="s">
        <v>434</v>
      </c>
      <c r="E129" s="237"/>
      <c r="F129" s="334"/>
      <c r="G129" s="2414"/>
      <c r="H129" s="2402"/>
      <c r="I129" s="1841"/>
      <c r="J129" s="2441"/>
      <c r="K129" s="657" t="s">
        <v>211</v>
      </c>
      <c r="L129" s="2325">
        <v>30</v>
      </c>
      <c r="M129" s="1949">
        <v>100</v>
      </c>
      <c r="N129" s="400"/>
      <c r="O129" s="488"/>
      <c r="P129" s="488"/>
      <c r="Q129" s="488"/>
    </row>
    <row r="130" spans="1:20" ht="26.25" customHeight="1" x14ac:dyDescent="0.2">
      <c r="A130" s="126"/>
      <c r="B130" s="9"/>
      <c r="C130" s="125"/>
      <c r="D130" s="2605"/>
      <c r="E130" s="146"/>
      <c r="F130" s="334"/>
      <c r="G130" s="2414"/>
      <c r="H130" s="2402"/>
      <c r="I130" s="1841"/>
      <c r="J130" s="2441"/>
      <c r="K130" s="2091" t="s">
        <v>114</v>
      </c>
      <c r="L130" s="2325"/>
      <c r="M130" s="2041">
        <v>100</v>
      </c>
      <c r="N130" s="422"/>
      <c r="O130" s="488"/>
      <c r="P130" s="488"/>
      <c r="Q130" s="488"/>
      <c r="T130" s="20"/>
    </row>
    <row r="131" spans="1:20" ht="32.25" customHeight="1" x14ac:dyDescent="0.2">
      <c r="A131" s="126"/>
      <c r="B131" s="9"/>
      <c r="C131" s="125"/>
      <c r="D131" s="2645"/>
      <c r="E131" s="237"/>
      <c r="F131" s="334"/>
      <c r="G131" s="2424"/>
      <c r="H131" s="2421"/>
      <c r="I131" s="1824"/>
      <c r="J131" s="2442"/>
      <c r="K131" s="976"/>
      <c r="L131" s="392"/>
      <c r="M131" s="2034"/>
      <c r="N131" s="458"/>
      <c r="O131" s="488"/>
      <c r="P131" s="488"/>
      <c r="Q131" s="488"/>
    </row>
    <row r="132" spans="1:20" ht="12.75" customHeight="1" x14ac:dyDescent="0.2">
      <c r="A132" s="8"/>
      <c r="B132" s="9"/>
      <c r="C132" s="2"/>
      <c r="D132" s="2605" t="s">
        <v>360</v>
      </c>
      <c r="E132" s="2671"/>
      <c r="F132" s="334"/>
      <c r="G132" s="493"/>
      <c r="H132" s="2564"/>
      <c r="I132" s="1841"/>
      <c r="J132" s="1841"/>
      <c r="K132" s="2112" t="s">
        <v>74</v>
      </c>
      <c r="L132" s="2330">
        <v>35</v>
      </c>
      <c r="M132" s="1949">
        <v>80</v>
      </c>
      <c r="N132" s="1906">
        <v>100</v>
      </c>
      <c r="O132" s="488"/>
      <c r="P132" s="20"/>
      <c r="Q132" s="20"/>
    </row>
    <row r="133" spans="1:20" ht="15" customHeight="1" x14ac:dyDescent="0.2">
      <c r="A133" s="8"/>
      <c r="B133" s="9"/>
      <c r="C133" s="2"/>
      <c r="D133" s="2605"/>
      <c r="E133" s="2671"/>
      <c r="F133" s="334"/>
      <c r="G133" s="493"/>
      <c r="H133" s="2564"/>
      <c r="I133" s="1841"/>
      <c r="J133" s="1841"/>
      <c r="K133" s="2570"/>
      <c r="L133" s="2329"/>
      <c r="M133" s="1952"/>
      <c r="N133" s="574"/>
      <c r="O133" s="488"/>
      <c r="P133" s="20"/>
      <c r="R133" s="20"/>
      <c r="T133" s="20"/>
    </row>
    <row r="134" spans="1:20" x14ac:dyDescent="0.2">
      <c r="A134" s="8"/>
      <c r="B134" s="9"/>
      <c r="C134" s="2"/>
      <c r="D134" s="2605"/>
      <c r="E134" s="2671"/>
      <c r="F134" s="334"/>
      <c r="G134" s="2443"/>
      <c r="H134" s="2568"/>
      <c r="I134" s="1824"/>
      <c r="J134" s="1824"/>
      <c r="K134" s="2570"/>
      <c r="L134" s="2329"/>
      <c r="M134" s="1952"/>
      <c r="N134" s="574"/>
      <c r="O134" s="488"/>
      <c r="P134" s="20"/>
      <c r="R134" s="20"/>
    </row>
    <row r="135" spans="1:20" ht="13.5" customHeight="1" x14ac:dyDescent="0.2">
      <c r="A135" s="8"/>
      <c r="B135" s="9"/>
      <c r="C135" s="2"/>
      <c r="D135" s="2605"/>
      <c r="E135" s="2671"/>
      <c r="F135" s="334"/>
      <c r="G135" s="496"/>
      <c r="H135" s="2568"/>
      <c r="I135" s="1824"/>
      <c r="J135" s="1824"/>
      <c r="K135" s="2570"/>
      <c r="L135" s="2329"/>
      <c r="M135" s="1952"/>
      <c r="N135" s="574"/>
      <c r="O135" s="488"/>
      <c r="P135" s="20"/>
      <c r="Q135" s="20"/>
      <c r="R135" s="20"/>
    </row>
    <row r="136" spans="1:20" ht="15.75" customHeight="1" x14ac:dyDescent="0.2">
      <c r="A136" s="803"/>
      <c r="B136" s="396"/>
      <c r="C136" s="1283"/>
      <c r="D136" s="2645"/>
      <c r="E136" s="2701"/>
      <c r="F136" s="444"/>
      <c r="G136" s="1615"/>
      <c r="H136" s="1187"/>
      <c r="I136" s="2513"/>
      <c r="J136" s="2513"/>
      <c r="K136" s="2573"/>
      <c r="L136" s="497"/>
      <c r="M136" s="1523"/>
      <c r="N136" s="2565"/>
      <c r="O136" s="488"/>
      <c r="P136" s="20"/>
      <c r="Q136" s="20"/>
    </row>
    <row r="137" spans="1:20" ht="32.25" customHeight="1" x14ac:dyDescent="0.2">
      <c r="A137" s="8"/>
      <c r="B137" s="9"/>
      <c r="C137" s="2"/>
      <c r="D137" s="2605" t="s">
        <v>165</v>
      </c>
      <c r="E137" s="2671"/>
      <c r="F137" s="334"/>
      <c r="G137" s="31"/>
      <c r="H137" s="2402"/>
      <c r="I137" s="2420"/>
      <c r="J137" s="2420"/>
      <c r="K137" s="2702" t="s">
        <v>116</v>
      </c>
      <c r="L137" s="426">
        <v>70</v>
      </c>
      <c r="M137" s="1503">
        <v>100</v>
      </c>
      <c r="N137" s="425"/>
      <c r="O137" s="488"/>
      <c r="P137" s="20"/>
      <c r="R137" s="20"/>
    </row>
    <row r="138" spans="1:20" ht="32.25" customHeight="1" x14ac:dyDescent="0.2">
      <c r="A138" s="8"/>
      <c r="B138" s="9"/>
      <c r="C138" s="2"/>
      <c r="D138" s="2605"/>
      <c r="E138" s="2671"/>
      <c r="F138" s="334"/>
      <c r="G138" s="31"/>
      <c r="H138" s="2402"/>
      <c r="I138" s="2420"/>
      <c r="J138" s="2420"/>
      <c r="K138" s="2702"/>
      <c r="L138" s="342"/>
      <c r="M138" s="1503"/>
      <c r="N138" s="425"/>
      <c r="O138" s="488"/>
      <c r="P138" s="488"/>
      <c r="Q138" s="488"/>
    </row>
    <row r="139" spans="1:20" ht="16.5" customHeight="1" x14ac:dyDescent="0.2">
      <c r="A139" s="2260"/>
      <c r="B139" s="124"/>
      <c r="C139" s="125"/>
      <c r="D139" s="2645"/>
      <c r="E139" s="2671"/>
      <c r="F139" s="334"/>
      <c r="G139" s="402"/>
      <c r="H139" s="2444"/>
      <c r="I139" s="2439"/>
      <c r="J139" s="2439"/>
      <c r="K139" s="2277"/>
      <c r="L139" s="446"/>
      <c r="M139" s="1506"/>
      <c r="N139" s="458"/>
      <c r="P139" s="20"/>
      <c r="Q139" s="20"/>
      <c r="R139" s="20"/>
    </row>
    <row r="140" spans="1:20" ht="44.25" customHeight="1" x14ac:dyDescent="0.2">
      <c r="A140" s="8"/>
      <c r="B140" s="9"/>
      <c r="C140" s="125"/>
      <c r="D140" s="2230" t="s">
        <v>444</v>
      </c>
      <c r="E140" s="2410"/>
      <c r="F140" s="2426"/>
      <c r="G140" s="493"/>
      <c r="H140" s="2421"/>
      <c r="I140" s="2420"/>
      <c r="J140" s="583"/>
      <c r="K140" s="2051" t="s">
        <v>215</v>
      </c>
      <c r="L140" s="2331"/>
      <c r="M140" s="2052"/>
      <c r="N140" s="2053" t="s">
        <v>31</v>
      </c>
      <c r="O140" s="488"/>
      <c r="P140" s="20"/>
      <c r="Q140" s="20"/>
      <c r="T140" s="20"/>
    </row>
    <row r="141" spans="1:20" ht="27.75" customHeight="1" x14ac:dyDescent="0.2">
      <c r="A141" s="8"/>
      <c r="B141" s="9"/>
      <c r="C141" s="2"/>
      <c r="D141" s="2604" t="s">
        <v>273</v>
      </c>
      <c r="E141" s="2693"/>
      <c r="F141" s="2407">
        <v>2</v>
      </c>
      <c r="G141" s="2413" t="s">
        <v>10</v>
      </c>
      <c r="H141" s="2417"/>
      <c r="I141" s="2415">
        <v>193.5</v>
      </c>
      <c r="J141" s="2415">
        <v>464</v>
      </c>
      <c r="K141" s="157" t="s">
        <v>264</v>
      </c>
      <c r="L141" s="508">
        <v>1</v>
      </c>
      <c r="M141" s="2098"/>
      <c r="N141" s="483"/>
      <c r="O141" s="52"/>
      <c r="P141" s="52"/>
      <c r="Q141" s="52"/>
    </row>
    <row r="142" spans="1:20" ht="28.5" customHeight="1" x14ac:dyDescent="0.2">
      <c r="A142" s="8"/>
      <c r="B142" s="9"/>
      <c r="C142" s="2"/>
      <c r="D142" s="2605"/>
      <c r="E142" s="2693"/>
      <c r="F142" s="2426"/>
      <c r="G142" s="2413" t="s">
        <v>232</v>
      </c>
      <c r="H142" s="2417">
        <v>45.7</v>
      </c>
      <c r="I142" s="2415"/>
      <c r="J142" s="2415"/>
      <c r="K142" s="2294" t="s">
        <v>260</v>
      </c>
      <c r="L142" s="508">
        <v>100</v>
      </c>
      <c r="M142" s="1879"/>
      <c r="N142" s="1532"/>
      <c r="P142" s="20"/>
    </row>
    <row r="143" spans="1:20" ht="28.5" customHeight="1" x14ac:dyDescent="0.2">
      <c r="A143" s="8"/>
      <c r="B143" s="9"/>
      <c r="C143" s="2"/>
      <c r="D143" s="2231"/>
      <c r="E143" s="2410"/>
      <c r="F143" s="2426"/>
      <c r="G143" s="2414"/>
      <c r="H143" s="2421"/>
      <c r="I143" s="2420"/>
      <c r="J143" s="2420"/>
      <c r="K143" s="2294" t="s">
        <v>281</v>
      </c>
      <c r="L143" s="508"/>
      <c r="M143" s="1879">
        <v>100</v>
      </c>
      <c r="N143" s="1532"/>
      <c r="P143" s="20"/>
    </row>
    <row r="144" spans="1:20" ht="42" customHeight="1" x14ac:dyDescent="0.2">
      <c r="A144" s="8"/>
      <c r="B144" s="9"/>
      <c r="C144" s="2"/>
      <c r="D144" s="480" t="s">
        <v>207</v>
      </c>
      <c r="E144" s="2411"/>
      <c r="F144" s="2408"/>
      <c r="G144" s="2422"/>
      <c r="H144" s="1166"/>
      <c r="I144" s="2416"/>
      <c r="J144" s="2440"/>
      <c r="K144" s="2276" t="s">
        <v>209</v>
      </c>
      <c r="L144" s="437"/>
      <c r="M144" s="2293">
        <v>1</v>
      </c>
      <c r="N144" s="2279"/>
      <c r="R144" s="20"/>
    </row>
    <row r="145" spans="1:21" ht="41.25" customHeight="1" x14ac:dyDescent="0.2">
      <c r="A145" s="8"/>
      <c r="B145" s="9"/>
      <c r="C145" s="2694"/>
      <c r="D145" s="2604" t="s">
        <v>471</v>
      </c>
      <c r="E145" s="2050"/>
      <c r="F145" s="2407">
        <v>2</v>
      </c>
      <c r="G145" s="2289" t="s">
        <v>10</v>
      </c>
      <c r="H145" s="900"/>
      <c r="I145" s="2286">
        <v>35.5</v>
      </c>
      <c r="J145" s="2415">
        <v>415.8</v>
      </c>
      <c r="K145" s="989" t="s">
        <v>451</v>
      </c>
      <c r="L145" s="420"/>
      <c r="M145" s="1502">
        <v>1</v>
      </c>
      <c r="N145" s="2278"/>
      <c r="O145" s="52"/>
      <c r="Q145" s="20"/>
      <c r="R145" s="20"/>
      <c r="U145" s="20"/>
    </row>
    <row r="146" spans="1:21" s="2288" customFormat="1" ht="30" customHeight="1" x14ac:dyDescent="0.2">
      <c r="A146" s="8"/>
      <c r="B146" s="9"/>
      <c r="C146" s="2694"/>
      <c r="D146" s="2605"/>
      <c r="E146" s="2380"/>
      <c r="F146" s="2437"/>
      <c r="G146" s="2414"/>
      <c r="H146" s="902"/>
      <c r="I146" s="2420"/>
      <c r="J146" s="1039"/>
      <c r="K146" s="2276" t="s">
        <v>447</v>
      </c>
      <c r="L146" s="217"/>
      <c r="M146" s="399">
        <v>1</v>
      </c>
      <c r="N146" s="2348"/>
      <c r="Q146" s="20"/>
      <c r="R146" s="20"/>
      <c r="U146" s="20"/>
    </row>
    <row r="147" spans="1:21" s="2288" customFormat="1" ht="30" customHeight="1" x14ac:dyDescent="0.2">
      <c r="A147" s="8"/>
      <c r="B147" s="9"/>
      <c r="C147" s="2694"/>
      <c r="D147" s="2605"/>
      <c r="E147" s="2285"/>
      <c r="F147" s="1999">
        <v>4</v>
      </c>
      <c r="G147" s="2414"/>
      <c r="H147" s="902"/>
      <c r="I147" s="2420"/>
      <c r="J147" s="1039"/>
      <c r="K147" s="2276" t="s">
        <v>448</v>
      </c>
      <c r="L147" s="217"/>
      <c r="M147" s="421">
        <v>1</v>
      </c>
      <c r="N147" s="2348"/>
      <c r="Q147" s="20"/>
      <c r="R147" s="20"/>
    </row>
    <row r="148" spans="1:21" s="2288" customFormat="1" ht="27.75" customHeight="1" x14ac:dyDescent="0.2">
      <c r="A148" s="8"/>
      <c r="B148" s="9"/>
      <c r="C148" s="2694"/>
      <c r="D148" s="2275"/>
      <c r="E148" s="143"/>
      <c r="F148" s="2683">
        <v>5</v>
      </c>
      <c r="G148" s="2414"/>
      <c r="H148" s="902"/>
      <c r="I148" s="2420"/>
      <c r="J148" s="2420"/>
      <c r="K148" s="2276" t="s">
        <v>452</v>
      </c>
      <c r="L148" s="217"/>
      <c r="M148" s="421">
        <v>100</v>
      </c>
      <c r="N148" s="2348"/>
      <c r="Q148" s="20"/>
      <c r="R148" s="20"/>
    </row>
    <row r="149" spans="1:21" s="2288" customFormat="1" ht="15.75" customHeight="1" x14ac:dyDescent="0.2">
      <c r="A149" s="8"/>
      <c r="B149" s="9"/>
      <c r="C149" s="2694"/>
      <c r="D149" s="2275"/>
      <c r="E149" s="143"/>
      <c r="F149" s="2682"/>
      <c r="G149" s="2290"/>
      <c r="H149" s="902"/>
      <c r="I149" s="2287"/>
      <c r="J149" s="2287"/>
      <c r="K149" s="2657" t="s">
        <v>119</v>
      </c>
      <c r="L149" s="217"/>
      <c r="M149" s="421"/>
      <c r="N149" s="2348">
        <v>100</v>
      </c>
      <c r="R149" s="20"/>
    </row>
    <row r="150" spans="1:21" s="2288" customFormat="1" ht="14.25" customHeight="1" x14ac:dyDescent="0.2">
      <c r="A150" s="8"/>
      <c r="B150" s="9"/>
      <c r="C150" s="2694"/>
      <c r="D150" s="2067"/>
      <c r="E150" s="2703" t="s">
        <v>14</v>
      </c>
      <c r="F150" s="2704"/>
      <c r="G150" s="2705"/>
      <c r="H150" s="651">
        <f>SUM(H124:H149)</f>
        <v>1734.1000000000001</v>
      </c>
      <c r="I150" s="651">
        <f>SUM(I124:I149)</f>
        <v>2931.9</v>
      </c>
      <c r="J150" s="651">
        <f>SUM(J124:J149)</f>
        <v>2816.4</v>
      </c>
      <c r="K150" s="2658"/>
      <c r="L150" s="224"/>
      <c r="M150" s="424"/>
      <c r="N150" s="522"/>
      <c r="O150" s="2352"/>
      <c r="R150" s="20"/>
    </row>
    <row r="151" spans="1:21" ht="14.25" customHeight="1" thickBot="1" x14ac:dyDescent="0.25">
      <c r="A151" s="2550" t="s">
        <v>7</v>
      </c>
      <c r="B151" s="2551" t="s">
        <v>8</v>
      </c>
      <c r="C151" s="2695" t="s">
        <v>13</v>
      </c>
      <c r="D151" s="2696"/>
      <c r="E151" s="2696"/>
      <c r="F151" s="2696"/>
      <c r="G151" s="2697"/>
      <c r="H151" s="2552">
        <f>H120+H117+H102+H150</f>
        <v>6773</v>
      </c>
      <c r="I151" s="2552">
        <f t="shared" ref="I151:J151" si="5">I120+I117+I102+I150</f>
        <v>8175.6</v>
      </c>
      <c r="J151" s="2552">
        <f t="shared" si="5"/>
        <v>7884.1</v>
      </c>
      <c r="K151" s="2698"/>
      <c r="L151" s="2699"/>
      <c r="M151" s="2699"/>
      <c r="N151" s="2700"/>
    </row>
    <row r="152" spans="1:21" ht="13.5" thickBot="1" x14ac:dyDescent="0.25">
      <c r="A152" s="133" t="s">
        <v>7</v>
      </c>
      <c r="B152" s="1535" t="s">
        <v>9</v>
      </c>
      <c r="C152" s="2711" t="s">
        <v>57</v>
      </c>
      <c r="D152" s="2598"/>
      <c r="E152" s="2598"/>
      <c r="F152" s="2598"/>
      <c r="G152" s="2598"/>
      <c r="H152" s="2598"/>
      <c r="I152" s="2598"/>
      <c r="J152" s="2598"/>
      <c r="K152" s="2598"/>
      <c r="L152" s="2598"/>
      <c r="M152" s="2598"/>
      <c r="N152" s="2599"/>
      <c r="Q152" s="20"/>
      <c r="S152" s="20"/>
    </row>
    <row r="153" spans="1:21" ht="30.75" customHeight="1" x14ac:dyDescent="0.2">
      <c r="A153" s="118" t="s">
        <v>7</v>
      </c>
      <c r="B153" s="119" t="s">
        <v>9</v>
      </c>
      <c r="C153" s="122" t="s">
        <v>7</v>
      </c>
      <c r="D153" s="2646" t="s">
        <v>405</v>
      </c>
      <c r="E153" s="2648" t="s">
        <v>51</v>
      </c>
      <c r="F153" s="2263" t="s">
        <v>27</v>
      </c>
      <c r="G153" s="18" t="s">
        <v>10</v>
      </c>
      <c r="H153" s="1915">
        <v>10</v>
      </c>
      <c r="I153" s="1915"/>
      <c r="J153" s="766"/>
      <c r="K153" s="2015" t="s">
        <v>406</v>
      </c>
      <c r="L153" s="975">
        <v>1</v>
      </c>
      <c r="M153" s="1501"/>
      <c r="N153" s="416"/>
    </row>
    <row r="154" spans="1:21" ht="15" customHeight="1" x14ac:dyDescent="0.2">
      <c r="A154" s="8"/>
      <c r="B154" s="9"/>
      <c r="C154" s="123"/>
      <c r="D154" s="2605"/>
      <c r="E154" s="2671"/>
      <c r="F154" s="334"/>
      <c r="G154" s="31"/>
      <c r="H154" s="220"/>
      <c r="I154" s="220"/>
      <c r="J154" s="336"/>
      <c r="K154" s="2637" t="s">
        <v>407</v>
      </c>
      <c r="L154" s="420">
        <v>1</v>
      </c>
      <c r="M154" s="1502"/>
      <c r="N154" s="422"/>
      <c r="R154" s="20"/>
    </row>
    <row r="155" spans="1:21" ht="15.75" customHeight="1" thickBot="1" x14ac:dyDescent="0.25">
      <c r="A155" s="8"/>
      <c r="B155" s="9"/>
      <c r="C155" s="125"/>
      <c r="D155" s="2606"/>
      <c r="E155" s="2384"/>
      <c r="F155" s="518"/>
      <c r="G155" s="178" t="s">
        <v>14</v>
      </c>
      <c r="H155" s="1464">
        <f t="shared" ref="H155:J155" si="6">SUM(H153:H154)</f>
        <v>10</v>
      </c>
      <c r="I155" s="1464">
        <f t="shared" si="6"/>
        <v>0</v>
      </c>
      <c r="J155" s="1919">
        <f t="shared" si="6"/>
        <v>0</v>
      </c>
      <c r="K155" s="2647"/>
      <c r="L155" s="426"/>
      <c r="M155" s="1503"/>
      <c r="N155" s="425"/>
      <c r="Q155" s="20"/>
    </row>
    <row r="156" spans="1:21" ht="29.25" customHeight="1" x14ac:dyDescent="0.2">
      <c r="A156" s="118" t="s">
        <v>7</v>
      </c>
      <c r="B156" s="119" t="s">
        <v>9</v>
      </c>
      <c r="C156" s="111" t="s">
        <v>8</v>
      </c>
      <c r="D156" s="1987" t="s">
        <v>334</v>
      </c>
      <c r="E156" s="2712" t="s">
        <v>47</v>
      </c>
      <c r="F156" s="2464">
        <v>2</v>
      </c>
      <c r="G156" s="18" t="s">
        <v>10</v>
      </c>
      <c r="H156" s="57">
        <v>2.4</v>
      </c>
      <c r="I156" s="57">
        <v>32.5</v>
      </c>
      <c r="J156" s="368">
        <v>32</v>
      </c>
      <c r="K156" s="2466"/>
      <c r="L156" s="2315"/>
      <c r="M156" s="1505"/>
      <c r="N156" s="453"/>
      <c r="O156" s="20"/>
      <c r="R156" s="20"/>
    </row>
    <row r="157" spans="1:21" ht="27" customHeight="1" x14ac:dyDescent="0.2">
      <c r="A157" s="8"/>
      <c r="B157" s="9"/>
      <c r="C157" s="2"/>
      <c r="D157" s="2655" t="s">
        <v>335</v>
      </c>
      <c r="E157" s="2713"/>
      <c r="F157" s="334"/>
      <c r="G157" s="335"/>
      <c r="H157" s="1839"/>
      <c r="I157" s="1892"/>
      <c r="J157" s="1841"/>
      <c r="K157" s="2015" t="s">
        <v>472</v>
      </c>
      <c r="L157" s="492"/>
      <c r="M157" s="1899"/>
      <c r="N157" s="1796">
        <v>2</v>
      </c>
      <c r="O157" s="20"/>
      <c r="R157" s="20"/>
    </row>
    <row r="158" spans="1:21" ht="42" customHeight="1" x14ac:dyDescent="0.2">
      <c r="A158" s="8"/>
      <c r="B158" s="9"/>
      <c r="C158" s="2"/>
      <c r="D158" s="2656"/>
      <c r="E158" s="2504"/>
      <c r="F158" s="334"/>
      <c r="G158" s="335"/>
      <c r="H158" s="1839"/>
      <c r="I158" s="1892"/>
      <c r="J158" s="1841"/>
      <c r="K158" s="2015" t="s">
        <v>430</v>
      </c>
      <c r="L158" s="492">
        <v>1</v>
      </c>
      <c r="M158" s="1899"/>
      <c r="N158" s="1796"/>
      <c r="O158" s="20"/>
      <c r="R158" s="20"/>
    </row>
    <row r="159" spans="1:21" ht="30" customHeight="1" x14ac:dyDescent="0.2">
      <c r="A159" s="8"/>
      <c r="B159" s="9"/>
      <c r="C159" s="2"/>
      <c r="D159" s="2714"/>
      <c r="E159" s="2504"/>
      <c r="F159" s="334"/>
      <c r="G159" s="335"/>
      <c r="H159" s="1839"/>
      <c r="I159" s="1892"/>
      <c r="J159" s="1841"/>
      <c r="K159" s="82" t="s">
        <v>427</v>
      </c>
      <c r="L159" s="492">
        <v>1</v>
      </c>
      <c r="M159" s="1899"/>
      <c r="N159" s="1796">
        <v>1</v>
      </c>
      <c r="O159" s="20"/>
      <c r="R159" s="20"/>
    </row>
    <row r="160" spans="1:21" ht="29.25" customHeight="1" x14ac:dyDescent="0.2">
      <c r="A160" s="8"/>
      <c r="B160" s="9"/>
      <c r="C160" s="454"/>
      <c r="D160" s="2604" t="s">
        <v>426</v>
      </c>
      <c r="E160" s="2107"/>
      <c r="F160" s="2473"/>
      <c r="G160" s="2709"/>
      <c r="H160" s="2710"/>
      <c r="I160" s="2636"/>
      <c r="J160" s="2636"/>
      <c r="K160" s="2015" t="s">
        <v>429</v>
      </c>
      <c r="L160" s="492"/>
      <c r="M160" s="510">
        <v>50</v>
      </c>
      <c r="N160" s="1796">
        <v>100</v>
      </c>
      <c r="O160" s="20"/>
      <c r="R160" s="20"/>
    </row>
    <row r="161" spans="1:19" ht="42" customHeight="1" x14ac:dyDescent="0.2">
      <c r="A161" s="8"/>
      <c r="B161" s="9"/>
      <c r="C161" s="454"/>
      <c r="D161" s="2605"/>
      <c r="E161" s="2107"/>
      <c r="F161" s="2473"/>
      <c r="G161" s="2709"/>
      <c r="H161" s="2710"/>
      <c r="I161" s="2636"/>
      <c r="J161" s="2636"/>
      <c r="K161" s="2322" t="s">
        <v>473</v>
      </c>
      <c r="L161" s="486"/>
      <c r="M161" s="510">
        <v>50</v>
      </c>
      <c r="N161" s="400">
        <v>100</v>
      </c>
      <c r="O161" s="20"/>
      <c r="R161" s="20"/>
    </row>
    <row r="162" spans="1:19" ht="29.25" customHeight="1" thickBot="1" x14ac:dyDescent="0.25">
      <c r="A162" s="3"/>
      <c r="B162" s="1"/>
      <c r="C162" s="130"/>
      <c r="D162" s="2606"/>
      <c r="E162" s="2486"/>
      <c r="F162" s="999"/>
      <c r="G162" s="36" t="s">
        <v>14</v>
      </c>
      <c r="H162" s="1464">
        <f>SUM(H156:H161)</f>
        <v>2.4</v>
      </c>
      <c r="I162" s="1464">
        <f t="shared" ref="I162:J162" si="7">SUM(I156:I161)</f>
        <v>32.5</v>
      </c>
      <c r="J162" s="1464">
        <f t="shared" si="7"/>
        <v>32</v>
      </c>
      <c r="K162" s="185" t="s">
        <v>194</v>
      </c>
      <c r="L162" s="2514"/>
      <c r="M162" s="2515"/>
      <c r="N162" s="2081">
        <v>2</v>
      </c>
      <c r="Q162" s="20"/>
    </row>
    <row r="163" spans="1:19" ht="40.5" customHeight="1" x14ac:dyDescent="0.2">
      <c r="A163" s="118" t="s">
        <v>7</v>
      </c>
      <c r="B163" s="119" t="s">
        <v>9</v>
      </c>
      <c r="C163" s="111" t="s">
        <v>9</v>
      </c>
      <c r="D163" s="787" t="s">
        <v>95</v>
      </c>
      <c r="E163" s="543" t="s">
        <v>96</v>
      </c>
      <c r="F163" s="544" t="s">
        <v>27</v>
      </c>
      <c r="G163" s="13" t="s">
        <v>10</v>
      </c>
      <c r="H163" s="62">
        <v>252.4</v>
      </c>
      <c r="I163" s="545">
        <v>217</v>
      </c>
      <c r="J163" s="545">
        <v>146</v>
      </c>
      <c r="K163" s="32"/>
      <c r="L163" s="2338"/>
      <c r="M163" s="1517"/>
      <c r="N163" s="1545"/>
      <c r="Q163" s="20"/>
      <c r="R163" s="20"/>
      <c r="S163" s="20"/>
    </row>
    <row r="164" spans="1:19" ht="39.75" customHeight="1" x14ac:dyDescent="0.2">
      <c r="A164" s="8"/>
      <c r="B164" s="9"/>
      <c r="C164" s="2"/>
      <c r="D164" s="2706" t="s">
        <v>474</v>
      </c>
      <c r="E164" s="2516" t="s">
        <v>453</v>
      </c>
      <c r="F164" s="2108"/>
      <c r="G164" s="2418"/>
      <c r="H164" s="2402"/>
      <c r="I164" s="2401"/>
      <c r="J164" s="2402"/>
      <c r="K164" s="2334" t="s">
        <v>340</v>
      </c>
      <c r="L164" s="2339">
        <v>1</v>
      </c>
      <c r="M164" s="1518"/>
      <c r="N164" s="1546"/>
    </row>
    <row r="165" spans="1:19" ht="39.75" customHeight="1" x14ac:dyDescent="0.2">
      <c r="A165" s="8"/>
      <c r="B165" s="9"/>
      <c r="C165" s="2"/>
      <c r="D165" s="2707"/>
      <c r="E165" s="86"/>
      <c r="F165" s="2108"/>
      <c r="G165" s="2229"/>
      <c r="H165" s="193"/>
      <c r="I165" s="2240"/>
      <c r="J165" s="193"/>
      <c r="K165" s="82" t="s">
        <v>346</v>
      </c>
      <c r="L165" s="2339">
        <v>30</v>
      </c>
      <c r="M165" s="1518">
        <v>2</v>
      </c>
      <c r="N165" s="1546"/>
    </row>
    <row r="166" spans="1:19" ht="17.25" customHeight="1" x14ac:dyDescent="0.2">
      <c r="A166" s="8"/>
      <c r="B166" s="9"/>
      <c r="C166" s="2"/>
      <c r="D166" s="2708"/>
      <c r="E166" s="86"/>
      <c r="F166" s="2108"/>
      <c r="G166" s="2418"/>
      <c r="H166" s="2125"/>
      <c r="I166" s="2346"/>
      <c r="J166" s="2401"/>
      <c r="K166" s="778" t="s">
        <v>329</v>
      </c>
      <c r="L166" s="494">
        <v>1</v>
      </c>
      <c r="M166" s="549">
        <v>1</v>
      </c>
      <c r="N166" s="553"/>
    </row>
    <row r="167" spans="1:19" ht="30.75" customHeight="1" x14ac:dyDescent="0.2">
      <c r="A167" s="8"/>
      <c r="B167" s="9"/>
      <c r="C167" s="2"/>
      <c r="D167" s="2706" t="s">
        <v>145</v>
      </c>
      <c r="E167" s="2107"/>
      <c r="F167" s="2108"/>
      <c r="G167" s="2716"/>
      <c r="H167" s="2644"/>
      <c r="I167" s="2715"/>
      <c r="J167" s="2715"/>
      <c r="K167" s="778" t="s">
        <v>345</v>
      </c>
      <c r="L167" s="2339">
        <v>1</v>
      </c>
      <c r="M167" s="550">
        <v>1</v>
      </c>
      <c r="N167" s="1546">
        <v>1</v>
      </c>
      <c r="O167" s="11"/>
    </row>
    <row r="168" spans="1:19" ht="42.75" customHeight="1" x14ac:dyDescent="0.2">
      <c r="A168" s="8"/>
      <c r="B168" s="9"/>
      <c r="C168" s="2"/>
      <c r="D168" s="2707"/>
      <c r="E168" s="2107"/>
      <c r="F168" s="2108"/>
      <c r="G168" s="2716"/>
      <c r="H168" s="2644"/>
      <c r="I168" s="2715"/>
      <c r="J168" s="2715"/>
      <c r="K168" s="778" t="s">
        <v>477</v>
      </c>
      <c r="L168" s="446">
        <v>29000</v>
      </c>
      <c r="M168" s="457">
        <v>31450</v>
      </c>
      <c r="N168" s="400">
        <v>33400</v>
      </c>
      <c r="O168" s="11"/>
    </row>
    <row r="169" spans="1:19" ht="38.25" customHeight="1" x14ac:dyDescent="0.2">
      <c r="A169" s="8"/>
      <c r="B169" s="9"/>
      <c r="C169" s="2"/>
      <c r="D169" s="2707"/>
      <c r="E169" s="2107"/>
      <c r="F169" s="2108"/>
      <c r="G169" s="2716"/>
      <c r="H169" s="2644"/>
      <c r="I169" s="2715"/>
      <c r="J169" s="2715"/>
      <c r="K169" s="778" t="s">
        <v>478</v>
      </c>
      <c r="L169" s="497">
        <v>5150</v>
      </c>
      <c r="M169" s="498">
        <v>5240</v>
      </c>
      <c r="N169" s="1546">
        <v>5578</v>
      </c>
      <c r="O169" s="11"/>
    </row>
    <row r="170" spans="1:19" ht="30.75" customHeight="1" x14ac:dyDescent="0.2">
      <c r="A170" s="8"/>
      <c r="B170" s="9"/>
      <c r="C170" s="2"/>
      <c r="D170" s="2707"/>
      <c r="E170" s="2107"/>
      <c r="F170" s="2108"/>
      <c r="G170" s="2716"/>
      <c r="H170" s="2644"/>
      <c r="I170" s="2715"/>
      <c r="J170" s="2715"/>
      <c r="K170" s="82" t="s">
        <v>476</v>
      </c>
      <c r="L170" s="398">
        <v>1</v>
      </c>
      <c r="M170" s="399">
        <v>1</v>
      </c>
      <c r="N170" s="400">
        <v>1</v>
      </c>
      <c r="O170" s="11"/>
    </row>
    <row r="171" spans="1:19" ht="42" customHeight="1" x14ac:dyDescent="0.2">
      <c r="A171" s="8"/>
      <c r="B171" s="9"/>
      <c r="C171" s="2"/>
      <c r="D171" s="2708"/>
      <c r="E171" s="2107"/>
      <c r="F171" s="2108"/>
      <c r="G171" s="2716"/>
      <c r="H171" s="2644"/>
      <c r="I171" s="2715"/>
      <c r="J171" s="2715"/>
      <c r="K171" s="2248" t="s">
        <v>422</v>
      </c>
      <c r="L171" s="446">
        <v>5100</v>
      </c>
      <c r="M171" s="1506">
        <v>5100</v>
      </c>
      <c r="N171" s="458">
        <v>5100</v>
      </c>
      <c r="O171" s="11"/>
      <c r="Q171" s="20"/>
    </row>
    <row r="172" spans="1:19" ht="28.5" customHeight="1" x14ac:dyDescent="0.2">
      <c r="A172" s="8"/>
      <c r="B172" s="9"/>
      <c r="C172" s="454"/>
      <c r="D172" s="2706" t="s">
        <v>475</v>
      </c>
      <c r="E172" s="2107"/>
      <c r="F172" s="2108"/>
      <c r="G172" s="2716"/>
      <c r="H172" s="2644"/>
      <c r="I172" s="2715"/>
      <c r="J172" s="2715"/>
      <c r="K172" s="2248" t="s">
        <v>415</v>
      </c>
      <c r="L172" s="446">
        <v>1</v>
      </c>
      <c r="M172" s="1506">
        <v>1</v>
      </c>
      <c r="N172" s="458">
        <v>1</v>
      </c>
      <c r="O172" s="11"/>
      <c r="Q172" s="20"/>
    </row>
    <row r="173" spans="1:19" ht="28.5" customHeight="1" x14ac:dyDescent="0.2">
      <c r="A173" s="8"/>
      <c r="B173" s="9"/>
      <c r="C173" s="454"/>
      <c r="D173" s="2708"/>
      <c r="E173" s="2107"/>
      <c r="F173" s="2108"/>
      <c r="G173" s="2716"/>
      <c r="H173" s="2644"/>
      <c r="I173" s="2715"/>
      <c r="J173" s="2715"/>
      <c r="K173" s="2248" t="s">
        <v>416</v>
      </c>
      <c r="L173" s="446">
        <v>1</v>
      </c>
      <c r="M173" s="1506"/>
      <c r="N173" s="458"/>
      <c r="O173" s="11"/>
      <c r="Q173" s="20"/>
    </row>
    <row r="174" spans="1:19" ht="15.75" customHeight="1" x14ac:dyDescent="0.2">
      <c r="A174" s="8"/>
      <c r="B174" s="9"/>
      <c r="C174" s="454"/>
      <c r="D174" s="2706" t="s">
        <v>479</v>
      </c>
      <c r="E174" s="2107"/>
      <c r="F174" s="2108"/>
      <c r="G174" s="2716"/>
      <c r="H174" s="2644"/>
      <c r="I174" s="2715"/>
      <c r="J174" s="2715"/>
      <c r="K174" s="778" t="s">
        <v>409</v>
      </c>
      <c r="L174" s="497">
        <v>1</v>
      </c>
      <c r="M174" s="498"/>
      <c r="N174" s="557"/>
      <c r="O174" s="11"/>
      <c r="Q174" s="20"/>
    </row>
    <row r="175" spans="1:19" ht="16.5" customHeight="1" x14ac:dyDescent="0.2">
      <c r="A175" s="8"/>
      <c r="B175" s="9"/>
      <c r="C175" s="454"/>
      <c r="D175" s="2707"/>
      <c r="E175" s="2107"/>
      <c r="F175" s="2108"/>
      <c r="G175" s="2716"/>
      <c r="H175" s="2644"/>
      <c r="I175" s="2715"/>
      <c r="J175" s="2715"/>
      <c r="K175" s="778" t="s">
        <v>480</v>
      </c>
      <c r="L175" s="497">
        <v>1</v>
      </c>
      <c r="M175" s="1509"/>
      <c r="N175" s="557"/>
      <c r="O175" s="11"/>
      <c r="Q175" s="20"/>
    </row>
    <row r="176" spans="1:19" ht="28.5" customHeight="1" x14ac:dyDescent="0.2">
      <c r="A176" s="8"/>
      <c r="B176" s="9"/>
      <c r="C176" s="454"/>
      <c r="D176" s="2708"/>
      <c r="E176" s="2107"/>
      <c r="F176" s="2108"/>
      <c r="G176" s="2716"/>
      <c r="H176" s="2644"/>
      <c r="I176" s="2715"/>
      <c r="J176" s="2715"/>
      <c r="K176" s="778" t="s">
        <v>343</v>
      </c>
      <c r="L176" s="497">
        <v>20</v>
      </c>
      <c r="M176" s="1509">
        <v>70</v>
      </c>
      <c r="N176" s="557">
        <v>100</v>
      </c>
      <c r="O176" s="11"/>
      <c r="Q176" s="20"/>
    </row>
    <row r="177" spans="1:20" ht="17.25" customHeight="1" x14ac:dyDescent="0.2">
      <c r="A177" s="8"/>
      <c r="B177" s="9"/>
      <c r="C177" s="454"/>
      <c r="D177" s="2706" t="s">
        <v>433</v>
      </c>
      <c r="E177" s="2107"/>
      <c r="F177" s="2108"/>
      <c r="G177" s="2709"/>
      <c r="H177" s="2644"/>
      <c r="I177" s="2715"/>
      <c r="J177" s="2715"/>
      <c r="K177" s="778" t="s">
        <v>419</v>
      </c>
      <c r="L177" s="497"/>
      <c r="M177" s="1509">
        <v>1</v>
      </c>
      <c r="N177" s="557"/>
      <c r="O177" s="11"/>
      <c r="Q177" s="20"/>
    </row>
    <row r="178" spans="1:20" ht="28.5" customHeight="1" x14ac:dyDescent="0.2">
      <c r="A178" s="8"/>
      <c r="B178" s="9"/>
      <c r="C178" s="454"/>
      <c r="D178" s="2707"/>
      <c r="E178" s="2107"/>
      <c r="F178" s="2108"/>
      <c r="G178" s="2709"/>
      <c r="H178" s="2644"/>
      <c r="I178" s="2715"/>
      <c r="J178" s="2715"/>
      <c r="K178" s="778" t="s">
        <v>481</v>
      </c>
      <c r="L178" s="497"/>
      <c r="M178" s="1509">
        <v>1</v>
      </c>
      <c r="N178" s="557">
        <v>1</v>
      </c>
      <c r="O178" s="11"/>
      <c r="Q178" s="20"/>
    </row>
    <row r="179" spans="1:20" ht="28.5" customHeight="1" x14ac:dyDescent="0.2">
      <c r="A179" s="8"/>
      <c r="B179" s="9"/>
      <c r="C179" s="454"/>
      <c r="D179" s="2707"/>
      <c r="E179" s="2107"/>
      <c r="F179" s="2108"/>
      <c r="G179" s="2709"/>
      <c r="H179" s="2644"/>
      <c r="I179" s="2715"/>
      <c r="J179" s="2715"/>
      <c r="K179" s="778" t="s">
        <v>411</v>
      </c>
      <c r="L179" s="497"/>
      <c r="M179" s="1509">
        <v>30</v>
      </c>
      <c r="N179" s="557">
        <v>50</v>
      </c>
      <c r="O179" s="11"/>
      <c r="Q179" s="20"/>
    </row>
    <row r="180" spans="1:20" ht="42" customHeight="1" x14ac:dyDescent="0.2">
      <c r="A180" s="8"/>
      <c r="B180" s="9"/>
      <c r="C180" s="454"/>
      <c r="D180" s="2708"/>
      <c r="E180" s="2107"/>
      <c r="F180" s="2108"/>
      <c r="G180" s="2709"/>
      <c r="H180" s="2644"/>
      <c r="I180" s="2715"/>
      <c r="J180" s="2715"/>
      <c r="K180" s="2271" t="s">
        <v>421</v>
      </c>
      <c r="L180" s="494"/>
      <c r="M180" s="1509"/>
      <c r="N180" s="553">
        <v>20</v>
      </c>
      <c r="O180" s="11"/>
      <c r="Q180" s="20"/>
    </row>
    <row r="181" spans="1:20" ht="28.5" customHeight="1" x14ac:dyDescent="0.2">
      <c r="A181" s="8"/>
      <c r="B181" s="9"/>
      <c r="C181" s="454"/>
      <c r="D181" s="2604" t="s">
        <v>344</v>
      </c>
      <c r="E181" s="2119"/>
      <c r="F181" s="455"/>
      <c r="G181" s="2709"/>
      <c r="H181" s="2717"/>
      <c r="I181" s="2729"/>
      <c r="J181" s="2730"/>
      <c r="K181" s="2335" t="s">
        <v>457</v>
      </c>
      <c r="L181" s="1206">
        <v>1</v>
      </c>
      <c r="M181" s="550"/>
      <c r="N181" s="559">
        <v>2</v>
      </c>
      <c r="O181" s="11"/>
      <c r="Q181" s="20"/>
      <c r="R181" s="20"/>
    </row>
    <row r="182" spans="1:20" ht="41.25" customHeight="1" x14ac:dyDescent="0.2">
      <c r="A182" s="8"/>
      <c r="B182" s="9"/>
      <c r="C182" s="454"/>
      <c r="D182" s="2605"/>
      <c r="E182" s="2119"/>
      <c r="F182" s="455"/>
      <c r="G182" s="2709"/>
      <c r="H182" s="2717"/>
      <c r="I182" s="2729"/>
      <c r="J182" s="2730"/>
      <c r="K182" s="2335" t="s">
        <v>458</v>
      </c>
      <c r="L182" s="1206">
        <v>1</v>
      </c>
      <c r="M182" s="550"/>
      <c r="N182" s="559"/>
      <c r="O182" s="11"/>
      <c r="Q182" s="20"/>
      <c r="R182" s="20"/>
    </row>
    <row r="183" spans="1:20" ht="15" customHeight="1" thickBot="1" x14ac:dyDescent="0.25">
      <c r="A183" s="8"/>
      <c r="B183" s="9"/>
      <c r="C183" s="125"/>
      <c r="D183" s="2231"/>
      <c r="E183" s="2119"/>
      <c r="F183" s="518"/>
      <c r="G183" s="36" t="s">
        <v>14</v>
      </c>
      <c r="H183" s="1464">
        <f>SUM(H163:H182)</f>
        <v>252.4</v>
      </c>
      <c r="I183" s="1464">
        <f t="shared" ref="I183:J183" si="8">SUM(I163:I182)</f>
        <v>217</v>
      </c>
      <c r="J183" s="1464">
        <f t="shared" si="8"/>
        <v>146</v>
      </c>
      <c r="K183" s="2336" t="s">
        <v>329</v>
      </c>
      <c r="L183" s="1206"/>
      <c r="M183" s="1508"/>
      <c r="N183" s="559">
        <v>1</v>
      </c>
      <c r="Q183" s="20"/>
    </row>
    <row r="184" spans="1:20" ht="42" customHeight="1" x14ac:dyDescent="0.2">
      <c r="A184" s="118" t="s">
        <v>7</v>
      </c>
      <c r="B184" s="119" t="s">
        <v>9</v>
      </c>
      <c r="C184" s="111" t="s">
        <v>11</v>
      </c>
      <c r="D184" s="192" t="s">
        <v>336</v>
      </c>
      <c r="E184" s="532"/>
      <c r="F184" s="2731">
        <v>2</v>
      </c>
      <c r="G184" s="13" t="s">
        <v>10</v>
      </c>
      <c r="H184" s="882"/>
      <c r="I184" s="533">
        <v>60</v>
      </c>
      <c r="J184" s="533">
        <v>35</v>
      </c>
      <c r="K184" s="2337"/>
      <c r="L184" s="2312"/>
      <c r="M184" s="1514"/>
      <c r="N184" s="293"/>
      <c r="Q184" s="20"/>
      <c r="S184" s="20"/>
    </row>
    <row r="185" spans="1:20" ht="42" customHeight="1" x14ac:dyDescent="0.2">
      <c r="A185" s="8"/>
      <c r="B185" s="9"/>
      <c r="C185" s="2"/>
      <c r="D185" s="65" t="s">
        <v>63</v>
      </c>
      <c r="E185" s="2390" t="s">
        <v>48</v>
      </c>
      <c r="F185" s="2732"/>
      <c r="G185" s="2414"/>
      <c r="H185" s="2553"/>
      <c r="I185" s="2554"/>
      <c r="J185" s="2554"/>
      <c r="K185" s="2015" t="s">
        <v>83</v>
      </c>
      <c r="L185" s="2340"/>
      <c r="M185" s="1912">
        <v>1</v>
      </c>
      <c r="N185" s="1908"/>
      <c r="Q185" s="20"/>
      <c r="R185" s="20"/>
    </row>
    <row r="186" spans="1:20" ht="29.25" customHeight="1" x14ac:dyDescent="0.2">
      <c r="A186" s="8"/>
      <c r="B186" s="9"/>
      <c r="C186" s="2"/>
      <c r="D186" s="191" t="s">
        <v>482</v>
      </c>
      <c r="E186" s="2384"/>
      <c r="F186" s="2732"/>
      <c r="G186" s="574"/>
      <c r="H186" s="2555"/>
      <c r="I186" s="2556"/>
      <c r="J186" s="2556"/>
      <c r="K186" s="778" t="s">
        <v>483</v>
      </c>
      <c r="L186" s="497"/>
      <c r="M186" s="498">
        <v>1</v>
      </c>
      <c r="N186" s="557"/>
      <c r="Q186" s="20"/>
      <c r="R186" s="20"/>
      <c r="T186" s="20"/>
    </row>
    <row r="187" spans="1:20" ht="29.25" customHeight="1" thickBot="1" x14ac:dyDescent="0.25">
      <c r="A187" s="3"/>
      <c r="B187" s="1"/>
      <c r="C187" s="130"/>
      <c r="D187" s="2244"/>
      <c r="E187" s="2383"/>
      <c r="F187" s="2733"/>
      <c r="G187" s="36" t="s">
        <v>14</v>
      </c>
      <c r="H187" s="2557"/>
      <c r="I187" s="2558">
        <f>SUM(I184:I186)</f>
        <v>60</v>
      </c>
      <c r="J187" s="2558">
        <f>SUM(J184:J186)</f>
        <v>35</v>
      </c>
      <c r="K187" s="778" t="s">
        <v>484</v>
      </c>
      <c r="L187" s="2341"/>
      <c r="M187" s="2342">
        <v>10</v>
      </c>
      <c r="N187" s="1547">
        <v>20</v>
      </c>
      <c r="R187" s="20"/>
    </row>
    <row r="188" spans="1:20" ht="14.25" customHeight="1" thickBot="1" x14ac:dyDescent="0.25">
      <c r="A188" s="2261" t="s">
        <v>7</v>
      </c>
      <c r="B188" s="129" t="s">
        <v>9</v>
      </c>
      <c r="C188" s="2722" t="s">
        <v>13</v>
      </c>
      <c r="D188" s="2665"/>
      <c r="E188" s="2665"/>
      <c r="F188" s="2665"/>
      <c r="G188" s="2666"/>
      <c r="H188" s="46">
        <f>H187+H162+H155+H183</f>
        <v>264.8</v>
      </c>
      <c r="I188" s="46">
        <f>I187+I162+I155+I183</f>
        <v>309.5</v>
      </c>
      <c r="J188" s="46">
        <f>J187+J162+J155+J183</f>
        <v>213</v>
      </c>
      <c r="K188" s="2667"/>
      <c r="L188" s="2668"/>
      <c r="M188" s="2668"/>
      <c r="N188" s="2669"/>
    </row>
    <row r="189" spans="1:20" ht="14.25" customHeight="1" thickBot="1" x14ac:dyDescent="0.25">
      <c r="A189" s="109" t="s">
        <v>7</v>
      </c>
      <c r="B189" s="2723" t="s">
        <v>15</v>
      </c>
      <c r="C189" s="2724"/>
      <c r="D189" s="2724"/>
      <c r="E189" s="2724"/>
      <c r="F189" s="2724"/>
      <c r="G189" s="2725"/>
      <c r="H189" s="48">
        <f>+H188+H151+H65</f>
        <v>8749.5</v>
      </c>
      <c r="I189" s="565">
        <f>+I188+I151+I65</f>
        <v>10328.800000000001</v>
      </c>
      <c r="J189" s="565">
        <f>+J188+J151+J65</f>
        <v>9840.2000000000007</v>
      </c>
      <c r="K189" s="2726"/>
      <c r="L189" s="2727"/>
      <c r="M189" s="2727"/>
      <c r="N189" s="2728"/>
    </row>
    <row r="190" spans="1:20" ht="14.25" customHeight="1" thickBot="1" x14ac:dyDescent="0.25">
      <c r="A190" s="136" t="s">
        <v>12</v>
      </c>
      <c r="B190" s="2750" t="s">
        <v>50</v>
      </c>
      <c r="C190" s="2751"/>
      <c r="D190" s="2751"/>
      <c r="E190" s="2751"/>
      <c r="F190" s="2751"/>
      <c r="G190" s="2752"/>
      <c r="H190" s="49">
        <f t="shared" ref="H190:J190" si="9">+H189</f>
        <v>8749.5</v>
      </c>
      <c r="I190" s="566">
        <f t="shared" si="9"/>
        <v>10328.800000000001</v>
      </c>
      <c r="J190" s="566">
        <f t="shared" si="9"/>
        <v>9840.2000000000007</v>
      </c>
      <c r="K190" s="2753"/>
      <c r="L190" s="2754"/>
      <c r="M190" s="2754"/>
      <c r="N190" s="2755"/>
    </row>
    <row r="191" spans="1:20" ht="24.75" customHeight="1" thickBot="1" x14ac:dyDescent="0.25">
      <c r="A191" s="2734" t="s">
        <v>17</v>
      </c>
      <c r="B191" s="2734"/>
      <c r="C191" s="2734"/>
      <c r="D191" s="2734"/>
      <c r="E191" s="2734"/>
      <c r="F191" s="2734"/>
      <c r="G191" s="2734"/>
      <c r="H191" s="2734"/>
      <c r="I191" s="2734"/>
      <c r="J191" s="2734"/>
      <c r="K191" s="27"/>
      <c r="L191" s="68"/>
      <c r="M191" s="68"/>
      <c r="N191" s="68"/>
    </row>
    <row r="192" spans="1:20" ht="63.75" customHeight="1" x14ac:dyDescent="0.2">
      <c r="A192" s="2718" t="s">
        <v>16</v>
      </c>
      <c r="B192" s="2719"/>
      <c r="C192" s="2719"/>
      <c r="D192" s="2719"/>
      <c r="E192" s="2719"/>
      <c r="F192" s="2719"/>
      <c r="G192" s="2720"/>
      <c r="H192" s="221" t="s">
        <v>486</v>
      </c>
      <c r="I192" s="567" t="s">
        <v>226</v>
      </c>
      <c r="J192" s="567" t="s">
        <v>307</v>
      </c>
      <c r="K192" s="2241"/>
      <c r="L192" s="2721"/>
      <c r="M192" s="2721"/>
      <c r="N192" s="2721"/>
    </row>
    <row r="193" spans="1:19" ht="15.75" customHeight="1" x14ac:dyDescent="0.2">
      <c r="A193" s="2747" t="s">
        <v>25</v>
      </c>
      <c r="B193" s="2748"/>
      <c r="C193" s="2748"/>
      <c r="D193" s="2748"/>
      <c r="E193" s="2748"/>
      <c r="F193" s="2748"/>
      <c r="G193" s="2749"/>
      <c r="H193" s="945">
        <f>SUM(H194:H199)</f>
        <v>7452.3999999999987</v>
      </c>
      <c r="I193" s="569">
        <f>SUM(I194:I199)</f>
        <v>9022.4000000000015</v>
      </c>
      <c r="J193" s="569">
        <f>SUM(J194:J199)</f>
        <v>9638.2000000000007</v>
      </c>
      <c r="K193" s="2241"/>
      <c r="L193" s="2721"/>
      <c r="M193" s="2721"/>
      <c r="N193" s="2721"/>
    </row>
    <row r="194" spans="1:19" ht="13.5" customHeight="1" x14ac:dyDescent="0.2">
      <c r="A194" s="2738" t="s">
        <v>18</v>
      </c>
      <c r="B194" s="2739"/>
      <c r="C194" s="2739"/>
      <c r="D194" s="2739"/>
      <c r="E194" s="2739"/>
      <c r="F194" s="2739"/>
      <c r="G194" s="2740"/>
      <c r="H194" s="358">
        <f>SUMIF(G14:G182,"sb",H14:H182)</f>
        <v>6564.6999999999989</v>
      </c>
      <c r="I194" s="42">
        <f>SUMIF(G14:G187,"sb",I14:I187)</f>
        <v>8379</v>
      </c>
      <c r="J194" s="42">
        <f>SUMIF(G14:G187,"sb",J14:J187)</f>
        <v>8987.4</v>
      </c>
      <c r="K194" s="2242"/>
      <c r="L194" s="2737"/>
      <c r="M194" s="2737"/>
      <c r="N194" s="2737"/>
    </row>
    <row r="195" spans="1:19" ht="27.75" customHeight="1" x14ac:dyDescent="0.2">
      <c r="A195" s="2744" t="s">
        <v>441</v>
      </c>
      <c r="B195" s="2745"/>
      <c r="C195" s="2745"/>
      <c r="D195" s="2745"/>
      <c r="E195" s="2745"/>
      <c r="F195" s="2745"/>
      <c r="G195" s="2746"/>
      <c r="H195" s="358">
        <f>SUMIF(G21:G183,"sb(esa)",H21:H183)</f>
        <v>46</v>
      </c>
      <c r="I195" s="42"/>
      <c r="J195" s="42"/>
      <c r="K195" s="2242"/>
      <c r="L195" s="2242"/>
      <c r="M195" s="2242"/>
      <c r="N195" s="2242"/>
    </row>
    <row r="196" spans="1:19" ht="14.25" customHeight="1" x14ac:dyDescent="0.2">
      <c r="A196" s="2738" t="s">
        <v>233</v>
      </c>
      <c r="B196" s="2739"/>
      <c r="C196" s="2739"/>
      <c r="D196" s="2739"/>
      <c r="E196" s="2739"/>
      <c r="F196" s="2739"/>
      <c r="G196" s="2740"/>
      <c r="H196" s="358">
        <f>SUMIF(G21:G187,"sb(l)",H21:H187)</f>
        <v>205.10000000000002</v>
      </c>
      <c r="I196" s="42"/>
      <c r="J196" s="42"/>
      <c r="K196" s="2242"/>
      <c r="L196" s="2242"/>
      <c r="M196" s="2242"/>
      <c r="N196" s="2242"/>
    </row>
    <row r="197" spans="1:19" ht="14.25" customHeight="1" x14ac:dyDescent="0.2">
      <c r="A197" s="2738" t="s">
        <v>53</v>
      </c>
      <c r="B197" s="2739"/>
      <c r="C197" s="2739"/>
      <c r="D197" s="2739"/>
      <c r="E197" s="2739"/>
      <c r="F197" s="2739"/>
      <c r="G197" s="2740"/>
      <c r="H197" s="358">
        <f>SUMIF(G18:G182,"sb(vr)",H18:H182)</f>
        <v>222.7</v>
      </c>
      <c r="I197" s="42">
        <f>SUMIF(G14:G182,"sb(vr)",I14:I182)</f>
        <v>222.7</v>
      </c>
      <c r="J197" s="42">
        <f>SUMIF(G14:G182,"sb(vr)",J14:J182)</f>
        <v>222.7</v>
      </c>
      <c r="K197" s="2243"/>
      <c r="L197" s="2242"/>
      <c r="M197" s="2242"/>
      <c r="N197" s="2242"/>
    </row>
    <row r="198" spans="1:19" x14ac:dyDescent="0.2">
      <c r="A198" s="2744" t="s">
        <v>24</v>
      </c>
      <c r="B198" s="2745"/>
      <c r="C198" s="2745"/>
      <c r="D198" s="2745"/>
      <c r="E198" s="2745"/>
      <c r="F198" s="2745"/>
      <c r="G198" s="2746"/>
      <c r="H198" s="946">
        <f>SUMIF(G18:G182,"sb(sp)",H18:H182)</f>
        <v>413.9</v>
      </c>
      <c r="I198" s="50">
        <f>SUMIF(G21:G182,"sb(sp)",I21:I182)</f>
        <v>420.7</v>
      </c>
      <c r="J198" s="50">
        <f>SUMIF(G21:G182,"sb(sp)",J21:J182)</f>
        <v>428.1</v>
      </c>
      <c r="K198" s="28"/>
      <c r="L198" s="2737"/>
      <c r="M198" s="2737"/>
      <c r="N198" s="2737"/>
    </row>
    <row r="199" spans="1:19" x14ac:dyDescent="0.2">
      <c r="A199" s="2744" t="s">
        <v>89</v>
      </c>
      <c r="B199" s="2745"/>
      <c r="C199" s="2745"/>
      <c r="D199" s="2745"/>
      <c r="E199" s="2745"/>
      <c r="F199" s="2745"/>
      <c r="G199" s="2746"/>
      <c r="H199" s="570">
        <f>SUMIF(G21:G182,"sb(spl)",H21:H182)</f>
        <v>0</v>
      </c>
      <c r="I199" s="66">
        <f>SUMIF(G21:G182,"sb(spl)",I21:I182)</f>
        <v>0</v>
      </c>
      <c r="J199" s="66">
        <f>SUMIF(G21:G182,"sb(spl)",J21:J182)</f>
        <v>0</v>
      </c>
      <c r="K199" s="28"/>
      <c r="L199" s="2242"/>
      <c r="M199" s="2242"/>
      <c r="N199" s="2242"/>
    </row>
    <row r="200" spans="1:19" x14ac:dyDescent="0.2">
      <c r="A200" s="2747" t="s">
        <v>26</v>
      </c>
      <c r="B200" s="2748"/>
      <c r="C200" s="2748"/>
      <c r="D200" s="2748"/>
      <c r="E200" s="2748"/>
      <c r="F200" s="2748"/>
      <c r="G200" s="2749"/>
      <c r="H200" s="568">
        <f t="shared" ref="H200:I200" si="10">SUM(H201:H203)</f>
        <v>1297.1000000000001</v>
      </c>
      <c r="I200" s="51">
        <f t="shared" si="10"/>
        <v>1306.3999999999999</v>
      </c>
      <c r="J200" s="51">
        <f>SUM(J201:J203)</f>
        <v>202</v>
      </c>
      <c r="K200" s="2241"/>
      <c r="L200" s="2721"/>
      <c r="M200" s="2721"/>
      <c r="N200" s="2721"/>
    </row>
    <row r="201" spans="1:19" x14ac:dyDescent="0.2">
      <c r="A201" s="2738" t="s">
        <v>19</v>
      </c>
      <c r="B201" s="2739"/>
      <c r="C201" s="2739"/>
      <c r="D201" s="2739"/>
      <c r="E201" s="2739"/>
      <c r="F201" s="2739"/>
      <c r="G201" s="2740"/>
      <c r="H201" s="358">
        <f>SUMIF(G18:G182,"es",H18:H182)</f>
        <v>1232.4000000000001</v>
      </c>
      <c r="I201" s="42">
        <f>SUMIF(G21:G182,"es",I21:I182)</f>
        <v>1282.8</v>
      </c>
      <c r="J201" s="42">
        <f>SUMIF(G21:G182,"es",J21:J182)</f>
        <v>202</v>
      </c>
      <c r="K201" s="2242"/>
      <c r="L201" s="2737"/>
      <c r="M201" s="2737"/>
      <c r="N201" s="2737"/>
    </row>
    <row r="202" spans="1:19" x14ac:dyDescent="0.2">
      <c r="A202" s="2738" t="s">
        <v>236</v>
      </c>
      <c r="B202" s="2739"/>
      <c r="C202" s="2739"/>
      <c r="D202" s="2739"/>
      <c r="E202" s="2739"/>
      <c r="F202" s="2739"/>
      <c r="G202" s="2740"/>
      <c r="H202" s="358">
        <f>SUMIF(G21:G182,"LRVB",H21:H182)</f>
        <v>0</v>
      </c>
      <c r="I202" s="42">
        <f>SUMIF(G21:G182,"LRVB",I21:I182)</f>
        <v>0</v>
      </c>
      <c r="J202" s="42">
        <f>SUMIF(G21:G182,"LRVB",J21:J182)</f>
        <v>0</v>
      </c>
      <c r="K202" s="2242"/>
      <c r="L202" s="2242"/>
      <c r="M202" s="2242"/>
      <c r="N202" s="2242"/>
    </row>
    <row r="203" spans="1:19" x14ac:dyDescent="0.2">
      <c r="A203" s="2738" t="s">
        <v>86</v>
      </c>
      <c r="B203" s="2739"/>
      <c r="C203" s="2739"/>
      <c r="D203" s="2739"/>
      <c r="E203" s="2739"/>
      <c r="F203" s="2739"/>
      <c r="G203" s="2740"/>
      <c r="H203" s="358">
        <f>SUMIF(G20:G182,"kt",H20:H182)</f>
        <v>64.7</v>
      </c>
      <c r="I203" s="1845">
        <f>SUMIF(G21:G171,"kt",I21:I171)</f>
        <v>23.6</v>
      </c>
      <c r="J203" s="1845">
        <f>SUMIF(G21:G171,"kt",J21:J171)</f>
        <v>0</v>
      </c>
      <c r="K203" s="2242"/>
      <c r="L203" s="2242"/>
      <c r="M203" s="2242"/>
      <c r="N203" s="2242"/>
      <c r="S203" s="20"/>
    </row>
    <row r="204" spans="1:19" ht="13.5" thickBot="1" x14ac:dyDescent="0.25">
      <c r="A204" s="2741" t="s">
        <v>14</v>
      </c>
      <c r="B204" s="2742"/>
      <c r="C204" s="2742"/>
      <c r="D204" s="2742"/>
      <c r="E204" s="2742"/>
      <c r="F204" s="2742"/>
      <c r="G204" s="2743"/>
      <c r="H204" s="361">
        <f>H200+H193</f>
        <v>8749.4999999999982</v>
      </c>
      <c r="I204" s="44">
        <f>I200+I193</f>
        <v>10328.800000000001</v>
      </c>
      <c r="J204" s="44">
        <f>J200+J193</f>
        <v>9840.2000000000007</v>
      </c>
      <c r="K204" s="2241"/>
      <c r="L204" s="2721"/>
      <c r="M204" s="2721"/>
      <c r="N204" s="2721"/>
    </row>
    <row r="205" spans="1:19" x14ac:dyDescent="0.2">
      <c r="A205" s="137"/>
      <c r="B205" s="170"/>
      <c r="C205" s="137"/>
      <c r="D205" s="26"/>
      <c r="K205" s="29"/>
      <c r="L205" s="2737"/>
      <c r="M205" s="2737"/>
      <c r="N205" s="2737"/>
    </row>
    <row r="206" spans="1:19" x14ac:dyDescent="0.2">
      <c r="G206" s="2243"/>
      <c r="K206" s="27"/>
    </row>
    <row r="207" spans="1:19" ht="16.5" customHeight="1" x14ac:dyDescent="0.2">
      <c r="E207" s="2735" t="s">
        <v>485</v>
      </c>
      <c r="F207" s="2735"/>
      <c r="G207" s="2735"/>
      <c r="H207" s="2735"/>
      <c r="I207" s="2735"/>
      <c r="J207" s="2735"/>
    </row>
    <row r="208" spans="1:19" x14ac:dyDescent="0.2">
      <c r="G208" s="2243"/>
    </row>
    <row r="209" spans="7:7" x14ac:dyDescent="0.2">
      <c r="G209" s="2243"/>
    </row>
  </sheetData>
  <mergeCells count="171">
    <mergeCell ref="E207:J207"/>
    <mergeCell ref="K1:N1"/>
    <mergeCell ref="L205:N205"/>
    <mergeCell ref="H6:H9"/>
    <mergeCell ref="A201:G201"/>
    <mergeCell ref="L201:N201"/>
    <mergeCell ref="A202:G202"/>
    <mergeCell ref="A203:G203"/>
    <mergeCell ref="A204:G204"/>
    <mergeCell ref="L204:N204"/>
    <mergeCell ref="A196:G196"/>
    <mergeCell ref="A197:G197"/>
    <mergeCell ref="A198:G198"/>
    <mergeCell ref="L198:N198"/>
    <mergeCell ref="A199:G199"/>
    <mergeCell ref="A200:G200"/>
    <mergeCell ref="L200:N200"/>
    <mergeCell ref="A193:G193"/>
    <mergeCell ref="L193:N193"/>
    <mergeCell ref="A194:G194"/>
    <mergeCell ref="L194:N194"/>
    <mergeCell ref="A195:G195"/>
    <mergeCell ref="B190:G190"/>
    <mergeCell ref="K190:N190"/>
    <mergeCell ref="A192:G192"/>
    <mergeCell ref="L192:N192"/>
    <mergeCell ref="C188:G188"/>
    <mergeCell ref="K188:N188"/>
    <mergeCell ref="B189:G189"/>
    <mergeCell ref="K189:N189"/>
    <mergeCell ref="I181:I182"/>
    <mergeCell ref="J181:J182"/>
    <mergeCell ref="F184:F187"/>
    <mergeCell ref="A191:J191"/>
    <mergeCell ref="I177:I180"/>
    <mergeCell ref="J177:J180"/>
    <mergeCell ref="D181:D182"/>
    <mergeCell ref="G181:G182"/>
    <mergeCell ref="H181:H182"/>
    <mergeCell ref="I174:I176"/>
    <mergeCell ref="J174:J176"/>
    <mergeCell ref="D177:D180"/>
    <mergeCell ref="G177:G180"/>
    <mergeCell ref="H177:H180"/>
    <mergeCell ref="I172:I173"/>
    <mergeCell ref="J172:J173"/>
    <mergeCell ref="D174:D176"/>
    <mergeCell ref="G174:G176"/>
    <mergeCell ref="H174:H176"/>
    <mergeCell ref="I167:I171"/>
    <mergeCell ref="J167:J171"/>
    <mergeCell ref="D172:D173"/>
    <mergeCell ref="G172:G173"/>
    <mergeCell ref="H172:H173"/>
    <mergeCell ref="D167:D171"/>
    <mergeCell ref="G167:G171"/>
    <mergeCell ref="H167:H171"/>
    <mergeCell ref="I160:I161"/>
    <mergeCell ref="J160:J161"/>
    <mergeCell ref="D164:D166"/>
    <mergeCell ref="D160:D162"/>
    <mergeCell ref="G160:G161"/>
    <mergeCell ref="H160:H161"/>
    <mergeCell ref="C152:N152"/>
    <mergeCell ref="D153:D155"/>
    <mergeCell ref="E153:E154"/>
    <mergeCell ref="K154:K155"/>
    <mergeCell ref="E156:E157"/>
    <mergeCell ref="D157:D159"/>
    <mergeCell ref="D141:D142"/>
    <mergeCell ref="E141:E142"/>
    <mergeCell ref="C145:C150"/>
    <mergeCell ref="C151:G151"/>
    <mergeCell ref="K151:N151"/>
    <mergeCell ref="D129:D131"/>
    <mergeCell ref="D132:D136"/>
    <mergeCell ref="E132:E136"/>
    <mergeCell ref="D137:D139"/>
    <mergeCell ref="E137:E139"/>
    <mergeCell ref="K137:K138"/>
    <mergeCell ref="D145:D147"/>
    <mergeCell ref="E150:G150"/>
    <mergeCell ref="F148:F149"/>
    <mergeCell ref="K149:K150"/>
    <mergeCell ref="K118:K120"/>
    <mergeCell ref="D121:D123"/>
    <mergeCell ref="D124:D125"/>
    <mergeCell ref="K124:K125"/>
    <mergeCell ref="D126:D128"/>
    <mergeCell ref="E126:E128"/>
    <mergeCell ref="D107:D108"/>
    <mergeCell ref="I107:I108"/>
    <mergeCell ref="J107:J108"/>
    <mergeCell ref="D118:D120"/>
    <mergeCell ref="D105:D106"/>
    <mergeCell ref="D113:D114"/>
    <mergeCell ref="D109:D110"/>
    <mergeCell ref="M93:M95"/>
    <mergeCell ref="N93:N95"/>
    <mergeCell ref="D96:D97"/>
    <mergeCell ref="D98:D99"/>
    <mergeCell ref="D100:D102"/>
    <mergeCell ref="F104:F108"/>
    <mergeCell ref="F109:F112"/>
    <mergeCell ref="D84:D85"/>
    <mergeCell ref="K84:K85"/>
    <mergeCell ref="D86:D88"/>
    <mergeCell ref="D89:D92"/>
    <mergeCell ref="D93:D95"/>
    <mergeCell ref="E93:E95"/>
    <mergeCell ref="K93:K95"/>
    <mergeCell ref="D75:D77"/>
    <mergeCell ref="D78:D79"/>
    <mergeCell ref="K78:K79"/>
    <mergeCell ref="L78:L79"/>
    <mergeCell ref="D80:D82"/>
    <mergeCell ref="K80:K82"/>
    <mergeCell ref="C66:N66"/>
    <mergeCell ref="D67:D68"/>
    <mergeCell ref="K68:K69"/>
    <mergeCell ref="D72:D74"/>
    <mergeCell ref="K72:K73"/>
    <mergeCell ref="D53:D54"/>
    <mergeCell ref="D60:D62"/>
    <mergeCell ref="D63:D64"/>
    <mergeCell ref="C65:G65"/>
    <mergeCell ref="K65:N65"/>
    <mergeCell ref="I47:I49"/>
    <mergeCell ref="J47:J49"/>
    <mergeCell ref="D51:D52"/>
    <mergeCell ref="K51:K52"/>
    <mergeCell ref="D43:D44"/>
    <mergeCell ref="D45:D46"/>
    <mergeCell ref="D47:D48"/>
    <mergeCell ref="H47:H49"/>
    <mergeCell ref="D31:D32"/>
    <mergeCell ref="D34:D35"/>
    <mergeCell ref="D36:D37"/>
    <mergeCell ref="D38:D40"/>
    <mergeCell ref="K39:K40"/>
    <mergeCell ref="D41:D42"/>
    <mergeCell ref="E41:E42"/>
    <mergeCell ref="F41:F42"/>
    <mergeCell ref="K41:K42"/>
    <mergeCell ref="C13:N13"/>
    <mergeCell ref="A14:A17"/>
    <mergeCell ref="P20:Q20"/>
    <mergeCell ref="D23:D28"/>
    <mergeCell ref="D29:D30"/>
    <mergeCell ref="L8:L9"/>
    <mergeCell ref="M8:M9"/>
    <mergeCell ref="N8:N9"/>
    <mergeCell ref="A10:N10"/>
    <mergeCell ref="A11:N11"/>
    <mergeCell ref="B12:N12"/>
    <mergeCell ref="J6:J9"/>
    <mergeCell ref="K6:N6"/>
    <mergeCell ref="K7:K9"/>
    <mergeCell ref="L7:N7"/>
    <mergeCell ref="G6:G9"/>
    <mergeCell ref="I6:I9"/>
    <mergeCell ref="A2:N2"/>
    <mergeCell ref="A3:N3"/>
    <mergeCell ref="A4:N4"/>
    <mergeCell ref="L5:N5"/>
    <mergeCell ref="A6:A9"/>
    <mergeCell ref="B6:B9"/>
    <mergeCell ref="C6:C9"/>
    <mergeCell ref="D6:D9"/>
    <mergeCell ref="E6:E9"/>
    <mergeCell ref="F6:F9"/>
  </mergeCells>
  <printOptions horizontalCentered="1"/>
  <pageMargins left="0.70866141732283472" right="0.31496062992125984" top="0.35433070866141736" bottom="0.35433070866141736" header="0.31496062992125984" footer="0.11811023622047245"/>
  <pageSetup paperSize="9" scale="81" orientation="portrait" r:id="rId1"/>
  <rowBreaks count="6" manualBreakCount="6">
    <brk id="32" max="13" man="1"/>
    <brk id="62" max="13" man="1"/>
    <brk id="102" max="13" man="1"/>
    <brk id="136" max="13" man="1"/>
    <brk id="162" max="13" man="1"/>
    <brk id="190"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37"/>
  <sheetViews>
    <sheetView zoomScaleNormal="100" zoomScaleSheetLayoutView="70" workbookViewId="0"/>
  </sheetViews>
  <sheetFormatPr defaultColWidth="9.140625" defaultRowHeight="12.75" x14ac:dyDescent="0.2"/>
  <cols>
    <col min="1" max="1" width="2.5703125" style="138" customWidth="1"/>
    <col min="2" max="2" width="3.140625" style="171" customWidth="1"/>
    <col min="3" max="3" width="2.7109375" style="138" customWidth="1"/>
    <col min="4" max="4" width="26.42578125" style="2036" customWidth="1"/>
    <col min="5" max="5" width="4" style="147" customWidth="1"/>
    <col min="6" max="6" width="2.7109375" style="41" customWidth="1"/>
    <col min="7" max="7" width="17.140625" style="41" customWidth="1"/>
    <col min="8" max="8" width="7.42578125" style="41" customWidth="1"/>
    <col min="9" max="9" width="9.28515625" style="1439" customWidth="1"/>
    <col min="10" max="10" width="10" style="69" customWidth="1"/>
    <col min="11" max="14" width="7.85546875" style="69" customWidth="1"/>
    <col min="15" max="16" width="7.7109375" style="69" customWidth="1"/>
    <col min="17" max="17" width="23.5703125" style="30" customWidth="1"/>
    <col min="18" max="18" width="6.85546875" style="1608" customWidth="1"/>
    <col min="19" max="19" width="6" style="41" customWidth="1"/>
    <col min="20" max="21" width="6.140625" style="41" customWidth="1"/>
    <col min="22" max="29" width="9.140625" style="2036"/>
    <col min="30" max="16384" width="9.140625" style="1779"/>
  </cols>
  <sheetData>
    <row r="1" spans="1:29" s="2388" customFormat="1" ht="15.75" x14ac:dyDescent="0.2">
      <c r="A1" s="138"/>
      <c r="B1" s="171"/>
      <c r="C1" s="138"/>
      <c r="E1" s="147"/>
      <c r="F1" s="41"/>
      <c r="G1" s="41"/>
      <c r="H1" s="41"/>
      <c r="I1" s="1439"/>
      <c r="J1" s="69"/>
      <c r="K1" s="69"/>
      <c r="L1" s="69"/>
      <c r="M1" s="69"/>
      <c r="N1" s="69"/>
      <c r="O1" s="69"/>
      <c r="P1" s="69"/>
      <c r="Q1" s="2756" t="s">
        <v>454</v>
      </c>
      <c r="R1" s="2756"/>
      <c r="S1" s="2756"/>
      <c r="T1" s="2756"/>
      <c r="U1" s="2756"/>
    </row>
    <row r="2" spans="1:29" s="64" customFormat="1" ht="15.75" x14ac:dyDescent="0.2">
      <c r="A2" s="2577" t="s">
        <v>302</v>
      </c>
      <c r="B2" s="2577"/>
      <c r="C2" s="2577"/>
      <c r="D2" s="2577"/>
      <c r="E2" s="2577"/>
      <c r="F2" s="2577"/>
      <c r="G2" s="2577"/>
      <c r="H2" s="2577"/>
      <c r="I2" s="2577"/>
      <c r="J2" s="2577"/>
      <c r="K2" s="2577"/>
      <c r="L2" s="2577"/>
      <c r="M2" s="2577"/>
      <c r="N2" s="2577"/>
      <c r="O2" s="2577"/>
      <c r="P2" s="2577"/>
      <c r="Q2" s="2577"/>
      <c r="R2" s="2577"/>
      <c r="S2" s="2577"/>
      <c r="T2" s="2577"/>
      <c r="U2" s="2577"/>
      <c r="V2" s="20"/>
      <c r="W2" s="1030"/>
    </row>
    <row r="3" spans="1:29" s="64" customFormat="1" ht="27.75" customHeight="1" x14ac:dyDescent="0.2">
      <c r="A3" s="2578" t="s">
        <v>141</v>
      </c>
      <c r="B3" s="2579"/>
      <c r="C3" s="2579"/>
      <c r="D3" s="2579"/>
      <c r="E3" s="2579"/>
      <c r="F3" s="2579"/>
      <c r="G3" s="2579"/>
      <c r="H3" s="2579"/>
      <c r="I3" s="2579"/>
      <c r="J3" s="2579"/>
      <c r="K3" s="2579"/>
      <c r="L3" s="2579"/>
      <c r="M3" s="2579"/>
      <c r="N3" s="2579"/>
      <c r="O3" s="2579"/>
      <c r="P3" s="2579"/>
      <c r="Q3" s="2579"/>
      <c r="R3" s="2579"/>
      <c r="S3" s="2579"/>
      <c r="T3" s="2579"/>
      <c r="U3" s="2579"/>
      <c r="V3" s="20"/>
      <c r="W3" s="1030"/>
    </row>
    <row r="4" spans="1:29" s="64" customFormat="1" ht="15.75" x14ac:dyDescent="0.2">
      <c r="A4" s="2577" t="s">
        <v>59</v>
      </c>
      <c r="B4" s="2580"/>
      <c r="C4" s="2580"/>
      <c r="D4" s="2580"/>
      <c r="E4" s="2580"/>
      <c r="F4" s="2580"/>
      <c r="G4" s="2580"/>
      <c r="H4" s="2580"/>
      <c r="I4" s="2580"/>
      <c r="J4" s="2580"/>
      <c r="K4" s="2580"/>
      <c r="L4" s="2580"/>
      <c r="M4" s="2580"/>
      <c r="N4" s="2580"/>
      <c r="O4" s="2580"/>
      <c r="P4" s="2580"/>
      <c r="Q4" s="2580"/>
      <c r="R4" s="2580"/>
      <c r="S4" s="2580"/>
      <c r="T4" s="2580"/>
      <c r="U4" s="2580"/>
      <c r="V4" s="20"/>
      <c r="W4" s="1030"/>
    </row>
    <row r="5" spans="1:29" s="16" customFormat="1" ht="13.5" thickBot="1" x14ac:dyDescent="0.25">
      <c r="A5" s="108"/>
      <c r="B5" s="169"/>
      <c r="C5" s="108"/>
      <c r="D5" s="11"/>
      <c r="E5" s="145"/>
      <c r="F5" s="63"/>
      <c r="G5" s="63"/>
      <c r="H5" s="41"/>
      <c r="I5" s="1439"/>
      <c r="J5" s="69"/>
      <c r="K5" s="1903"/>
      <c r="L5" s="1903"/>
      <c r="M5" s="1903"/>
      <c r="N5" s="1903"/>
      <c r="O5" s="1903"/>
      <c r="P5" s="1903"/>
      <c r="Q5" s="330"/>
      <c r="R5" s="1548"/>
      <c r="S5" s="2771" t="s">
        <v>99</v>
      </c>
      <c r="T5" s="2771"/>
      <c r="U5" s="2771"/>
      <c r="V5" s="20"/>
      <c r="W5" s="20"/>
    </row>
    <row r="6" spans="1:29" s="16" customFormat="1" ht="19.5" customHeight="1" x14ac:dyDescent="0.2">
      <c r="A6" s="2582" t="s">
        <v>0</v>
      </c>
      <c r="B6" s="2585" t="s">
        <v>1</v>
      </c>
      <c r="C6" s="2585" t="s">
        <v>2</v>
      </c>
      <c r="D6" s="2588" t="s">
        <v>20</v>
      </c>
      <c r="E6" s="2591" t="s">
        <v>3</v>
      </c>
      <c r="F6" s="2594" t="s">
        <v>4</v>
      </c>
      <c r="G6" s="2786" t="s">
        <v>113</v>
      </c>
      <c r="H6" s="2633" t="s">
        <v>5</v>
      </c>
      <c r="I6" s="2787" t="s">
        <v>303</v>
      </c>
      <c r="J6" s="2768" t="s">
        <v>304</v>
      </c>
      <c r="K6" s="2794" t="s">
        <v>301</v>
      </c>
      <c r="L6" s="2795"/>
      <c r="M6" s="2795"/>
      <c r="N6" s="2796"/>
      <c r="O6" s="2622" t="s">
        <v>187</v>
      </c>
      <c r="P6" s="2622" t="s">
        <v>306</v>
      </c>
      <c r="Q6" s="2625" t="s">
        <v>60</v>
      </c>
      <c r="R6" s="2626"/>
      <c r="S6" s="2626"/>
      <c r="T6" s="2626"/>
      <c r="U6" s="2627"/>
      <c r="V6" s="20"/>
      <c r="W6" s="20"/>
    </row>
    <row r="7" spans="1:29" s="16" customFormat="1" ht="21" customHeight="1" x14ac:dyDescent="0.2">
      <c r="A7" s="2583"/>
      <c r="B7" s="2586"/>
      <c r="C7" s="2586"/>
      <c r="D7" s="2589"/>
      <c r="E7" s="2592"/>
      <c r="F7" s="2595"/>
      <c r="G7" s="2629"/>
      <c r="H7" s="2634"/>
      <c r="I7" s="2788"/>
      <c r="J7" s="2769"/>
      <c r="K7" s="2772" t="s">
        <v>6</v>
      </c>
      <c r="L7" s="2775" t="s">
        <v>298</v>
      </c>
      <c r="M7" s="2776"/>
      <c r="N7" s="2777" t="s">
        <v>299</v>
      </c>
      <c r="O7" s="2623"/>
      <c r="P7" s="2623"/>
      <c r="Q7" s="2628" t="s">
        <v>20</v>
      </c>
      <c r="R7" s="2779" t="s">
        <v>69</v>
      </c>
      <c r="S7" s="2631"/>
      <c r="T7" s="2631"/>
      <c r="U7" s="2632"/>
      <c r="V7" s="20"/>
      <c r="W7" s="20"/>
    </row>
    <row r="8" spans="1:29" s="16" customFormat="1" ht="28.5" customHeight="1" x14ac:dyDescent="0.2">
      <c r="A8" s="2583"/>
      <c r="B8" s="2586"/>
      <c r="C8" s="2586"/>
      <c r="D8" s="2589"/>
      <c r="E8" s="2592"/>
      <c r="F8" s="2595"/>
      <c r="G8" s="2629"/>
      <c r="H8" s="2634"/>
      <c r="I8" s="2789"/>
      <c r="J8" s="2770"/>
      <c r="K8" s="2773"/>
      <c r="L8" s="2780" t="s">
        <v>6</v>
      </c>
      <c r="M8" s="2782" t="s">
        <v>300</v>
      </c>
      <c r="N8" s="2713"/>
      <c r="O8" s="2623"/>
      <c r="P8" s="2623"/>
      <c r="Q8" s="2629"/>
      <c r="R8" s="2784" t="s">
        <v>61</v>
      </c>
      <c r="S8" s="2609" t="s">
        <v>188</v>
      </c>
      <c r="T8" s="2609" t="s">
        <v>189</v>
      </c>
      <c r="U8" s="2611" t="s">
        <v>308</v>
      </c>
      <c r="V8" s="20"/>
      <c r="W8" s="20"/>
    </row>
    <row r="9" spans="1:29" s="16" customFormat="1" ht="75.75" customHeight="1" thickBot="1" x14ac:dyDescent="0.25">
      <c r="A9" s="2584"/>
      <c r="B9" s="2587"/>
      <c r="C9" s="2587"/>
      <c r="D9" s="2590"/>
      <c r="E9" s="2593"/>
      <c r="F9" s="2596"/>
      <c r="G9" s="2630"/>
      <c r="H9" s="2635"/>
      <c r="I9" s="1440" t="s">
        <v>6</v>
      </c>
      <c r="J9" s="1325" t="s">
        <v>6</v>
      </c>
      <c r="K9" s="2774"/>
      <c r="L9" s="2781"/>
      <c r="M9" s="2783"/>
      <c r="N9" s="2778"/>
      <c r="O9" s="2624"/>
      <c r="P9" s="2624"/>
      <c r="Q9" s="2630"/>
      <c r="R9" s="2785"/>
      <c r="S9" s="2610"/>
      <c r="T9" s="2610"/>
      <c r="U9" s="2612"/>
      <c r="V9" s="20"/>
      <c r="W9" s="20"/>
    </row>
    <row r="10" spans="1:29" ht="15" customHeight="1" x14ac:dyDescent="0.2">
      <c r="A10" s="2613" t="s">
        <v>23</v>
      </c>
      <c r="B10" s="2614"/>
      <c r="C10" s="2614"/>
      <c r="D10" s="2614"/>
      <c r="E10" s="2614"/>
      <c r="F10" s="2614"/>
      <c r="G10" s="2614"/>
      <c r="H10" s="2614"/>
      <c r="I10" s="2614"/>
      <c r="J10" s="2614"/>
      <c r="K10" s="2614"/>
      <c r="L10" s="2614"/>
      <c r="M10" s="2614"/>
      <c r="N10" s="2614"/>
      <c r="O10" s="2614"/>
      <c r="P10" s="2614"/>
      <c r="Q10" s="2614"/>
      <c r="R10" s="2614"/>
      <c r="S10" s="2614"/>
      <c r="T10" s="2614"/>
      <c r="U10" s="2615"/>
      <c r="V10" s="2198"/>
      <c r="W10" s="2198"/>
      <c r="X10" s="2198"/>
      <c r="Y10" s="2198"/>
      <c r="Z10" s="2198"/>
      <c r="AA10" s="2198"/>
      <c r="AB10" s="2198"/>
      <c r="AC10" s="2198"/>
    </row>
    <row r="11" spans="1:29" ht="13.5" thickBot="1" x14ac:dyDescent="0.25">
      <c r="A11" s="2616" t="s">
        <v>171</v>
      </c>
      <c r="B11" s="2617"/>
      <c r="C11" s="2617"/>
      <c r="D11" s="2617"/>
      <c r="E11" s="2617"/>
      <c r="F11" s="2617"/>
      <c r="G11" s="2617"/>
      <c r="H11" s="2617"/>
      <c r="I11" s="2617"/>
      <c r="J11" s="2617"/>
      <c r="K11" s="2617"/>
      <c r="L11" s="2617"/>
      <c r="M11" s="2617"/>
      <c r="N11" s="2617"/>
      <c r="O11" s="2617"/>
      <c r="P11" s="2617"/>
      <c r="Q11" s="2617"/>
      <c r="R11" s="2617"/>
      <c r="S11" s="2617"/>
      <c r="T11" s="2617"/>
      <c r="U11" s="2618"/>
      <c r="V11" s="2198"/>
      <c r="W11" s="2198"/>
      <c r="X11" s="2198"/>
      <c r="Y11" s="2198"/>
      <c r="Z11" s="2198"/>
      <c r="AA11" s="2198"/>
      <c r="AB11" s="2198"/>
      <c r="AC11" s="2198"/>
    </row>
    <row r="12" spans="1:29" ht="13.5" thickBot="1" x14ac:dyDescent="0.25">
      <c r="A12" s="109" t="s">
        <v>7</v>
      </c>
      <c r="B12" s="2619" t="s">
        <v>55</v>
      </c>
      <c r="C12" s="2620"/>
      <c r="D12" s="2620"/>
      <c r="E12" s="2620"/>
      <c r="F12" s="2620"/>
      <c r="G12" s="2620"/>
      <c r="H12" s="2620"/>
      <c r="I12" s="2620"/>
      <c r="J12" s="2620"/>
      <c r="K12" s="2620"/>
      <c r="L12" s="2620"/>
      <c r="M12" s="2620"/>
      <c r="N12" s="2620"/>
      <c r="O12" s="2620"/>
      <c r="P12" s="2620"/>
      <c r="Q12" s="2620"/>
      <c r="R12" s="2620"/>
      <c r="S12" s="2620"/>
      <c r="T12" s="2620"/>
      <c r="U12" s="2621"/>
      <c r="V12" s="2198"/>
      <c r="W12" s="20"/>
      <c r="X12" s="2198"/>
      <c r="Y12" s="2198"/>
      <c r="Z12" s="2198"/>
      <c r="AA12" s="2198"/>
      <c r="AB12" s="2198"/>
      <c r="AC12" s="2198"/>
    </row>
    <row r="13" spans="1:29" ht="13.5" thickBot="1" x14ac:dyDescent="0.25">
      <c r="A13" s="109" t="s">
        <v>7</v>
      </c>
      <c r="B13" s="1" t="s">
        <v>7</v>
      </c>
      <c r="C13" s="2597" t="s">
        <v>30</v>
      </c>
      <c r="D13" s="2598"/>
      <c r="E13" s="2598"/>
      <c r="F13" s="2598"/>
      <c r="G13" s="2598"/>
      <c r="H13" s="2598"/>
      <c r="I13" s="2598"/>
      <c r="J13" s="2598"/>
      <c r="K13" s="2598"/>
      <c r="L13" s="2598"/>
      <c r="M13" s="2598"/>
      <c r="N13" s="2598"/>
      <c r="O13" s="2598"/>
      <c r="P13" s="2598"/>
      <c r="Q13" s="2598"/>
      <c r="R13" s="2598"/>
      <c r="S13" s="2598"/>
      <c r="T13" s="2598"/>
      <c r="U13" s="2599"/>
      <c r="V13" s="2198"/>
      <c r="W13" s="2198"/>
      <c r="X13" s="2198"/>
      <c r="Y13" s="2198"/>
      <c r="Z13" s="2198"/>
      <c r="AA13" s="2198"/>
      <c r="AB13" s="2198"/>
      <c r="AC13" s="2198"/>
    </row>
    <row r="14" spans="1:29" ht="29.25" customHeight="1" x14ac:dyDescent="0.2">
      <c r="A14" s="2600" t="s">
        <v>7</v>
      </c>
      <c r="B14" s="119" t="s">
        <v>7</v>
      </c>
      <c r="C14" s="2392" t="s">
        <v>7</v>
      </c>
      <c r="D14" s="2059" t="s">
        <v>367</v>
      </c>
      <c r="E14" s="2393" t="s">
        <v>453</v>
      </c>
      <c r="F14" s="1970">
        <v>2</v>
      </c>
      <c r="G14" s="2764"/>
      <c r="H14" s="306" t="s">
        <v>10</v>
      </c>
      <c r="I14" s="2000">
        <v>241</v>
      </c>
      <c r="J14" s="1856">
        <f>25+163.4+40+21+1</f>
        <v>250.4</v>
      </c>
      <c r="K14" s="2100">
        <v>338.7</v>
      </c>
      <c r="L14" s="602">
        <v>338.7</v>
      </c>
      <c r="M14" s="602"/>
      <c r="N14" s="1884"/>
      <c r="O14" s="2130">
        <v>338.7</v>
      </c>
      <c r="P14" s="309">
        <v>338.7</v>
      </c>
      <c r="Q14" s="2056" t="s">
        <v>70</v>
      </c>
      <c r="R14" s="1579">
        <v>62</v>
      </c>
      <c r="S14" s="415">
        <v>80</v>
      </c>
      <c r="T14" s="1505">
        <v>80</v>
      </c>
      <c r="U14" s="453">
        <v>80</v>
      </c>
      <c r="V14" s="1783"/>
      <c r="W14" s="2086"/>
      <c r="X14" s="2086"/>
      <c r="Y14" s="95"/>
      <c r="Z14" s="2198"/>
      <c r="AA14" s="2198"/>
      <c r="AB14" s="2198"/>
      <c r="AC14" s="2198"/>
    </row>
    <row r="15" spans="1:29" s="2016" customFormat="1" ht="29.25" customHeight="1" x14ac:dyDescent="0.2">
      <c r="A15" s="2601"/>
      <c r="B15" s="9"/>
      <c r="C15" s="1785"/>
      <c r="D15" s="2060"/>
      <c r="E15" s="2394"/>
      <c r="F15" s="909"/>
      <c r="G15" s="2765"/>
      <c r="H15" s="2058"/>
      <c r="I15" s="1458"/>
      <c r="J15" s="2017"/>
      <c r="K15" s="2062"/>
      <c r="L15" s="2063"/>
      <c r="M15" s="2063"/>
      <c r="N15" s="2064"/>
      <c r="O15" s="2066"/>
      <c r="P15" s="2065"/>
      <c r="Q15" s="2057" t="s">
        <v>368</v>
      </c>
      <c r="R15" s="1570"/>
      <c r="S15" s="399">
        <v>9000</v>
      </c>
      <c r="T15" s="466">
        <v>10000</v>
      </c>
      <c r="U15" s="400">
        <v>11000</v>
      </c>
      <c r="V15" s="1783"/>
      <c r="W15" s="2086"/>
      <c r="X15" s="2086"/>
      <c r="Y15" s="95"/>
      <c r="Z15" s="2198"/>
      <c r="AA15" s="2198"/>
      <c r="AB15" s="2198"/>
      <c r="AC15" s="2198"/>
    </row>
    <row r="16" spans="1:29" s="2016" customFormat="1" ht="29.25" customHeight="1" x14ac:dyDescent="0.2">
      <c r="A16" s="2601"/>
      <c r="B16" s="9"/>
      <c r="C16" s="1785"/>
      <c r="D16" s="2060"/>
      <c r="E16" s="2394"/>
      <c r="F16" s="909"/>
      <c r="G16" s="2765"/>
      <c r="H16" s="1568"/>
      <c r="I16" s="1458"/>
      <c r="J16" s="2017"/>
      <c r="K16" s="2062"/>
      <c r="L16" s="2063"/>
      <c r="M16" s="2063"/>
      <c r="N16" s="2064"/>
      <c r="O16" s="2066"/>
      <c r="P16" s="2065"/>
      <c r="Q16" s="2057" t="s">
        <v>369</v>
      </c>
      <c r="R16" s="1570"/>
      <c r="S16" s="424">
        <v>1</v>
      </c>
      <c r="T16" s="399">
        <v>3</v>
      </c>
      <c r="U16" s="425">
        <v>5</v>
      </c>
      <c r="V16" s="1783"/>
      <c r="W16" s="2086"/>
      <c r="X16" s="2086"/>
      <c r="Y16" s="95"/>
      <c r="Z16" s="2198"/>
      <c r="AA16" s="2198"/>
      <c r="AB16" s="2198"/>
      <c r="AC16" s="2198"/>
    </row>
    <row r="17" spans="1:29" ht="17.25" customHeight="1" thickBot="1" x14ac:dyDescent="0.25">
      <c r="A17" s="2602"/>
      <c r="B17" s="1"/>
      <c r="C17" s="2395"/>
      <c r="D17" s="2061"/>
      <c r="E17" s="2396"/>
      <c r="F17" s="1971"/>
      <c r="G17" s="2766"/>
      <c r="H17" s="1972" t="s">
        <v>14</v>
      </c>
      <c r="I17" s="70">
        <f>SUM(I14)</f>
        <v>241</v>
      </c>
      <c r="J17" s="993">
        <f>SUM(J14)</f>
        <v>250.4</v>
      </c>
      <c r="K17" s="76">
        <f>SUM(K14)</f>
        <v>338.7</v>
      </c>
      <c r="L17" s="585">
        <f>SUM(L14)</f>
        <v>338.7</v>
      </c>
      <c r="M17" s="596"/>
      <c r="N17" s="365"/>
      <c r="O17" s="585">
        <f>SUM(O14)</f>
        <v>338.7</v>
      </c>
      <c r="P17" s="78">
        <f>SUM(P14)</f>
        <v>338.7</v>
      </c>
      <c r="Q17" s="2057" t="s">
        <v>370</v>
      </c>
      <c r="R17" s="1570"/>
      <c r="S17" s="399">
        <v>4</v>
      </c>
      <c r="T17" s="424">
        <v>7</v>
      </c>
      <c r="U17" s="400">
        <v>9</v>
      </c>
      <c r="V17" s="20"/>
      <c r="W17" s="2086"/>
      <c r="X17" s="2086"/>
      <c r="Y17" s="2086"/>
      <c r="Z17" s="2198"/>
      <c r="AA17" s="2198"/>
      <c r="AB17" s="2198"/>
      <c r="AC17" s="2198"/>
    </row>
    <row r="18" spans="1:29" ht="27" customHeight="1" x14ac:dyDescent="0.2">
      <c r="A18" s="112" t="s">
        <v>7</v>
      </c>
      <c r="B18" s="9" t="s">
        <v>7</v>
      </c>
      <c r="C18" s="2" t="s">
        <v>8</v>
      </c>
      <c r="D18" s="2391" t="s">
        <v>347</v>
      </c>
      <c r="E18" s="2389" t="s">
        <v>453</v>
      </c>
      <c r="F18" s="2157" t="s">
        <v>27</v>
      </c>
      <c r="G18" s="2161" t="s">
        <v>356</v>
      </c>
      <c r="H18" s="331"/>
      <c r="I18" s="1441"/>
      <c r="J18" s="1326"/>
      <c r="K18" s="1341"/>
      <c r="L18" s="582"/>
      <c r="M18" s="592"/>
      <c r="N18" s="866"/>
      <c r="O18" s="582"/>
      <c r="P18" s="233"/>
      <c r="Q18" s="332"/>
      <c r="R18" s="1549"/>
      <c r="S18" s="333"/>
      <c r="T18" s="364"/>
      <c r="U18" s="371"/>
      <c r="V18" s="1784"/>
      <c r="W18" s="2086"/>
      <c r="X18" s="2086"/>
      <c r="Y18" s="2086"/>
      <c r="Z18" s="2198"/>
      <c r="AA18" s="2198"/>
      <c r="AB18" s="2198"/>
      <c r="AC18" s="2198"/>
    </row>
    <row r="19" spans="1:29" ht="29.25" customHeight="1" x14ac:dyDescent="0.2">
      <c r="A19" s="112"/>
      <c r="B19" s="9"/>
      <c r="C19" s="2"/>
      <c r="D19" s="2067" t="s">
        <v>371</v>
      </c>
      <c r="E19" s="2386"/>
      <c r="F19" s="455"/>
      <c r="G19" s="2185"/>
      <c r="H19" s="2202" t="s">
        <v>10</v>
      </c>
      <c r="I19" s="1445">
        <v>190</v>
      </c>
      <c r="J19" s="1327">
        <v>190</v>
      </c>
      <c r="K19" s="54">
        <v>190</v>
      </c>
      <c r="L19" s="583">
        <v>190</v>
      </c>
      <c r="M19" s="2204"/>
      <c r="N19" s="436"/>
      <c r="O19" s="583">
        <v>190</v>
      </c>
      <c r="P19" s="2189">
        <v>190</v>
      </c>
      <c r="Q19" s="2165" t="s">
        <v>320</v>
      </c>
      <c r="R19" s="1578">
        <v>4</v>
      </c>
      <c r="S19" s="457">
        <v>4</v>
      </c>
      <c r="T19" s="457">
        <v>4</v>
      </c>
      <c r="U19" s="458">
        <v>4</v>
      </c>
      <c r="V19" s="2198"/>
      <c r="W19" s="2603"/>
      <c r="X19" s="2603"/>
      <c r="Y19" s="2086"/>
      <c r="Z19" s="20"/>
      <c r="AA19" s="2198"/>
      <c r="AB19" s="2198"/>
      <c r="AC19" s="2198"/>
    </row>
    <row r="20" spans="1:29" s="2054" customFormat="1" ht="16.5" customHeight="1" x14ac:dyDescent="0.2">
      <c r="A20" s="112"/>
      <c r="B20" s="9"/>
      <c r="C20" s="2"/>
      <c r="D20" s="2159"/>
      <c r="E20" s="2386"/>
      <c r="F20" s="455"/>
      <c r="G20" s="2185"/>
      <c r="H20" s="2202"/>
      <c r="I20" s="1445"/>
      <c r="J20" s="1327"/>
      <c r="K20" s="54"/>
      <c r="L20" s="583"/>
      <c r="M20" s="2204"/>
      <c r="N20" s="436"/>
      <c r="O20" s="583"/>
      <c r="P20" s="2189"/>
      <c r="Q20" s="2213" t="s">
        <v>374</v>
      </c>
      <c r="R20" s="1578"/>
      <c r="S20" s="457">
        <v>16</v>
      </c>
      <c r="T20" s="457">
        <v>16</v>
      </c>
      <c r="U20" s="458">
        <v>16</v>
      </c>
      <c r="V20" s="2198"/>
      <c r="W20" s="2086"/>
      <c r="X20" s="2086"/>
      <c r="Y20" s="95"/>
      <c r="Z20" s="20"/>
      <c r="AA20" s="2198"/>
      <c r="AB20" s="2198"/>
      <c r="AC20" s="2198"/>
    </row>
    <row r="21" spans="1:29" s="2054" customFormat="1" ht="30" customHeight="1" x14ac:dyDescent="0.2">
      <c r="A21" s="112"/>
      <c r="B21" s="9"/>
      <c r="C21" s="2"/>
      <c r="D21" s="2149"/>
      <c r="E21" s="2386"/>
      <c r="F21" s="455"/>
      <c r="G21" s="2185"/>
      <c r="H21" s="458"/>
      <c r="I21" s="1446"/>
      <c r="J21" s="1328"/>
      <c r="K21" s="1113"/>
      <c r="L21" s="584"/>
      <c r="M21" s="2205"/>
      <c r="N21" s="670"/>
      <c r="O21" s="584"/>
      <c r="P21" s="2190"/>
      <c r="Q21" s="2213" t="s">
        <v>375</v>
      </c>
      <c r="R21" s="1578"/>
      <c r="S21" s="457">
        <v>4</v>
      </c>
      <c r="T21" s="457">
        <v>5</v>
      </c>
      <c r="U21" s="458">
        <v>7</v>
      </c>
      <c r="V21" s="2198"/>
      <c r="W21" s="2139"/>
      <c r="X21" s="2139"/>
      <c r="Y21" s="2086"/>
      <c r="Z21" s="20"/>
      <c r="AA21" s="2198"/>
      <c r="AB21" s="2198"/>
      <c r="AC21" s="2198"/>
    </row>
    <row r="22" spans="1:29" ht="29.25" customHeight="1" x14ac:dyDescent="0.2">
      <c r="A22" s="112"/>
      <c r="B22" s="9"/>
      <c r="C22" s="2"/>
      <c r="D22" s="2068" t="s">
        <v>319</v>
      </c>
      <c r="E22" s="2387"/>
      <c r="F22" s="334"/>
      <c r="G22" s="2162"/>
      <c r="H22" s="573" t="s">
        <v>10</v>
      </c>
      <c r="I22" s="2193"/>
      <c r="J22" s="1328"/>
      <c r="K22" s="1113">
        <v>40</v>
      </c>
      <c r="L22" s="587">
        <v>40</v>
      </c>
      <c r="M22" s="598"/>
      <c r="N22" s="1149"/>
      <c r="O22" s="1792">
        <v>40</v>
      </c>
      <c r="P22" s="1787">
        <v>240</v>
      </c>
      <c r="Q22" s="2165" t="s">
        <v>321</v>
      </c>
      <c r="R22" s="1570"/>
      <c r="S22" s="399">
        <v>2</v>
      </c>
      <c r="T22" s="399">
        <v>2</v>
      </c>
      <c r="U22" s="400">
        <v>9</v>
      </c>
      <c r="V22" s="2198"/>
      <c r="W22" s="2086"/>
      <c r="X22" s="2086"/>
      <c r="Y22" s="2086"/>
      <c r="Z22" s="2198"/>
      <c r="AA22" s="2198"/>
      <c r="AB22" s="2198"/>
      <c r="AC22" s="2198"/>
    </row>
    <row r="23" spans="1:29" ht="30" customHeight="1" x14ac:dyDescent="0.2">
      <c r="A23" s="112"/>
      <c r="B23" s="9"/>
      <c r="C23" s="2"/>
      <c r="D23" s="2148" t="s">
        <v>372</v>
      </c>
      <c r="E23" s="2387"/>
      <c r="F23" s="334"/>
      <c r="G23" s="2162"/>
      <c r="H23" s="335" t="s">
        <v>10</v>
      </c>
      <c r="I23" s="2191"/>
      <c r="J23" s="1666"/>
      <c r="K23" s="1795">
        <v>58</v>
      </c>
      <c r="L23" s="1790">
        <v>58</v>
      </c>
      <c r="M23" s="1789"/>
      <c r="N23" s="1791"/>
      <c r="O23" s="1790">
        <v>58</v>
      </c>
      <c r="P23" s="766">
        <v>58</v>
      </c>
      <c r="Q23" s="61" t="s">
        <v>320</v>
      </c>
      <c r="R23" s="1574"/>
      <c r="S23" s="421">
        <v>2</v>
      </c>
      <c r="T23" s="421">
        <v>2</v>
      </c>
      <c r="U23" s="422">
        <v>2</v>
      </c>
      <c r="V23" s="2198"/>
      <c r="W23" s="95"/>
      <c r="X23" s="2086"/>
      <c r="Y23" s="2086"/>
      <c r="Z23" s="2198"/>
      <c r="AA23" s="2198"/>
      <c r="AB23" s="2198"/>
      <c r="AC23" s="2198"/>
    </row>
    <row r="24" spans="1:29" s="2054" customFormat="1" ht="18" customHeight="1" x14ac:dyDescent="0.2">
      <c r="A24" s="112"/>
      <c r="B24" s="9"/>
      <c r="C24" s="2"/>
      <c r="D24" s="2159"/>
      <c r="E24" s="2387"/>
      <c r="F24" s="334"/>
      <c r="G24" s="2162"/>
      <c r="H24" s="389"/>
      <c r="I24" s="2192"/>
      <c r="J24" s="1327"/>
      <c r="K24" s="1947"/>
      <c r="L24" s="607"/>
      <c r="M24" s="613"/>
      <c r="N24" s="1794"/>
      <c r="O24" s="607"/>
      <c r="P24" s="1824"/>
      <c r="Q24" s="2219" t="s">
        <v>374</v>
      </c>
      <c r="R24" s="1574"/>
      <c r="S24" s="421">
        <v>8</v>
      </c>
      <c r="T24" s="421">
        <v>8</v>
      </c>
      <c r="U24" s="422">
        <v>8</v>
      </c>
      <c r="V24" s="2198"/>
      <c r="W24" s="20"/>
      <c r="X24" s="2198"/>
      <c r="Y24" s="2198"/>
      <c r="Z24" s="2198"/>
      <c r="AA24" s="2198"/>
      <c r="AB24" s="2198"/>
      <c r="AC24" s="2198"/>
    </row>
    <row r="25" spans="1:29" s="2054" customFormat="1" ht="30" customHeight="1" x14ac:dyDescent="0.2">
      <c r="A25" s="112"/>
      <c r="B25" s="9"/>
      <c r="C25" s="2"/>
      <c r="D25" s="2149"/>
      <c r="E25" s="2387"/>
      <c r="F25" s="334"/>
      <c r="G25" s="2162"/>
      <c r="H25" s="389"/>
      <c r="I25" s="583"/>
      <c r="J25" s="1328"/>
      <c r="K25" s="1786"/>
      <c r="L25" s="607"/>
      <c r="M25" s="613"/>
      <c r="N25" s="1794"/>
      <c r="O25" s="607"/>
      <c r="P25" s="1824"/>
      <c r="Q25" s="61" t="s">
        <v>376</v>
      </c>
      <c r="R25" s="1574"/>
      <c r="S25" s="421">
        <v>4</v>
      </c>
      <c r="T25" s="421">
        <v>4</v>
      </c>
      <c r="U25" s="422">
        <v>4</v>
      </c>
      <c r="V25" s="2198"/>
      <c r="W25" s="20"/>
      <c r="X25" s="2198"/>
      <c r="Y25" s="2198"/>
      <c r="Z25" s="2198"/>
      <c r="AA25" s="2198"/>
      <c r="AB25" s="2198"/>
      <c r="AC25" s="2198"/>
    </row>
    <row r="26" spans="1:29" ht="16.5" customHeight="1" x14ac:dyDescent="0.2">
      <c r="A26" s="112"/>
      <c r="B26" s="9"/>
      <c r="C26" s="2"/>
      <c r="D26" s="2604" t="s">
        <v>373</v>
      </c>
      <c r="E26" s="2510"/>
      <c r="F26" s="334"/>
      <c r="G26" s="2481"/>
      <c r="H26" s="579" t="s">
        <v>10</v>
      </c>
      <c r="I26" s="587">
        <v>24</v>
      </c>
      <c r="J26" s="1853">
        <v>24</v>
      </c>
      <c r="K26" s="1786">
        <v>24</v>
      </c>
      <c r="L26" s="1792">
        <v>24</v>
      </c>
      <c r="M26" s="1793"/>
      <c r="N26" s="1788"/>
      <c r="O26" s="1792">
        <v>24</v>
      </c>
      <c r="P26" s="1787">
        <v>24</v>
      </c>
      <c r="Q26" s="175" t="s">
        <v>79</v>
      </c>
      <c r="R26" s="1584">
        <v>1</v>
      </c>
      <c r="S26" s="510">
        <v>1</v>
      </c>
      <c r="T26" s="510">
        <v>1</v>
      </c>
      <c r="U26" s="1796">
        <v>1</v>
      </c>
      <c r="V26" s="2198"/>
      <c r="W26" s="20"/>
      <c r="X26" s="2198"/>
      <c r="Y26" s="2198"/>
      <c r="Z26" s="2198"/>
      <c r="AA26" s="2198"/>
      <c r="AB26" s="2198"/>
      <c r="AC26" s="2198"/>
    </row>
    <row r="27" spans="1:29" ht="27" customHeight="1" x14ac:dyDescent="0.2">
      <c r="A27" s="112"/>
      <c r="B27" s="9"/>
      <c r="C27" s="2"/>
      <c r="D27" s="2605"/>
      <c r="E27" s="2510"/>
      <c r="F27" s="334"/>
      <c r="G27" s="2481"/>
      <c r="H27" s="357" t="s">
        <v>52</v>
      </c>
      <c r="I27" s="2005">
        <v>172.9</v>
      </c>
      <c r="J27" s="1854">
        <v>172.9</v>
      </c>
      <c r="K27" s="1113">
        <v>222.7</v>
      </c>
      <c r="L27" s="1109">
        <v>222.7</v>
      </c>
      <c r="M27" s="2498"/>
      <c r="N27" s="1630"/>
      <c r="O27" s="1109">
        <v>222.7</v>
      </c>
      <c r="P27" s="2495">
        <v>222.7</v>
      </c>
      <c r="Q27" s="157" t="s">
        <v>377</v>
      </c>
      <c r="R27" s="1590">
        <v>500</v>
      </c>
      <c r="S27" s="1797">
        <v>500</v>
      </c>
      <c r="T27" s="1798">
        <v>500</v>
      </c>
      <c r="U27" s="1799">
        <v>500</v>
      </c>
      <c r="V27" s="2198"/>
      <c r="W27" s="20"/>
      <c r="X27" s="2198"/>
      <c r="Y27" s="2198"/>
      <c r="Z27" s="20"/>
      <c r="AA27" s="2198"/>
      <c r="AB27" s="2198"/>
      <c r="AC27" s="2198"/>
    </row>
    <row r="28" spans="1:29" ht="40.5" customHeight="1" x14ac:dyDescent="0.2">
      <c r="A28" s="395"/>
      <c r="B28" s="396"/>
      <c r="C28" s="397"/>
      <c r="D28" s="2645"/>
      <c r="E28" s="2511"/>
      <c r="F28" s="444"/>
      <c r="G28" s="2503"/>
      <c r="H28" s="2522" t="s">
        <v>10</v>
      </c>
      <c r="I28" s="73">
        <v>77.599999999999994</v>
      </c>
      <c r="J28" s="1853">
        <v>75.2</v>
      </c>
      <c r="K28" s="1831">
        <v>82.6</v>
      </c>
      <c r="L28" s="1792">
        <v>82.6</v>
      </c>
      <c r="M28" s="1793"/>
      <c r="N28" s="1788"/>
      <c r="O28" s="1792">
        <v>82.6</v>
      </c>
      <c r="P28" s="1787">
        <v>82.6</v>
      </c>
      <c r="Q28" s="157" t="s">
        <v>401</v>
      </c>
      <c r="R28" s="1590"/>
      <c r="S28" s="1899">
        <v>30</v>
      </c>
      <c r="T28" s="2105">
        <v>30</v>
      </c>
      <c r="U28" s="1900">
        <v>30</v>
      </c>
      <c r="V28" s="2198"/>
      <c r="W28" s="20"/>
      <c r="X28" s="20"/>
      <c r="Y28" s="2198"/>
      <c r="Z28" s="20"/>
      <c r="AA28" s="2198"/>
      <c r="AB28" s="2198"/>
      <c r="AC28" s="2198"/>
    </row>
    <row r="29" spans="1:29" s="2054" customFormat="1" ht="42" customHeight="1" x14ac:dyDescent="0.2">
      <c r="A29" s="112"/>
      <c r="B29" s="9"/>
      <c r="C29" s="2"/>
      <c r="D29" s="228"/>
      <c r="E29" s="2387"/>
      <c r="F29" s="334"/>
      <c r="G29" s="2162"/>
      <c r="H29" s="2076"/>
      <c r="I29" s="2192"/>
      <c r="J29" s="1857"/>
      <c r="K29" s="1947"/>
      <c r="L29" s="607"/>
      <c r="M29" s="613"/>
      <c r="N29" s="1794"/>
      <c r="O29" s="607"/>
      <c r="P29" s="1824"/>
      <c r="Q29" s="2517" t="s">
        <v>402</v>
      </c>
      <c r="R29" s="2518"/>
      <c r="S29" s="2519">
        <v>15</v>
      </c>
      <c r="T29" s="2520">
        <v>20</v>
      </c>
      <c r="U29" s="2521">
        <v>20</v>
      </c>
      <c r="V29" s="2198"/>
      <c r="W29" s="20"/>
      <c r="X29" s="2198"/>
      <c r="Y29" s="2198"/>
      <c r="Z29" s="20"/>
      <c r="AA29" s="2198"/>
      <c r="AB29" s="2198"/>
      <c r="AC29" s="2198"/>
    </row>
    <row r="30" spans="1:29" s="2054" customFormat="1" ht="15" customHeight="1" x14ac:dyDescent="0.2">
      <c r="A30" s="112"/>
      <c r="B30" s="9"/>
      <c r="C30" s="2"/>
      <c r="D30" s="228"/>
      <c r="E30" s="2387"/>
      <c r="F30" s="334"/>
      <c r="G30" s="2162"/>
      <c r="H30" s="2075"/>
      <c r="I30" s="2192"/>
      <c r="J30" s="1857"/>
      <c r="K30" s="1947"/>
      <c r="L30" s="607"/>
      <c r="M30" s="613"/>
      <c r="N30" s="1794"/>
      <c r="O30" s="607"/>
      <c r="P30" s="1824"/>
      <c r="Q30" s="157" t="s">
        <v>378</v>
      </c>
      <c r="R30" s="1590">
        <v>1</v>
      </c>
      <c r="S30" s="1899">
        <v>1</v>
      </c>
      <c r="T30" s="2105">
        <v>1</v>
      </c>
      <c r="U30" s="1900">
        <v>1</v>
      </c>
      <c r="V30" s="2198"/>
      <c r="W30" s="20"/>
      <c r="X30" s="2198"/>
      <c r="Y30" s="2198"/>
      <c r="Z30" s="20"/>
      <c r="AA30" s="2198"/>
      <c r="AB30" s="2198"/>
      <c r="AC30" s="2198"/>
    </row>
    <row r="31" spans="1:29" ht="43.5" customHeight="1" thickBot="1" x14ac:dyDescent="0.25">
      <c r="A31" s="112"/>
      <c r="B31" s="9"/>
      <c r="C31" s="2"/>
      <c r="D31" s="761"/>
      <c r="E31" s="2386"/>
      <c r="F31" s="334"/>
      <c r="G31" s="2162"/>
      <c r="H31" s="1811" t="s">
        <v>14</v>
      </c>
      <c r="I31" s="1474">
        <f>SUM(I19:I28)</f>
        <v>464.5</v>
      </c>
      <c r="J31" s="1812">
        <f>SUM(J19:J28)</f>
        <v>462.09999999999997</v>
      </c>
      <c r="K31" s="1813">
        <f>SUM(K19:K28)</f>
        <v>617.30000000000007</v>
      </c>
      <c r="L31" s="1814">
        <f>SUM(L19:L28)</f>
        <v>617.30000000000007</v>
      </c>
      <c r="M31" s="1815">
        <f t="shared" ref="M31:N31" si="0">SUM(M19:M28)</f>
        <v>0</v>
      </c>
      <c r="N31" s="1860">
        <f t="shared" si="0"/>
        <v>0</v>
      </c>
      <c r="O31" s="1814">
        <f>SUM(O19:O28)</f>
        <v>617.30000000000007</v>
      </c>
      <c r="P31" s="1823">
        <f>SUM(P19:P28)</f>
        <v>817.30000000000007</v>
      </c>
      <c r="Q31" s="157" t="s">
        <v>403</v>
      </c>
      <c r="R31" s="1590">
        <v>8</v>
      </c>
      <c r="S31" s="1797">
        <v>8</v>
      </c>
      <c r="T31" s="1798">
        <v>8</v>
      </c>
      <c r="U31" s="1799">
        <v>8</v>
      </c>
      <c r="V31" s="2198"/>
      <c r="W31" s="20"/>
      <c r="X31" s="2198"/>
      <c r="Y31" s="2198"/>
      <c r="Z31" s="2198"/>
      <c r="AA31" s="2198"/>
      <c r="AB31" s="2198"/>
      <c r="AC31" s="2198"/>
    </row>
    <row r="32" spans="1:29" ht="29.25" customHeight="1" x14ac:dyDescent="0.2">
      <c r="A32" s="118" t="s">
        <v>7</v>
      </c>
      <c r="B32" s="119" t="s">
        <v>7</v>
      </c>
      <c r="C32" s="167" t="s">
        <v>9</v>
      </c>
      <c r="D32" s="2607" t="s">
        <v>322</v>
      </c>
      <c r="E32" s="1816"/>
      <c r="F32" s="2157">
        <v>2</v>
      </c>
      <c r="G32" s="2161" t="s">
        <v>356</v>
      </c>
      <c r="H32" s="88" t="s">
        <v>10</v>
      </c>
      <c r="I32" s="1455">
        <v>439.6</v>
      </c>
      <c r="J32" s="1360">
        <v>559.4</v>
      </c>
      <c r="K32" s="1805">
        <v>33.4</v>
      </c>
      <c r="L32" s="1099">
        <v>33.4</v>
      </c>
      <c r="M32" s="1098"/>
      <c r="N32" s="1858"/>
      <c r="O32" s="1099">
        <v>33.4</v>
      </c>
      <c r="P32" s="1806">
        <v>33.4</v>
      </c>
      <c r="Q32" s="1818" t="s">
        <v>240</v>
      </c>
      <c r="R32" s="1822">
        <v>4</v>
      </c>
      <c r="S32" s="1820">
        <v>1</v>
      </c>
      <c r="T32" s="1820">
        <v>1</v>
      </c>
      <c r="U32" s="1821">
        <v>1</v>
      </c>
      <c r="V32" s="2198"/>
      <c r="W32" s="20"/>
      <c r="X32" s="2198"/>
      <c r="Y32" s="2198"/>
      <c r="Z32" s="2198"/>
      <c r="AA32" s="2198"/>
      <c r="AB32" s="2198"/>
      <c r="AC32" s="2198"/>
    </row>
    <row r="33" spans="1:29" s="1782" customFormat="1" ht="43.5" customHeight="1" x14ac:dyDescent="0.2">
      <c r="A33" s="8"/>
      <c r="B33" s="9"/>
      <c r="C33" s="265"/>
      <c r="D33" s="2608"/>
      <c r="E33" s="2380"/>
      <c r="F33" s="334"/>
      <c r="G33" s="2162"/>
      <c r="H33" s="2185"/>
      <c r="I33" s="1444"/>
      <c r="J33" s="1332"/>
      <c r="K33" s="2150"/>
      <c r="L33" s="2030"/>
      <c r="M33" s="2151"/>
      <c r="N33" s="2032"/>
      <c r="O33" s="2030"/>
      <c r="P33" s="2155"/>
      <c r="Q33" s="2069" t="s">
        <v>379</v>
      </c>
      <c r="R33" s="1590"/>
      <c r="S33" s="1879">
        <v>4</v>
      </c>
      <c r="T33" s="1798">
        <v>4</v>
      </c>
      <c r="U33" s="1799">
        <v>4</v>
      </c>
      <c r="V33" s="2198"/>
      <c r="W33" s="20"/>
      <c r="X33" s="2198"/>
      <c r="Y33" s="2198"/>
      <c r="Z33" s="20"/>
      <c r="AA33" s="2198"/>
      <c r="AB33" s="2198"/>
      <c r="AC33" s="2198"/>
    </row>
    <row r="34" spans="1:29" s="1782" customFormat="1" ht="28.5" customHeight="1" x14ac:dyDescent="0.2">
      <c r="A34" s="8"/>
      <c r="B34" s="9"/>
      <c r="C34" s="265"/>
      <c r="D34" s="2604" t="s">
        <v>365</v>
      </c>
      <c r="E34" s="2380"/>
      <c r="F34" s="334"/>
      <c r="G34" s="2162"/>
      <c r="H34" s="2181" t="s">
        <v>10</v>
      </c>
      <c r="I34" s="1443"/>
      <c r="J34" s="1804"/>
      <c r="K34" s="2195">
        <v>40</v>
      </c>
      <c r="L34" s="609">
        <v>40</v>
      </c>
      <c r="M34" s="2186"/>
      <c r="N34" s="990"/>
      <c r="O34" s="609">
        <v>40</v>
      </c>
      <c r="P34" s="2178">
        <v>40</v>
      </c>
      <c r="Q34" s="1819" t="s">
        <v>380</v>
      </c>
      <c r="R34" s="1809">
        <v>1</v>
      </c>
      <c r="S34" s="1953">
        <v>1</v>
      </c>
      <c r="T34" s="1953">
        <v>1</v>
      </c>
      <c r="U34" s="1810">
        <v>1</v>
      </c>
      <c r="V34" s="2198"/>
      <c r="W34" s="20"/>
      <c r="X34" s="2198"/>
      <c r="Y34" s="2198"/>
      <c r="Z34" s="2198"/>
      <c r="AA34" s="2198"/>
      <c r="AB34" s="2198"/>
      <c r="AC34" s="2198"/>
    </row>
    <row r="35" spans="1:29" s="1782" customFormat="1" ht="41.25" customHeight="1" thickBot="1" x14ac:dyDescent="0.25">
      <c r="A35" s="3"/>
      <c r="B35" s="1"/>
      <c r="C35" s="1817"/>
      <c r="D35" s="2606"/>
      <c r="E35" s="258"/>
      <c r="F35" s="2158"/>
      <c r="G35" s="2222"/>
      <c r="H35" s="203" t="s">
        <v>14</v>
      </c>
      <c r="I35" s="1449">
        <f>SUM(I32:I33)</f>
        <v>439.6</v>
      </c>
      <c r="J35" s="1800">
        <f>SUM(J32:J33)</f>
        <v>559.4</v>
      </c>
      <c r="K35" s="1802">
        <f>SUM(K32:K34)</f>
        <v>73.400000000000006</v>
      </c>
      <c r="L35" s="1801">
        <f>SUM(L32:L34)</f>
        <v>73.400000000000006</v>
      </c>
      <c r="M35" s="1803"/>
      <c r="N35" s="1861"/>
      <c r="O35" s="1801">
        <f>SUM(O32:O34)</f>
        <v>73.400000000000006</v>
      </c>
      <c r="P35" s="1823">
        <f>SUM(P32:P34)</f>
        <v>73.400000000000006</v>
      </c>
      <c r="Q35" s="2070" t="s">
        <v>366</v>
      </c>
      <c r="R35" s="2074"/>
      <c r="S35" s="2071">
        <v>1</v>
      </c>
      <c r="T35" s="2072"/>
      <c r="U35" s="2073"/>
      <c r="V35" s="2198"/>
      <c r="W35" s="20"/>
      <c r="X35" s="2198"/>
      <c r="Y35" s="2198"/>
      <c r="Z35" s="2198"/>
      <c r="AA35" s="2198"/>
      <c r="AB35" s="2198"/>
      <c r="AC35" s="2198"/>
    </row>
    <row r="36" spans="1:29" s="1869" customFormat="1" ht="30" customHeight="1" x14ac:dyDescent="0.2">
      <c r="A36" s="118" t="s">
        <v>7</v>
      </c>
      <c r="B36" s="119" t="s">
        <v>7</v>
      </c>
      <c r="C36" s="1961" t="s">
        <v>11</v>
      </c>
      <c r="D36" s="2168" t="s">
        <v>352</v>
      </c>
      <c r="E36" s="1816"/>
      <c r="F36" s="2157">
        <v>2</v>
      </c>
      <c r="G36" s="2161" t="s">
        <v>356</v>
      </c>
      <c r="H36" s="1954"/>
      <c r="I36" s="1655"/>
      <c r="J36" s="1955"/>
      <c r="K36" s="1956"/>
      <c r="L36" s="1957"/>
      <c r="M36" s="1958"/>
      <c r="N36" s="1959"/>
      <c r="O36" s="1957"/>
      <c r="P36" s="1960"/>
      <c r="Q36" s="1819"/>
      <c r="R36" s="2077"/>
      <c r="S36" s="2078"/>
      <c r="T36" s="2078"/>
      <c r="U36" s="1821"/>
      <c r="V36" s="2198"/>
      <c r="W36" s="20"/>
      <c r="X36" s="2198"/>
      <c r="Y36" s="2198"/>
      <c r="Z36" s="2198"/>
      <c r="AA36" s="2198"/>
      <c r="AB36" s="2198"/>
      <c r="AC36" s="2198"/>
    </row>
    <row r="37" spans="1:29" s="1782" customFormat="1" ht="15.75" customHeight="1" x14ac:dyDescent="0.2">
      <c r="A37" s="8"/>
      <c r="B37" s="9"/>
      <c r="C37" s="265"/>
      <c r="D37" s="2604" t="s">
        <v>323</v>
      </c>
      <c r="E37" s="2380"/>
      <c r="F37" s="334"/>
      <c r="G37" s="2162"/>
      <c r="H37" s="24" t="s">
        <v>10</v>
      </c>
      <c r="I37" s="1652">
        <v>5</v>
      </c>
      <c r="J37" s="1854">
        <v>5</v>
      </c>
      <c r="K37" s="1795">
        <v>13.2</v>
      </c>
      <c r="L37" s="1790">
        <v>13.2</v>
      </c>
      <c r="M37" s="1789"/>
      <c r="N37" s="1791"/>
      <c r="O37" s="1790">
        <v>13.2</v>
      </c>
      <c r="P37" s="766">
        <v>13.2</v>
      </c>
      <c r="Q37" s="989" t="s">
        <v>324</v>
      </c>
      <c r="R37" s="1324"/>
      <c r="S37" s="399">
        <v>35</v>
      </c>
      <c r="T37" s="399">
        <v>35</v>
      </c>
      <c r="U37" s="400">
        <v>35</v>
      </c>
      <c r="V37" s="2198"/>
      <c r="W37" s="20"/>
      <c r="X37" s="2198"/>
      <c r="Y37" s="2198"/>
      <c r="Z37" s="2198"/>
      <c r="AA37" s="2198"/>
      <c r="AB37" s="2198"/>
      <c r="AC37" s="2198"/>
    </row>
    <row r="38" spans="1:29" s="1782" customFormat="1" ht="15.75" customHeight="1" x14ac:dyDescent="0.2">
      <c r="A38" s="8"/>
      <c r="B38" s="9"/>
      <c r="C38" s="454"/>
      <c r="D38" s="2645"/>
      <c r="E38" s="2380"/>
      <c r="F38" s="334"/>
      <c r="G38" s="2162"/>
      <c r="H38" s="1962"/>
      <c r="I38" s="1963"/>
      <c r="J38" s="1964"/>
      <c r="K38" s="1965"/>
      <c r="L38" s="1966"/>
      <c r="M38" s="1967"/>
      <c r="N38" s="1968"/>
      <c r="O38" s="1966"/>
      <c r="P38" s="1969"/>
      <c r="Q38" s="2164" t="s">
        <v>353</v>
      </c>
      <c r="R38" s="1638">
        <v>1750</v>
      </c>
      <c r="S38" s="421">
        <v>1750</v>
      </c>
      <c r="T38" s="421">
        <v>1750</v>
      </c>
      <c r="U38" s="422">
        <v>1750</v>
      </c>
      <c r="V38" s="2198"/>
      <c r="W38" s="20"/>
      <c r="X38" s="2198"/>
      <c r="Y38" s="2198"/>
      <c r="Z38" s="2198"/>
      <c r="AA38" s="2198"/>
      <c r="AB38" s="2198"/>
      <c r="AC38" s="2198"/>
    </row>
    <row r="39" spans="1:29" s="1782" customFormat="1" ht="15.75" customHeight="1" x14ac:dyDescent="0.2">
      <c r="A39" s="8"/>
      <c r="B39" s="9"/>
      <c r="C39" s="265"/>
      <c r="D39" s="2604" t="s">
        <v>325</v>
      </c>
      <c r="E39" s="2380"/>
      <c r="F39" s="334"/>
      <c r="G39" s="2162"/>
      <c r="H39" s="24" t="s">
        <v>10</v>
      </c>
      <c r="I39" s="1851"/>
      <c r="J39" s="1854"/>
      <c r="K39" s="1831">
        <v>5</v>
      </c>
      <c r="L39" s="1790">
        <v>5</v>
      </c>
      <c r="M39" s="1789"/>
      <c r="N39" s="1791"/>
      <c r="O39" s="1790">
        <v>15</v>
      </c>
      <c r="P39" s="766"/>
      <c r="Q39" s="2164" t="s">
        <v>351</v>
      </c>
      <c r="R39" s="1574"/>
      <c r="S39" s="421">
        <v>30</v>
      </c>
      <c r="T39" s="1832">
        <v>100</v>
      </c>
      <c r="U39" s="422"/>
      <c r="V39" s="2198"/>
      <c r="W39" s="20"/>
      <c r="X39" s="2198"/>
      <c r="Y39" s="20"/>
      <c r="Z39" s="2198"/>
      <c r="AA39" s="2198"/>
      <c r="AB39" s="2198"/>
      <c r="AC39" s="2198"/>
    </row>
    <row r="40" spans="1:29" s="1782" customFormat="1" ht="31.5" customHeight="1" thickBot="1" x14ac:dyDescent="0.25">
      <c r="A40" s="3"/>
      <c r="B40" s="1"/>
      <c r="C40" s="1817"/>
      <c r="D40" s="2606"/>
      <c r="E40" s="258"/>
      <c r="F40" s="2158"/>
      <c r="G40" s="2222"/>
      <c r="H40" s="1827" t="s">
        <v>14</v>
      </c>
      <c r="I40" s="1447">
        <f>SUM(I37:I39)</f>
        <v>5</v>
      </c>
      <c r="J40" s="1848">
        <f t="shared" ref="J40:P40" si="1">SUM(J37:J39)</f>
        <v>5</v>
      </c>
      <c r="K40" s="1477">
        <f>SUM(K37:K39)</f>
        <v>18.2</v>
      </c>
      <c r="L40" s="1830">
        <f t="shared" si="1"/>
        <v>18.2</v>
      </c>
      <c r="M40" s="1829">
        <f t="shared" si="1"/>
        <v>0</v>
      </c>
      <c r="N40" s="1830">
        <f t="shared" si="1"/>
        <v>0</v>
      </c>
      <c r="O40" s="1447">
        <f>SUM(O37:O39)</f>
        <v>28.2</v>
      </c>
      <c r="P40" s="1447">
        <f t="shared" si="1"/>
        <v>13.2</v>
      </c>
      <c r="Q40" s="1980" t="s">
        <v>381</v>
      </c>
      <c r="R40" s="2079"/>
      <c r="S40" s="2080"/>
      <c r="T40" s="2080">
        <v>30</v>
      </c>
      <c r="U40" s="2081">
        <v>50</v>
      </c>
      <c r="V40" s="2198"/>
      <c r="W40" s="20"/>
      <c r="X40" s="2198"/>
      <c r="Y40" s="2198"/>
      <c r="Z40" s="2198"/>
      <c r="AA40" s="2198"/>
      <c r="AB40" s="2198"/>
      <c r="AC40" s="2198"/>
    </row>
    <row r="41" spans="1:29" s="1782" customFormat="1" ht="28.5" customHeight="1" x14ac:dyDescent="0.2">
      <c r="A41" s="118" t="s">
        <v>7</v>
      </c>
      <c r="B41" s="119" t="s">
        <v>7</v>
      </c>
      <c r="C41" s="167" t="s">
        <v>158</v>
      </c>
      <c r="D41" s="2646" t="s">
        <v>58</v>
      </c>
      <c r="E41" s="1816"/>
      <c r="F41" s="2157">
        <v>2</v>
      </c>
      <c r="G41" s="2161" t="s">
        <v>356</v>
      </c>
      <c r="H41" s="331" t="s">
        <v>10</v>
      </c>
      <c r="I41" s="1441">
        <v>200</v>
      </c>
      <c r="J41" s="1856">
        <v>200</v>
      </c>
      <c r="K41" s="2100">
        <v>200</v>
      </c>
      <c r="L41" s="1866">
        <v>200</v>
      </c>
      <c r="M41" s="1825"/>
      <c r="N41" s="2101"/>
      <c r="O41" s="1866">
        <v>200</v>
      </c>
      <c r="P41" s="1826"/>
      <c r="Q41" s="2102" t="s">
        <v>383</v>
      </c>
      <c r="R41" s="1573">
        <v>7</v>
      </c>
      <c r="S41" s="415">
        <v>6</v>
      </c>
      <c r="T41" s="2225">
        <v>7</v>
      </c>
      <c r="U41" s="416"/>
      <c r="V41" s="2198"/>
      <c r="W41" s="20"/>
      <c r="X41" s="2198"/>
      <c r="Y41" s="20"/>
      <c r="Z41" s="2198"/>
      <c r="AA41" s="2198"/>
      <c r="AB41" s="2198"/>
      <c r="AC41" s="2198"/>
    </row>
    <row r="42" spans="1:29" s="2054" customFormat="1" ht="17.25" customHeight="1" x14ac:dyDescent="0.2">
      <c r="A42" s="8"/>
      <c r="B42" s="9"/>
      <c r="C42" s="265"/>
      <c r="D42" s="2605"/>
      <c r="E42" s="2380"/>
      <c r="F42" s="334"/>
      <c r="G42" s="2162"/>
      <c r="H42" s="389"/>
      <c r="I42" s="1442"/>
      <c r="J42" s="1857"/>
      <c r="K42" s="54"/>
      <c r="L42" s="607"/>
      <c r="M42" s="613"/>
      <c r="N42" s="1794"/>
      <c r="O42" s="607"/>
      <c r="P42" s="1824"/>
      <c r="Q42" s="2657" t="s">
        <v>382</v>
      </c>
      <c r="R42" s="1574">
        <v>7</v>
      </c>
      <c r="S42" s="421">
        <v>6</v>
      </c>
      <c r="T42" s="94">
        <v>7</v>
      </c>
      <c r="U42" s="425"/>
      <c r="V42" s="2198"/>
      <c r="W42" s="20"/>
      <c r="X42" s="2198"/>
      <c r="Y42" s="20"/>
      <c r="Z42" s="2198"/>
      <c r="AA42" s="2198"/>
      <c r="AB42" s="2198"/>
      <c r="AC42" s="2198"/>
    </row>
    <row r="43" spans="1:29" s="1782" customFormat="1" ht="15.75" customHeight="1" thickBot="1" x14ac:dyDescent="0.25">
      <c r="A43" s="3"/>
      <c r="B43" s="1"/>
      <c r="C43" s="1817"/>
      <c r="D43" s="2606"/>
      <c r="E43" s="258"/>
      <c r="F43" s="2158"/>
      <c r="G43" s="2222"/>
      <c r="H43" s="1827" t="s">
        <v>14</v>
      </c>
      <c r="I43" s="1447">
        <f t="shared" ref="I43:O43" si="2">SUM(I41)</f>
        <v>200</v>
      </c>
      <c r="J43" s="1848">
        <f t="shared" si="2"/>
        <v>200</v>
      </c>
      <c r="K43" s="1477">
        <f t="shared" si="2"/>
        <v>200</v>
      </c>
      <c r="L43" s="1830">
        <f t="shared" si="2"/>
        <v>200</v>
      </c>
      <c r="M43" s="1829">
        <f t="shared" si="2"/>
        <v>0</v>
      </c>
      <c r="N43" s="1862">
        <f t="shared" si="2"/>
        <v>0</v>
      </c>
      <c r="O43" s="1830">
        <f t="shared" si="2"/>
        <v>200</v>
      </c>
      <c r="P43" s="1828"/>
      <c r="Q43" s="2767"/>
      <c r="R43" s="2226"/>
      <c r="S43" s="409"/>
      <c r="T43" s="409"/>
      <c r="U43" s="410"/>
      <c r="V43" s="2198"/>
      <c r="W43" s="20"/>
      <c r="X43" s="2198"/>
      <c r="Y43" s="2198"/>
      <c r="Z43" s="2198"/>
      <c r="AA43" s="2198"/>
      <c r="AB43" s="2198"/>
      <c r="AC43" s="2198"/>
    </row>
    <row r="44" spans="1:29" ht="25.5" customHeight="1" x14ac:dyDescent="0.2">
      <c r="A44" s="110" t="s">
        <v>7</v>
      </c>
      <c r="B44" s="119" t="s">
        <v>7</v>
      </c>
      <c r="C44" s="111" t="s">
        <v>159</v>
      </c>
      <c r="D44" s="2639" t="s">
        <v>326</v>
      </c>
      <c r="E44" s="2648"/>
      <c r="F44" s="2650" t="s">
        <v>27</v>
      </c>
      <c r="G44" s="2161" t="s">
        <v>356</v>
      </c>
      <c r="H44" s="331" t="s">
        <v>10</v>
      </c>
      <c r="I44" s="2000">
        <v>75</v>
      </c>
      <c r="J44" s="1335">
        <v>71.900000000000006</v>
      </c>
      <c r="K44" s="1348">
        <v>74.7</v>
      </c>
      <c r="L44" s="1340">
        <v>74.7</v>
      </c>
      <c r="M44" s="1404"/>
      <c r="N44" s="2087"/>
      <c r="O44" s="1340">
        <v>74.7</v>
      </c>
      <c r="P44" s="1194">
        <v>74.7</v>
      </c>
      <c r="Q44" s="2799" t="s">
        <v>81</v>
      </c>
      <c r="R44" s="2227">
        <v>21</v>
      </c>
      <c r="S44" s="512">
        <v>21</v>
      </c>
      <c r="T44" s="1833">
        <v>21</v>
      </c>
      <c r="U44" s="293">
        <v>21</v>
      </c>
      <c r="V44" s="2198"/>
      <c r="W44" s="1033"/>
      <c r="X44" s="10"/>
      <c r="Y44" s="10"/>
      <c r="Z44" s="10"/>
      <c r="AA44" s="2198"/>
      <c r="AB44" s="2198"/>
      <c r="AC44" s="2198"/>
    </row>
    <row r="45" spans="1:29" ht="15.75" customHeight="1" thickBot="1" x14ac:dyDescent="0.25">
      <c r="A45" s="113"/>
      <c r="B45" s="1"/>
      <c r="C45" s="7"/>
      <c r="D45" s="2640"/>
      <c r="E45" s="2649"/>
      <c r="F45" s="2651"/>
      <c r="G45" s="2222"/>
      <c r="H45" s="345" t="s">
        <v>14</v>
      </c>
      <c r="I45" s="1449">
        <f>SUM(I44)</f>
        <v>75</v>
      </c>
      <c r="J45" s="993">
        <f t="shared" ref="J45:P45" si="3">SUM(J44:J44)</f>
        <v>71.900000000000006</v>
      </c>
      <c r="K45" s="76">
        <f t="shared" si="3"/>
        <v>74.7</v>
      </c>
      <c r="L45" s="585">
        <f t="shared" si="3"/>
        <v>74.7</v>
      </c>
      <c r="M45" s="596"/>
      <c r="N45" s="365"/>
      <c r="O45" s="585">
        <f t="shared" si="3"/>
        <v>74.7</v>
      </c>
      <c r="P45" s="78">
        <f t="shared" si="3"/>
        <v>74.7</v>
      </c>
      <c r="Q45" s="2767"/>
      <c r="R45" s="2228"/>
      <c r="S45" s="449"/>
      <c r="T45" s="1834"/>
      <c r="U45" s="576"/>
      <c r="V45" s="2198"/>
      <c r="W45" s="1033"/>
      <c r="X45" s="10"/>
      <c r="Y45" s="10"/>
      <c r="Z45" s="10"/>
      <c r="AA45" s="2198"/>
      <c r="AB45" s="2198"/>
      <c r="AC45" s="2198"/>
    </row>
    <row r="46" spans="1:29" s="1782" customFormat="1" ht="30.75" customHeight="1" x14ac:dyDescent="0.2">
      <c r="A46" s="110" t="s">
        <v>7</v>
      </c>
      <c r="B46" s="119" t="s">
        <v>7</v>
      </c>
      <c r="C46" s="111" t="s">
        <v>184</v>
      </c>
      <c r="D46" s="2639" t="s">
        <v>77</v>
      </c>
      <c r="E46" s="2463"/>
      <c r="F46" s="2464">
        <v>2</v>
      </c>
      <c r="G46" s="2480" t="s">
        <v>356</v>
      </c>
      <c r="H46" s="331" t="s">
        <v>10</v>
      </c>
      <c r="I46" s="2000">
        <v>18</v>
      </c>
      <c r="J46" s="1856">
        <v>17.7</v>
      </c>
      <c r="K46" s="2523">
        <v>4.9000000000000004</v>
      </c>
      <c r="L46" s="1866">
        <v>4.9000000000000004</v>
      </c>
      <c r="M46" s="1825"/>
      <c r="N46" s="2101"/>
      <c r="O46" s="1866">
        <v>4.9000000000000004</v>
      </c>
      <c r="P46" s="1826">
        <v>4.9000000000000004</v>
      </c>
      <c r="Q46" s="162" t="s">
        <v>384</v>
      </c>
      <c r="R46" s="1973">
        <v>3</v>
      </c>
      <c r="S46" s="1974"/>
      <c r="T46" s="1975"/>
      <c r="U46" s="1844"/>
      <c r="V46" s="2198"/>
      <c r="W46" s="20"/>
      <c r="X46" s="2198"/>
      <c r="Y46" s="2198"/>
      <c r="Z46" s="20"/>
      <c r="AA46" s="2198"/>
      <c r="AB46" s="2198"/>
      <c r="AC46" s="2198"/>
    </row>
    <row r="47" spans="1:29" s="2055" customFormat="1" ht="30.75" customHeight="1" x14ac:dyDescent="0.2">
      <c r="A47" s="112"/>
      <c r="B47" s="9"/>
      <c r="C47" s="2"/>
      <c r="D47" s="2643"/>
      <c r="E47" s="2469"/>
      <c r="F47" s="334"/>
      <c r="G47" s="2481"/>
      <c r="H47" s="335"/>
      <c r="I47" s="1448"/>
      <c r="J47" s="1857"/>
      <c r="K47" s="1947"/>
      <c r="L47" s="607"/>
      <c r="M47" s="613"/>
      <c r="N47" s="1794"/>
      <c r="O47" s="607"/>
      <c r="P47" s="1824"/>
      <c r="Q47" s="989" t="s">
        <v>385</v>
      </c>
      <c r="R47" s="1901">
        <v>1</v>
      </c>
      <c r="S47" s="343">
        <v>1</v>
      </c>
      <c r="T47" s="2494">
        <v>1</v>
      </c>
      <c r="U47" s="344">
        <v>1</v>
      </c>
      <c r="V47" s="2198"/>
      <c r="W47" s="20"/>
      <c r="X47" s="2198"/>
      <c r="Y47" s="2198"/>
      <c r="Z47" s="20"/>
      <c r="AA47" s="2198"/>
      <c r="AB47" s="2198"/>
      <c r="AC47" s="2198"/>
    </row>
    <row r="48" spans="1:29" s="173" customFormat="1" ht="28.5" customHeight="1" thickBot="1" x14ac:dyDescent="0.25">
      <c r="A48" s="113"/>
      <c r="B48" s="1"/>
      <c r="C48" s="7"/>
      <c r="D48" s="2640"/>
      <c r="E48" s="378"/>
      <c r="F48" s="2465"/>
      <c r="G48" s="2509"/>
      <c r="H48" s="172" t="s">
        <v>14</v>
      </c>
      <c r="I48" s="1447">
        <f>SUM(I46)</f>
        <v>18</v>
      </c>
      <c r="J48" s="1333">
        <f>J46</f>
        <v>17.7</v>
      </c>
      <c r="K48" s="1114">
        <f>K46</f>
        <v>4.9000000000000004</v>
      </c>
      <c r="L48" s="589">
        <f>SUM(L46)</f>
        <v>4.9000000000000004</v>
      </c>
      <c r="M48" s="600"/>
      <c r="N48" s="955"/>
      <c r="O48" s="589">
        <f>O46</f>
        <v>4.9000000000000004</v>
      </c>
      <c r="P48" s="44">
        <f>P46</f>
        <v>4.9000000000000004</v>
      </c>
      <c r="Q48" s="2462" t="s">
        <v>386</v>
      </c>
      <c r="R48" s="2524">
        <v>150</v>
      </c>
      <c r="S48" s="2515">
        <v>180</v>
      </c>
      <c r="T48" s="2515">
        <v>210</v>
      </c>
      <c r="U48" s="2525">
        <v>230</v>
      </c>
      <c r="W48" s="174"/>
      <c r="Z48" s="174"/>
    </row>
    <row r="49" spans="1:29" s="1782" customFormat="1" ht="16.5" customHeight="1" x14ac:dyDescent="0.2">
      <c r="A49" s="114" t="s">
        <v>7</v>
      </c>
      <c r="B49" s="119" t="s">
        <v>7</v>
      </c>
      <c r="C49" s="111" t="s">
        <v>12</v>
      </c>
      <c r="D49" s="2641" t="s">
        <v>54</v>
      </c>
      <c r="E49" s="2378"/>
      <c r="F49" s="383" t="s">
        <v>27</v>
      </c>
      <c r="G49" s="2757" t="s">
        <v>356</v>
      </c>
      <c r="H49" s="56"/>
      <c r="I49" s="1852"/>
      <c r="J49" s="1336"/>
      <c r="K49" s="1347"/>
      <c r="L49" s="1339"/>
      <c r="M49" s="1403"/>
      <c r="N49" s="1842"/>
      <c r="O49" s="1339"/>
      <c r="P49" s="230"/>
      <c r="Q49" s="384"/>
      <c r="R49" s="1567"/>
      <c r="S49" s="352"/>
      <c r="T49" s="1495"/>
      <c r="U49" s="353"/>
      <c r="V49" s="2198"/>
      <c r="W49" s="2198"/>
      <c r="X49" s="2198"/>
      <c r="Y49" s="2198"/>
      <c r="Z49" s="2198"/>
      <c r="AA49" s="2198"/>
      <c r="AB49" s="2198"/>
      <c r="AC49" s="2198"/>
    </row>
    <row r="50" spans="1:29" s="1782" customFormat="1" ht="12.75" customHeight="1" x14ac:dyDescent="0.2">
      <c r="A50" s="112"/>
      <c r="B50" s="9"/>
      <c r="C50" s="2"/>
      <c r="D50" s="2642"/>
      <c r="E50" s="2379"/>
      <c r="F50" s="385"/>
      <c r="G50" s="2758"/>
      <c r="H50" s="2223"/>
      <c r="I50" s="1444"/>
      <c r="J50" s="1837"/>
      <c r="K50" s="1838"/>
      <c r="L50" s="1839"/>
      <c r="M50" s="1840"/>
      <c r="N50" s="1859"/>
      <c r="O50" s="1839"/>
      <c r="P50" s="1841"/>
      <c r="Q50" s="391"/>
      <c r="R50" s="1323"/>
      <c r="S50" s="2221"/>
      <c r="T50" s="1496"/>
      <c r="U50" s="2217"/>
      <c r="V50" s="2198"/>
      <c r="W50" s="2198"/>
      <c r="X50" s="2198"/>
      <c r="Y50" s="2198"/>
      <c r="Z50" s="2198"/>
      <c r="AA50" s="2198"/>
      <c r="AB50" s="2198"/>
      <c r="AC50" s="2198"/>
    </row>
    <row r="51" spans="1:29" s="1782" customFormat="1" ht="28.5" customHeight="1" x14ac:dyDescent="0.2">
      <c r="A51" s="112"/>
      <c r="B51" s="9"/>
      <c r="C51" s="2"/>
      <c r="D51" s="2643" t="s">
        <v>62</v>
      </c>
      <c r="E51" s="2379"/>
      <c r="F51" s="385"/>
      <c r="G51" s="2162"/>
      <c r="H51" s="2223" t="s">
        <v>10</v>
      </c>
      <c r="I51" s="1444">
        <v>40</v>
      </c>
      <c r="J51" s="1338">
        <v>25.3</v>
      </c>
      <c r="K51" s="2760">
        <v>34.9</v>
      </c>
      <c r="L51" s="2762">
        <v>30.9</v>
      </c>
      <c r="M51" s="2762"/>
      <c r="N51" s="2797">
        <v>4</v>
      </c>
      <c r="O51" s="2636">
        <v>34.9</v>
      </c>
      <c r="P51" s="2636">
        <v>34.9</v>
      </c>
      <c r="Q51" s="2165" t="s">
        <v>56</v>
      </c>
      <c r="R51" s="1578" t="s">
        <v>34</v>
      </c>
      <c r="S51" s="457" t="s">
        <v>34</v>
      </c>
      <c r="T51" s="457">
        <v>4</v>
      </c>
      <c r="U51" s="458">
        <v>4</v>
      </c>
      <c r="V51" s="2198"/>
      <c r="W51" s="2198"/>
      <c r="X51" s="20"/>
      <c r="Y51" s="2198"/>
      <c r="Z51" s="2198"/>
      <c r="AA51" s="2198"/>
      <c r="AB51" s="2198"/>
      <c r="AC51" s="2198"/>
    </row>
    <row r="52" spans="1:29" s="1782" customFormat="1" ht="29.25" customHeight="1" x14ac:dyDescent="0.2">
      <c r="A52" s="112"/>
      <c r="B52" s="9"/>
      <c r="C52" s="2"/>
      <c r="D52" s="2643"/>
      <c r="E52" s="2379"/>
      <c r="F52" s="385"/>
      <c r="G52" s="2162"/>
      <c r="H52" s="2223"/>
      <c r="I52" s="1444"/>
      <c r="J52" s="1338"/>
      <c r="K52" s="2760"/>
      <c r="L52" s="2762"/>
      <c r="M52" s="2762"/>
      <c r="N52" s="2797"/>
      <c r="O52" s="2636"/>
      <c r="P52" s="2636"/>
      <c r="Q52" s="989" t="s">
        <v>72</v>
      </c>
      <c r="R52" s="1570">
        <v>7</v>
      </c>
      <c r="S52" s="399">
        <v>9</v>
      </c>
      <c r="T52" s="399">
        <v>5</v>
      </c>
      <c r="U52" s="400">
        <v>8</v>
      </c>
      <c r="V52" s="2198"/>
      <c r="W52" s="2198"/>
      <c r="X52" s="2198"/>
      <c r="Y52" s="2198"/>
      <c r="Z52" s="2198"/>
      <c r="AA52" s="2198"/>
      <c r="AB52" s="2198"/>
      <c r="AC52" s="2198"/>
    </row>
    <row r="53" spans="1:29" s="1782" customFormat="1" ht="28.5" customHeight="1" x14ac:dyDescent="0.2">
      <c r="A53" s="112"/>
      <c r="B53" s="9"/>
      <c r="C53" s="2"/>
      <c r="D53" s="22"/>
      <c r="E53" s="2379"/>
      <c r="F53" s="385"/>
      <c r="G53" s="2162"/>
      <c r="H53" s="1622"/>
      <c r="I53" s="1456"/>
      <c r="J53" s="895"/>
      <c r="K53" s="2761"/>
      <c r="L53" s="2763"/>
      <c r="M53" s="2763"/>
      <c r="N53" s="2798"/>
      <c r="O53" s="2690"/>
      <c r="P53" s="2690"/>
      <c r="Q53" s="989" t="s">
        <v>105</v>
      </c>
      <c r="R53" s="1570">
        <v>10</v>
      </c>
      <c r="S53" s="399">
        <v>10</v>
      </c>
      <c r="T53" s="399">
        <v>10</v>
      </c>
      <c r="U53" s="400">
        <v>10</v>
      </c>
      <c r="V53" s="2198"/>
      <c r="W53" s="2198"/>
      <c r="X53" s="2198"/>
      <c r="Y53" s="2198"/>
      <c r="Z53" s="2198"/>
      <c r="AA53" s="2198"/>
      <c r="AB53" s="2198"/>
      <c r="AC53" s="2198"/>
    </row>
    <row r="54" spans="1:29" s="1782" customFormat="1" ht="54.75" customHeight="1" x14ac:dyDescent="0.2">
      <c r="A54" s="112"/>
      <c r="B54" s="9"/>
      <c r="C54" s="2"/>
      <c r="D54" s="163" t="s">
        <v>191</v>
      </c>
      <c r="E54" s="2285"/>
      <c r="F54" s="402"/>
      <c r="G54" s="2185"/>
      <c r="H54" s="2202" t="s">
        <v>10</v>
      </c>
      <c r="I54" s="1448">
        <v>50</v>
      </c>
      <c r="J54" s="1327">
        <v>98.2</v>
      </c>
      <c r="K54" s="2150"/>
      <c r="L54" s="2030"/>
      <c r="M54" s="2151"/>
      <c r="N54" s="2032"/>
      <c r="O54" s="583">
        <v>110</v>
      </c>
      <c r="P54" s="2189">
        <v>110</v>
      </c>
      <c r="Q54" s="989" t="s">
        <v>359</v>
      </c>
      <c r="R54" s="1570">
        <v>4</v>
      </c>
      <c r="S54" s="399"/>
      <c r="T54" s="1498">
        <v>4</v>
      </c>
      <c r="U54" s="400">
        <v>4</v>
      </c>
      <c r="V54" s="2198"/>
      <c r="W54" s="2198"/>
      <c r="X54" s="2198"/>
      <c r="Y54" s="20"/>
      <c r="Z54" s="20"/>
      <c r="AA54" s="2198"/>
      <c r="AB54" s="2198"/>
      <c r="AC54" s="2198"/>
    </row>
    <row r="55" spans="1:29" s="1782" customFormat="1" ht="93" customHeight="1" x14ac:dyDescent="0.2">
      <c r="A55" s="112"/>
      <c r="B55" s="9"/>
      <c r="C55" s="2"/>
      <c r="D55" s="2604" t="s">
        <v>354</v>
      </c>
      <c r="E55" s="2285"/>
      <c r="F55" s="402"/>
      <c r="G55" s="2185"/>
      <c r="H55" s="139" t="s">
        <v>10</v>
      </c>
      <c r="I55" s="1617">
        <v>200</v>
      </c>
      <c r="J55" s="1330">
        <v>264.8</v>
      </c>
      <c r="K55" s="1397">
        <v>255.5</v>
      </c>
      <c r="L55" s="1393">
        <v>255.5</v>
      </c>
      <c r="M55" s="643"/>
      <c r="N55" s="1644"/>
      <c r="O55" s="1792">
        <v>256</v>
      </c>
      <c r="P55" s="1787">
        <v>256</v>
      </c>
      <c r="Q55" s="2657" t="s">
        <v>389</v>
      </c>
      <c r="R55" s="1571">
        <v>10</v>
      </c>
      <c r="S55" s="405">
        <v>7</v>
      </c>
      <c r="T55" s="1499">
        <v>7</v>
      </c>
      <c r="U55" s="406">
        <v>7</v>
      </c>
      <c r="V55" s="2198"/>
      <c r="W55" s="2198"/>
      <c r="X55" s="20"/>
      <c r="Y55" s="20"/>
      <c r="Z55" s="20"/>
      <c r="AA55" s="2198"/>
      <c r="AB55" s="2198"/>
      <c r="AC55" s="2198"/>
    </row>
    <row r="56" spans="1:29" s="1782" customFormat="1" ht="36" customHeight="1" x14ac:dyDescent="0.2">
      <c r="A56" s="112"/>
      <c r="B56" s="9"/>
      <c r="C56" s="2"/>
      <c r="D56" s="2605"/>
      <c r="E56" s="2285"/>
      <c r="F56" s="402"/>
      <c r="G56" s="2185"/>
      <c r="H56" s="2201" t="s">
        <v>52</v>
      </c>
      <c r="I56" s="1652"/>
      <c r="J56" s="1666">
        <v>6.2</v>
      </c>
      <c r="K56" s="2195"/>
      <c r="L56" s="609"/>
      <c r="M56" s="2186"/>
      <c r="N56" s="990"/>
      <c r="O56" s="640"/>
      <c r="P56" s="1845"/>
      <c r="Q56" s="2661"/>
      <c r="R56" s="1571"/>
      <c r="S56" s="405"/>
      <c r="T56" s="1499"/>
      <c r="U56" s="406"/>
      <c r="V56" s="2198"/>
      <c r="W56" s="2198"/>
      <c r="X56" s="20"/>
      <c r="Y56" s="20"/>
      <c r="Z56" s="20"/>
      <c r="AA56" s="2198"/>
      <c r="AB56" s="2198"/>
      <c r="AC56" s="2198"/>
    </row>
    <row r="57" spans="1:29" s="2055" customFormat="1" ht="24.75" customHeight="1" x14ac:dyDescent="0.2">
      <c r="A57" s="112"/>
      <c r="B57" s="9"/>
      <c r="C57" s="2"/>
      <c r="D57" s="2604" t="s">
        <v>387</v>
      </c>
      <c r="E57" s="2285"/>
      <c r="F57" s="402"/>
      <c r="G57" s="2185"/>
      <c r="H57" s="2201" t="s">
        <v>10</v>
      </c>
      <c r="I57" s="1652"/>
      <c r="J57" s="1666"/>
      <c r="K57" s="2195">
        <v>1</v>
      </c>
      <c r="L57" s="609">
        <v>1</v>
      </c>
      <c r="M57" s="2186"/>
      <c r="N57" s="990"/>
      <c r="O57" s="640">
        <v>1</v>
      </c>
      <c r="P57" s="1845">
        <v>1</v>
      </c>
      <c r="Q57" s="657" t="s">
        <v>388</v>
      </c>
      <c r="R57" s="1593"/>
      <c r="S57" s="516">
        <v>1</v>
      </c>
      <c r="T57" s="516">
        <v>1</v>
      </c>
      <c r="U57" s="1544">
        <v>1</v>
      </c>
      <c r="V57" s="2198"/>
      <c r="W57" s="2198"/>
      <c r="X57" s="20"/>
      <c r="Y57" s="20"/>
      <c r="Z57" s="20"/>
      <c r="AA57" s="20"/>
      <c r="AB57" s="2198"/>
      <c r="AC57" s="2198"/>
    </row>
    <row r="58" spans="1:29" s="1782" customFormat="1" ht="19.5" customHeight="1" thickBot="1" x14ac:dyDescent="0.25">
      <c r="A58" s="112"/>
      <c r="B58" s="9"/>
      <c r="C58" s="2"/>
      <c r="D58" s="2606"/>
      <c r="E58" s="2285"/>
      <c r="F58" s="402"/>
      <c r="G58" s="2185"/>
      <c r="H58" s="172" t="s">
        <v>14</v>
      </c>
      <c r="I58" s="1447">
        <f>SUM(I51:I57)</f>
        <v>290</v>
      </c>
      <c r="J58" s="1848">
        <f>SUM(J51:J57)</f>
        <v>394.5</v>
      </c>
      <c r="K58" s="1477">
        <f>SUM(K51:K57)</f>
        <v>291.39999999999998</v>
      </c>
      <c r="L58" s="1830">
        <f>SUM(L51:L57)</f>
        <v>287.39999999999998</v>
      </c>
      <c r="M58" s="1829">
        <f t="shared" ref="M58:N58" si="4">SUM(M51:M56)</f>
        <v>0</v>
      </c>
      <c r="N58" s="1862">
        <f t="shared" si="4"/>
        <v>4</v>
      </c>
      <c r="O58" s="1830">
        <f>SUM(O51:O57)</f>
        <v>401.9</v>
      </c>
      <c r="P58" s="1828">
        <f>SUM(P51:P57)</f>
        <v>401.9</v>
      </c>
      <c r="Q58" s="229"/>
      <c r="R58" s="2082"/>
      <c r="S58" s="2083"/>
      <c r="T58" s="2084"/>
      <c r="U58" s="2085"/>
      <c r="V58" s="2198"/>
      <c r="W58" s="2198"/>
      <c r="X58" s="20"/>
      <c r="Y58" s="20"/>
      <c r="Z58" s="20"/>
      <c r="AA58" s="2198"/>
      <c r="AB58" s="2198"/>
      <c r="AC58" s="2198"/>
    </row>
    <row r="59" spans="1:29" s="1782" customFormat="1" ht="42" customHeight="1" x14ac:dyDescent="0.2">
      <c r="A59" s="110" t="s">
        <v>7</v>
      </c>
      <c r="B59" s="119" t="s">
        <v>7</v>
      </c>
      <c r="C59" s="111" t="s">
        <v>327</v>
      </c>
      <c r="D59" s="1976" t="s">
        <v>355</v>
      </c>
      <c r="E59" s="2378"/>
      <c r="F59" s="2157">
        <v>2</v>
      </c>
      <c r="G59" s="2161" t="s">
        <v>356</v>
      </c>
      <c r="H59" s="331"/>
      <c r="I59" s="1441"/>
      <c r="J59" s="1856"/>
      <c r="K59" s="1347"/>
      <c r="L59" s="1339"/>
      <c r="M59" s="1403"/>
      <c r="N59" s="1842"/>
      <c r="O59" s="1866"/>
      <c r="P59" s="1826"/>
      <c r="Q59" s="1847"/>
      <c r="R59" s="1549"/>
      <c r="S59" s="452"/>
      <c r="T59" s="1505"/>
      <c r="U59" s="1843"/>
      <c r="V59" s="2198"/>
      <c r="W59" s="20"/>
      <c r="X59" s="2198"/>
      <c r="Y59" s="2198"/>
      <c r="Z59" s="20"/>
      <c r="AA59" s="2198"/>
      <c r="AB59" s="2198"/>
      <c r="AC59" s="2198"/>
    </row>
    <row r="60" spans="1:29" s="1782" customFormat="1" ht="27.75" customHeight="1" x14ac:dyDescent="0.2">
      <c r="A60" s="112"/>
      <c r="B60" s="9"/>
      <c r="C60" s="2"/>
      <c r="D60" s="2662" t="s">
        <v>328</v>
      </c>
      <c r="E60" s="2379"/>
      <c r="F60" s="334"/>
      <c r="G60" s="2162"/>
      <c r="H60" s="24" t="s">
        <v>10</v>
      </c>
      <c r="I60" s="1851"/>
      <c r="J60" s="1854"/>
      <c r="K60" s="1348">
        <v>6.5</v>
      </c>
      <c r="L60" s="1340">
        <v>6.5</v>
      </c>
      <c r="M60" s="1404"/>
      <c r="N60" s="2087"/>
      <c r="O60" s="1790">
        <v>11</v>
      </c>
      <c r="P60" s="766">
        <v>12</v>
      </c>
      <c r="Q60" s="82" t="s">
        <v>432</v>
      </c>
      <c r="R60" s="1570"/>
      <c r="S60" s="2088">
        <v>1</v>
      </c>
      <c r="T60" s="1871"/>
      <c r="U60" s="2089"/>
      <c r="V60" s="2198"/>
      <c r="W60" s="20"/>
      <c r="X60" s="2198"/>
      <c r="Y60" s="2198"/>
      <c r="Z60" s="20"/>
      <c r="AA60" s="2198"/>
      <c r="AB60" s="2198"/>
      <c r="AC60" s="2198"/>
    </row>
    <row r="61" spans="1:29" s="1782" customFormat="1" ht="29.25" customHeight="1" x14ac:dyDescent="0.2">
      <c r="A61" s="112"/>
      <c r="B61" s="9"/>
      <c r="C61" s="2"/>
      <c r="D61" s="2643"/>
      <c r="E61" s="2379"/>
      <c r="F61" s="334"/>
      <c r="G61" s="2162"/>
      <c r="H61" s="335"/>
      <c r="I61" s="1442"/>
      <c r="J61" s="1857"/>
      <c r="K61" s="1838"/>
      <c r="L61" s="1839"/>
      <c r="M61" s="1840"/>
      <c r="N61" s="1859"/>
      <c r="O61" s="607"/>
      <c r="P61" s="1824"/>
      <c r="Q61" s="2169" t="s">
        <v>431</v>
      </c>
      <c r="R61" s="1574"/>
      <c r="S61" s="2090">
        <v>1</v>
      </c>
      <c r="T61" s="1527"/>
      <c r="U61" s="483"/>
      <c r="V61" s="2198"/>
      <c r="W61" s="20"/>
      <c r="X61" s="2198"/>
      <c r="Y61" s="2198"/>
      <c r="Z61" s="20"/>
      <c r="AA61" s="2198"/>
      <c r="AB61" s="2198"/>
      <c r="AC61" s="2198"/>
    </row>
    <row r="62" spans="1:29" s="2128" customFormat="1" ht="29.25" customHeight="1" x14ac:dyDescent="0.2">
      <c r="A62" s="112"/>
      <c r="B62" s="9"/>
      <c r="C62" s="2"/>
      <c r="D62" s="2160"/>
      <c r="E62" s="2379"/>
      <c r="F62" s="334"/>
      <c r="G62" s="2162"/>
      <c r="H62" s="335"/>
      <c r="I62" s="1442"/>
      <c r="J62" s="1857"/>
      <c r="K62" s="1838"/>
      <c r="L62" s="1839"/>
      <c r="M62" s="1840"/>
      <c r="N62" s="1859"/>
      <c r="O62" s="607"/>
      <c r="P62" s="1824"/>
      <c r="Q62" s="2169" t="s">
        <v>390</v>
      </c>
      <c r="R62" s="1574"/>
      <c r="S62" s="421"/>
      <c r="T62" s="1502">
        <v>1</v>
      </c>
      <c r="U62" s="2173"/>
      <c r="V62" s="2198"/>
      <c r="W62" s="20"/>
      <c r="X62" s="2198"/>
      <c r="Y62" s="2198"/>
      <c r="Z62" s="20"/>
      <c r="AA62" s="2198"/>
      <c r="AB62" s="2198"/>
      <c r="AC62" s="2198"/>
    </row>
    <row r="63" spans="1:29" s="2055" customFormat="1" ht="17.25" customHeight="1" x14ac:dyDescent="0.2">
      <c r="A63" s="112"/>
      <c r="B63" s="9"/>
      <c r="C63" s="2"/>
      <c r="D63" s="2459"/>
      <c r="E63" s="2469"/>
      <c r="F63" s="334"/>
      <c r="G63" s="2481"/>
      <c r="H63" s="335"/>
      <c r="I63" s="1442"/>
      <c r="J63" s="1857"/>
      <c r="K63" s="1838"/>
      <c r="L63" s="1839"/>
      <c r="M63" s="1840"/>
      <c r="N63" s="1859"/>
      <c r="O63" s="607"/>
      <c r="P63" s="1824"/>
      <c r="Q63" s="2458" t="s">
        <v>329</v>
      </c>
      <c r="R63" s="1574"/>
      <c r="S63" s="421"/>
      <c r="T63" s="1502"/>
      <c r="U63" s="2505">
        <v>1</v>
      </c>
      <c r="V63" s="2198"/>
      <c r="W63" s="20"/>
      <c r="X63" s="2198"/>
      <c r="Y63" s="2198"/>
      <c r="Z63" s="20"/>
      <c r="AA63" s="2198"/>
      <c r="AB63" s="2198"/>
      <c r="AC63" s="2198"/>
    </row>
    <row r="64" spans="1:29" s="2055" customFormat="1" ht="17.25" customHeight="1" x14ac:dyDescent="0.2">
      <c r="A64" s="395"/>
      <c r="B64" s="396"/>
      <c r="C64" s="397"/>
      <c r="D64" s="2468"/>
      <c r="E64" s="2508"/>
      <c r="F64" s="444"/>
      <c r="G64" s="2503"/>
      <c r="H64" s="53"/>
      <c r="I64" s="1893"/>
      <c r="J64" s="2527"/>
      <c r="K64" s="2528"/>
      <c r="L64" s="1895"/>
      <c r="M64" s="1896"/>
      <c r="N64" s="2529"/>
      <c r="O64" s="2530"/>
      <c r="P64" s="2531"/>
      <c r="Q64" s="82" t="s">
        <v>404</v>
      </c>
      <c r="R64" s="2532"/>
      <c r="S64" s="2533"/>
      <c r="T64" s="1498">
        <v>80</v>
      </c>
      <c r="U64" s="1900">
        <v>100</v>
      </c>
      <c r="V64" s="2198"/>
      <c r="W64" s="20"/>
      <c r="X64" s="2198"/>
      <c r="Y64" s="2198"/>
      <c r="Z64" s="20"/>
      <c r="AA64" s="20"/>
      <c r="AB64" s="2198"/>
      <c r="AC64" s="2198"/>
    </row>
    <row r="65" spans="1:29" s="1782" customFormat="1" ht="30" customHeight="1" x14ac:dyDescent="0.2">
      <c r="A65" s="112"/>
      <c r="B65" s="9"/>
      <c r="C65" s="2"/>
      <c r="D65" s="2605" t="s">
        <v>176</v>
      </c>
      <c r="E65" s="2285"/>
      <c r="F65" s="402"/>
      <c r="G65" s="2185"/>
      <c r="H65" s="2478" t="s">
        <v>10</v>
      </c>
      <c r="I65" s="1448">
        <v>5</v>
      </c>
      <c r="J65" s="1327">
        <v>0</v>
      </c>
      <c r="K65" s="1838">
        <v>86.6</v>
      </c>
      <c r="L65" s="1839">
        <v>86.6</v>
      </c>
      <c r="M65" s="1840"/>
      <c r="N65" s="1859"/>
      <c r="O65" s="607">
        <v>86.6</v>
      </c>
      <c r="P65" s="1824"/>
      <c r="Q65" s="387" t="s">
        <v>392</v>
      </c>
      <c r="R65" s="2526"/>
      <c r="S65" s="2470">
        <v>3</v>
      </c>
      <c r="T65" s="457">
        <v>3</v>
      </c>
      <c r="U65" s="2506"/>
      <c r="V65" s="2198"/>
      <c r="W65" s="20"/>
      <c r="X65" s="20"/>
      <c r="Y65" s="2198"/>
      <c r="Z65" s="20"/>
      <c r="AA65" s="2198"/>
      <c r="AB65" s="2198"/>
      <c r="AC65" s="2198"/>
    </row>
    <row r="66" spans="1:29" s="2055" customFormat="1" ht="30" customHeight="1" x14ac:dyDescent="0.2">
      <c r="A66" s="112"/>
      <c r="B66" s="9"/>
      <c r="C66" s="2"/>
      <c r="D66" s="2605"/>
      <c r="E66" s="2285"/>
      <c r="F66" s="402"/>
      <c r="G66" s="2185"/>
      <c r="H66" s="2202"/>
      <c r="I66" s="1448"/>
      <c r="J66" s="1327"/>
      <c r="K66" s="1838"/>
      <c r="L66" s="1839"/>
      <c r="M66" s="1840"/>
      <c r="N66" s="1859"/>
      <c r="O66" s="607"/>
      <c r="P66" s="1824"/>
      <c r="Q66" s="1980" t="s">
        <v>393</v>
      </c>
      <c r="R66" s="2092"/>
      <c r="S66" s="1871">
        <v>2</v>
      </c>
      <c r="T66" s="1503">
        <v>2</v>
      </c>
      <c r="U66" s="2215"/>
      <c r="V66" s="2198"/>
      <c r="W66" s="20"/>
      <c r="X66" s="20"/>
      <c r="Y66" s="2198"/>
      <c r="Z66" s="20"/>
      <c r="AA66" s="20"/>
      <c r="AB66" s="2198"/>
      <c r="AC66" s="2198"/>
    </row>
    <row r="67" spans="1:29" s="2055" customFormat="1" ht="31.5" customHeight="1" x14ac:dyDescent="0.2">
      <c r="A67" s="112"/>
      <c r="B67" s="9"/>
      <c r="C67" s="2"/>
      <c r="D67" s="2605"/>
      <c r="E67" s="2285"/>
      <c r="F67" s="402"/>
      <c r="G67" s="2185"/>
      <c r="H67" s="2202"/>
      <c r="I67" s="1448"/>
      <c r="J67" s="1327"/>
      <c r="K67" s="1838"/>
      <c r="L67" s="1839"/>
      <c r="M67" s="1840"/>
      <c r="N67" s="1859"/>
      <c r="O67" s="607"/>
      <c r="P67" s="1824"/>
      <c r="Q67" s="1980" t="s">
        <v>394</v>
      </c>
      <c r="R67" s="2092"/>
      <c r="S67" s="2176">
        <v>5</v>
      </c>
      <c r="T67" s="421">
        <v>5</v>
      </c>
      <c r="U67" s="2215"/>
      <c r="V67" s="2198"/>
      <c r="W67" s="20"/>
      <c r="X67" s="20"/>
      <c r="Y67" s="2198"/>
      <c r="Z67" s="20"/>
      <c r="AA67" s="2198"/>
      <c r="AB67" s="2198"/>
      <c r="AC67" s="2198"/>
    </row>
    <row r="68" spans="1:29" s="173" customFormat="1" ht="15.75" customHeight="1" thickBot="1" x14ac:dyDescent="0.25">
      <c r="A68" s="113"/>
      <c r="B68" s="1"/>
      <c r="C68" s="7"/>
      <c r="D68" s="2606"/>
      <c r="E68" s="378"/>
      <c r="F68" s="2158"/>
      <c r="G68" s="2222"/>
      <c r="H68" s="172" t="s">
        <v>14</v>
      </c>
      <c r="I68" s="1447">
        <f t="shared" ref="I68:P68" si="5">SUM(I60:I65)</f>
        <v>5</v>
      </c>
      <c r="J68" s="1848">
        <f t="shared" si="5"/>
        <v>0</v>
      </c>
      <c r="K68" s="1477">
        <f>SUM(K60:K65)</f>
        <v>93.1</v>
      </c>
      <c r="L68" s="1830">
        <f t="shared" si="5"/>
        <v>93.1</v>
      </c>
      <c r="M68" s="1829">
        <f t="shared" si="5"/>
        <v>0</v>
      </c>
      <c r="N68" s="1862">
        <f t="shared" si="5"/>
        <v>0</v>
      </c>
      <c r="O68" s="1830">
        <f>SUM(O60:O65)</f>
        <v>97.6</v>
      </c>
      <c r="P68" s="1828">
        <f t="shared" si="5"/>
        <v>12</v>
      </c>
      <c r="Q68" s="2093" t="s">
        <v>391</v>
      </c>
      <c r="R68" s="2094"/>
      <c r="S68" s="2095">
        <v>53</v>
      </c>
      <c r="T68" s="2080">
        <v>53</v>
      </c>
      <c r="U68" s="2096"/>
      <c r="W68" s="174"/>
      <c r="Z68" s="174"/>
      <c r="AB68" s="174"/>
    </row>
    <row r="69" spans="1:29" s="1782" customFormat="1" ht="35.25" customHeight="1" x14ac:dyDescent="0.2">
      <c r="A69" s="112" t="s">
        <v>7</v>
      </c>
      <c r="B69" s="9" t="s">
        <v>7</v>
      </c>
      <c r="C69" s="2" t="s">
        <v>330</v>
      </c>
      <c r="D69" s="2646" t="s">
        <v>177</v>
      </c>
      <c r="E69" s="2285"/>
      <c r="F69" s="402">
        <v>2</v>
      </c>
      <c r="G69" s="2185" t="s">
        <v>356</v>
      </c>
      <c r="H69" s="139" t="s">
        <v>10</v>
      </c>
      <c r="I69" s="1448">
        <v>5</v>
      </c>
      <c r="J69" s="1327">
        <v>9.9</v>
      </c>
      <c r="K69" s="1350"/>
      <c r="L69" s="838"/>
      <c r="M69" s="870"/>
      <c r="N69" s="1863"/>
      <c r="O69" s="407">
        <v>7</v>
      </c>
      <c r="P69" s="338">
        <v>7</v>
      </c>
      <c r="Q69" s="650" t="s">
        <v>396</v>
      </c>
      <c r="R69" s="1578">
        <v>1</v>
      </c>
      <c r="S69" s="457"/>
      <c r="T69" s="1506">
        <v>1</v>
      </c>
      <c r="U69" s="458">
        <v>1</v>
      </c>
      <c r="V69" s="2198"/>
      <c r="W69" s="2198"/>
      <c r="X69" s="20"/>
      <c r="Y69" s="20"/>
      <c r="Z69" s="20"/>
      <c r="AA69" s="2198"/>
      <c r="AB69" s="2198"/>
      <c r="AC69" s="2198"/>
    </row>
    <row r="70" spans="1:29" s="1782" customFormat="1" ht="16.5" customHeight="1" thickBot="1" x14ac:dyDescent="0.25">
      <c r="A70" s="115"/>
      <c r="B70" s="1"/>
      <c r="C70" s="116"/>
      <c r="D70" s="2606"/>
      <c r="E70" s="2382"/>
      <c r="F70" s="142"/>
      <c r="G70" s="2222"/>
      <c r="H70" s="12" t="s">
        <v>14</v>
      </c>
      <c r="I70" s="1449">
        <f>SUM(I69)</f>
        <v>5</v>
      </c>
      <c r="J70" s="1800">
        <f t="shared" ref="J70:P70" si="6">SUM(J69)</f>
        <v>9.9</v>
      </c>
      <c r="K70" s="1802">
        <f>SUM(K69)</f>
        <v>0</v>
      </c>
      <c r="L70" s="1801">
        <f t="shared" si="6"/>
        <v>0</v>
      </c>
      <c r="M70" s="1803">
        <f t="shared" si="6"/>
        <v>0</v>
      </c>
      <c r="N70" s="1861">
        <f t="shared" si="6"/>
        <v>0</v>
      </c>
      <c r="O70" s="1801">
        <f t="shared" si="6"/>
        <v>7</v>
      </c>
      <c r="P70" s="1823">
        <f t="shared" si="6"/>
        <v>7</v>
      </c>
      <c r="Q70" s="403" t="s">
        <v>395</v>
      </c>
      <c r="R70" s="1575">
        <v>50</v>
      </c>
      <c r="S70" s="424"/>
      <c r="T70" s="1503">
        <v>50</v>
      </c>
      <c r="U70" s="425">
        <v>50</v>
      </c>
      <c r="V70" s="2198"/>
      <c r="W70" s="20"/>
      <c r="X70" s="2198"/>
      <c r="Y70" s="2198"/>
      <c r="Z70" s="2198"/>
      <c r="AA70" s="2198"/>
      <c r="AB70" s="2198"/>
      <c r="AC70" s="2198"/>
    </row>
    <row r="71" spans="1:29" ht="13.5" thickBot="1" x14ac:dyDescent="0.25">
      <c r="A71" s="3" t="s">
        <v>7</v>
      </c>
      <c r="B71" s="117" t="s">
        <v>7</v>
      </c>
      <c r="C71" s="2664" t="s">
        <v>13</v>
      </c>
      <c r="D71" s="2665"/>
      <c r="E71" s="2665"/>
      <c r="F71" s="2665"/>
      <c r="G71" s="2665"/>
      <c r="H71" s="2666"/>
      <c r="I71" s="1473">
        <f>+I70+I68+I58+I48+I45+I43+I40+I35+I31+I17</f>
        <v>1743.1</v>
      </c>
      <c r="J71" s="1855">
        <f>+J70+J68+J58+J48+J45+J43+J40+J38+J35+J31+J17</f>
        <v>1970.9</v>
      </c>
      <c r="K71" s="1864">
        <f>+K70+K68+K58+K48+K45+K43+K40+K38+K35+K31+K17</f>
        <v>1711.7</v>
      </c>
      <c r="L71" s="1473">
        <f>+L70+L68+L58+L48+L45+L43+L40+L38+L35+L31+L17</f>
        <v>1707.7</v>
      </c>
      <c r="M71" s="1867">
        <f>+M70+M68+M58+M48+M45+M43+M40+M38+M35+M31+M17</f>
        <v>0</v>
      </c>
      <c r="N71" s="1865">
        <f>+N70+N68+N58+N48+N45+N43+N40+N38+N35+N31+N17</f>
        <v>4</v>
      </c>
      <c r="O71" s="1473">
        <f>+O70+O68+O58+O48+O45+O43+O40+O35+O31+O17</f>
        <v>1843.7</v>
      </c>
      <c r="P71" s="1868">
        <f>+P70+P68+P58+P48+P45+P43+P40+P38+P35+P31+P17</f>
        <v>1743.1000000000001</v>
      </c>
      <c r="Q71" s="2667"/>
      <c r="R71" s="2668"/>
      <c r="S71" s="2668"/>
      <c r="T71" s="2668"/>
      <c r="U71" s="2669"/>
      <c r="V71" s="2198"/>
      <c r="W71" s="2198"/>
      <c r="X71" s="2198"/>
      <c r="Y71" s="2198"/>
      <c r="Z71" s="2198"/>
      <c r="AA71" s="2198"/>
      <c r="AB71" s="2198"/>
      <c r="AC71" s="2198"/>
    </row>
    <row r="72" spans="1:29" ht="13.5" thickBot="1" x14ac:dyDescent="0.25">
      <c r="A72" s="118" t="s">
        <v>7</v>
      </c>
      <c r="B72" s="649" t="s">
        <v>8</v>
      </c>
      <c r="C72" s="2597" t="s">
        <v>49</v>
      </c>
      <c r="D72" s="2598"/>
      <c r="E72" s="2598"/>
      <c r="F72" s="2598"/>
      <c r="G72" s="2598"/>
      <c r="H72" s="2598"/>
      <c r="I72" s="2598"/>
      <c r="J72" s="2598"/>
      <c r="K72" s="2598"/>
      <c r="L72" s="2598"/>
      <c r="M72" s="2598"/>
      <c r="N72" s="2598"/>
      <c r="O72" s="2598"/>
      <c r="P72" s="2598"/>
      <c r="Q72" s="2598"/>
      <c r="R72" s="2598"/>
      <c r="S72" s="2598"/>
      <c r="T72" s="2598"/>
      <c r="U72" s="2599"/>
      <c r="V72" s="2198"/>
      <c r="W72" s="2198"/>
      <c r="X72" s="2198"/>
      <c r="Y72" s="2198"/>
      <c r="Z72" s="2198"/>
      <c r="AA72" s="2198"/>
      <c r="AB72" s="2198"/>
      <c r="AC72" s="2198"/>
    </row>
    <row r="73" spans="1:29" ht="15.75" customHeight="1" x14ac:dyDescent="0.2">
      <c r="A73" s="118" t="s">
        <v>7</v>
      </c>
      <c r="B73" s="119" t="s">
        <v>8</v>
      </c>
      <c r="C73" s="111" t="s">
        <v>7</v>
      </c>
      <c r="D73" s="2659" t="s">
        <v>44</v>
      </c>
      <c r="E73" s="2397" t="s">
        <v>453</v>
      </c>
      <c r="F73" s="2157" t="s">
        <v>27</v>
      </c>
      <c r="G73" s="2757" t="s">
        <v>356</v>
      </c>
      <c r="H73" s="23"/>
      <c r="I73" s="413"/>
      <c r="J73" s="1360"/>
      <c r="K73" s="1805"/>
      <c r="L73" s="1099"/>
      <c r="M73" s="1098"/>
      <c r="N73" s="1099"/>
      <c r="O73" s="1806"/>
      <c r="P73" s="1099"/>
      <c r="Q73" s="181" t="s">
        <v>33</v>
      </c>
      <c r="R73" s="2116">
        <v>1084</v>
      </c>
      <c r="S73" s="1872">
        <v>1136</v>
      </c>
      <c r="T73" s="1873">
        <v>1245</v>
      </c>
      <c r="U73" s="1874">
        <v>1297</v>
      </c>
      <c r="V73" s="2198"/>
      <c r="W73" s="2198"/>
      <c r="X73" s="2198"/>
      <c r="Y73" s="2198"/>
      <c r="Z73" s="2198"/>
      <c r="AA73" s="2198"/>
      <c r="AB73" s="2198"/>
      <c r="AC73" s="2198"/>
    </row>
    <row r="74" spans="1:29" ht="15.75" customHeight="1" x14ac:dyDescent="0.2">
      <c r="A74" s="8"/>
      <c r="B74" s="9"/>
      <c r="C74" s="2"/>
      <c r="D74" s="2660"/>
      <c r="E74" s="417"/>
      <c r="F74" s="334"/>
      <c r="G74" s="2758"/>
      <c r="H74" s="418" t="s">
        <v>21</v>
      </c>
      <c r="I74" s="1397">
        <v>400.1</v>
      </c>
      <c r="J74" s="1361">
        <v>478.7</v>
      </c>
      <c r="K74" s="2450">
        <f>+L74+N74</f>
        <v>413.90000000000003</v>
      </c>
      <c r="L74" s="609">
        <v>405.8</v>
      </c>
      <c r="M74" s="2449">
        <v>11.9</v>
      </c>
      <c r="N74" s="609">
        <v>8.1</v>
      </c>
      <c r="O74" s="2178">
        <v>420.7</v>
      </c>
      <c r="P74" s="66">
        <v>428.1</v>
      </c>
      <c r="Q74" s="2637" t="s">
        <v>195</v>
      </c>
      <c r="R74" s="2117">
        <v>1360</v>
      </c>
      <c r="S74" s="1875">
        <v>1467</v>
      </c>
      <c r="T74" s="1876">
        <v>1480</v>
      </c>
      <c r="U74" s="1877">
        <v>1498</v>
      </c>
      <c r="V74" s="1295"/>
      <c r="W74" s="1295"/>
      <c r="X74" s="1295"/>
      <c r="Y74" s="2086"/>
      <c r="Z74" s="2198"/>
      <c r="AA74" s="20"/>
      <c r="AB74" s="2198"/>
      <c r="AC74" s="2198"/>
    </row>
    <row r="75" spans="1:29" ht="15.75" customHeight="1" x14ac:dyDescent="0.2">
      <c r="A75" s="8"/>
      <c r="B75" s="9"/>
      <c r="C75" s="2"/>
      <c r="D75" s="2171"/>
      <c r="E75" s="417"/>
      <c r="F75" s="334"/>
      <c r="G75" s="2162"/>
      <c r="H75" s="418" t="s">
        <v>88</v>
      </c>
      <c r="I75" s="215">
        <v>62.3</v>
      </c>
      <c r="J75" s="1641">
        <v>62.3</v>
      </c>
      <c r="K75" s="2450"/>
      <c r="L75" s="609"/>
      <c r="M75" s="2449"/>
      <c r="N75" s="609"/>
      <c r="O75" s="2178"/>
      <c r="P75" s="2030"/>
      <c r="Q75" s="2638"/>
      <c r="R75" s="2033"/>
      <c r="S75" s="2034"/>
      <c r="T75" s="1523"/>
      <c r="U75" s="2175"/>
      <c r="V75" s="2198"/>
      <c r="W75" s="2198"/>
      <c r="X75" s="2198"/>
      <c r="Y75" s="2198"/>
      <c r="Z75" s="2198"/>
      <c r="AA75" s="2198"/>
      <c r="AB75" s="2198"/>
      <c r="AC75" s="2198"/>
    </row>
    <row r="76" spans="1:29" ht="15.75" customHeight="1" x14ac:dyDescent="0.2">
      <c r="A76" s="8"/>
      <c r="B76" s="9"/>
      <c r="C76" s="2"/>
      <c r="D76" s="2171"/>
      <c r="E76" s="417"/>
      <c r="F76" s="334"/>
      <c r="G76" s="2162"/>
      <c r="H76" s="418" t="s">
        <v>279</v>
      </c>
      <c r="I76" s="2002"/>
      <c r="J76" s="1361">
        <v>14</v>
      </c>
      <c r="K76" s="2450"/>
      <c r="L76" s="609"/>
      <c r="M76" s="2449"/>
      <c r="N76" s="609"/>
      <c r="O76" s="2178"/>
      <c r="P76" s="990"/>
      <c r="Q76" s="2637" t="s">
        <v>130</v>
      </c>
      <c r="R76" s="1322">
        <v>12</v>
      </c>
      <c r="S76" s="388"/>
      <c r="T76" s="2216"/>
      <c r="U76" s="2174"/>
      <c r="V76" s="2198"/>
      <c r="W76" s="2198"/>
      <c r="X76" s="2198"/>
      <c r="Y76" s="2198"/>
      <c r="Z76" s="2198"/>
      <c r="AA76" s="2198"/>
      <c r="AB76" s="2198"/>
      <c r="AC76" s="2198"/>
    </row>
    <row r="77" spans="1:29" ht="15.75" customHeight="1" x14ac:dyDescent="0.2">
      <c r="A77" s="8"/>
      <c r="B77" s="9"/>
      <c r="C77" s="2"/>
      <c r="D77" s="2171"/>
      <c r="E77" s="417"/>
      <c r="F77" s="334"/>
      <c r="G77" s="2162"/>
      <c r="H77" s="101"/>
      <c r="I77" s="2003"/>
      <c r="J77" s="1338"/>
      <c r="K77" s="2445"/>
      <c r="L77" s="2030"/>
      <c r="M77" s="2447"/>
      <c r="N77" s="2030"/>
      <c r="O77" s="2155"/>
      <c r="P77" s="2032"/>
      <c r="Q77" s="2638"/>
      <c r="R77" s="1322"/>
      <c r="S77" s="388"/>
      <c r="T77" s="2216"/>
      <c r="U77" s="2174"/>
      <c r="V77" s="2198"/>
      <c r="W77" s="2198"/>
      <c r="X77" s="2198"/>
      <c r="Y77" s="20"/>
      <c r="Z77" s="2198"/>
      <c r="AA77" s="20"/>
      <c r="AB77" s="2198"/>
      <c r="AC77" s="2198"/>
    </row>
    <row r="78" spans="1:29" s="2055" customFormat="1" ht="41.25" customHeight="1" x14ac:dyDescent="0.2">
      <c r="A78" s="8"/>
      <c r="B78" s="9"/>
      <c r="C78" s="2"/>
      <c r="D78" s="2171"/>
      <c r="E78" s="417"/>
      <c r="F78" s="334"/>
      <c r="G78" s="2162"/>
      <c r="H78" s="101"/>
      <c r="I78" s="2003"/>
      <c r="J78" s="1338"/>
      <c r="K78" s="2445"/>
      <c r="L78" s="2030"/>
      <c r="M78" s="2447"/>
      <c r="N78" s="2030"/>
      <c r="O78" s="2155"/>
      <c r="P78" s="2030"/>
      <c r="Q78" s="2172" t="s">
        <v>397</v>
      </c>
      <c r="R78" s="1570"/>
      <c r="S78" s="482">
        <v>14</v>
      </c>
      <c r="T78" s="1871"/>
      <c r="U78" s="483"/>
      <c r="V78" s="2198"/>
      <c r="W78" s="2198"/>
      <c r="X78" s="2198"/>
      <c r="Y78" s="20"/>
      <c r="Z78" s="2198"/>
      <c r="AA78" s="20"/>
      <c r="AB78" s="2198"/>
      <c r="AC78" s="2198"/>
    </row>
    <row r="79" spans="1:29" ht="18" customHeight="1" x14ac:dyDescent="0.2">
      <c r="A79" s="8"/>
      <c r="B79" s="9"/>
      <c r="C79" s="2"/>
      <c r="D79" s="2171"/>
      <c r="E79" s="417"/>
      <c r="F79" s="334"/>
      <c r="G79" s="2162"/>
      <c r="H79" s="101"/>
      <c r="I79" s="2003"/>
      <c r="J79" s="1338"/>
      <c r="K79" s="2445"/>
      <c r="L79" s="2030"/>
      <c r="M79" s="2447"/>
      <c r="N79" s="2030"/>
      <c r="O79" s="2155"/>
      <c r="P79" s="2030"/>
      <c r="Q79" s="656" t="s">
        <v>398</v>
      </c>
      <c r="R79" s="1576">
        <v>35</v>
      </c>
      <c r="S79" s="2041">
        <v>30</v>
      </c>
      <c r="T79" s="1504">
        <v>29</v>
      </c>
      <c r="U79" s="579">
        <v>25</v>
      </c>
      <c r="V79" s="2198"/>
      <c r="W79" s="2198"/>
      <c r="X79" s="2198"/>
      <c r="Y79" s="2198"/>
      <c r="Z79" s="2198"/>
      <c r="AA79" s="2198"/>
      <c r="AB79" s="2198"/>
      <c r="AC79" s="2198"/>
    </row>
    <row r="80" spans="1:29" ht="18" customHeight="1" x14ac:dyDescent="0.2">
      <c r="A80" s="8"/>
      <c r="B80" s="9"/>
      <c r="C80" s="2"/>
      <c r="D80" s="2662" t="s">
        <v>91</v>
      </c>
      <c r="E80" s="325"/>
      <c r="F80" s="334"/>
      <c r="G80" s="2162"/>
      <c r="H80" s="25" t="s">
        <v>10</v>
      </c>
      <c r="I80" s="1652">
        <v>544.70000000000005</v>
      </c>
      <c r="J80" s="2206">
        <v>564.20000000000005</v>
      </c>
      <c r="K80" s="1344">
        <f>+L80+N80</f>
        <v>684.4</v>
      </c>
      <c r="L80" s="1109">
        <v>684.4</v>
      </c>
      <c r="M80" s="2451">
        <v>288.60000000000002</v>
      </c>
      <c r="N80" s="1109"/>
      <c r="O80" s="2188">
        <f>+K80</f>
        <v>684.4</v>
      </c>
      <c r="P80" s="2415">
        <f>+L80</f>
        <v>684.4</v>
      </c>
      <c r="Q80" s="2637"/>
      <c r="R80" s="1638"/>
      <c r="S80" s="421"/>
      <c r="T80" s="1832"/>
      <c r="U80" s="422"/>
      <c r="V80" s="2198"/>
      <c r="W80" s="2198"/>
      <c r="X80" s="20"/>
      <c r="Y80" s="2198"/>
      <c r="Z80" s="2198"/>
      <c r="AA80" s="2198"/>
      <c r="AB80" s="2198"/>
      <c r="AC80" s="2198"/>
    </row>
    <row r="81" spans="1:29" ht="13.5" customHeight="1" x14ac:dyDescent="0.2">
      <c r="A81" s="8"/>
      <c r="B81" s="9"/>
      <c r="C81" s="2"/>
      <c r="D81" s="2643"/>
      <c r="E81" s="325"/>
      <c r="F81" s="334"/>
      <c r="G81" s="2162"/>
      <c r="H81" s="31"/>
      <c r="I81" s="1448"/>
      <c r="J81" s="2207"/>
      <c r="K81" s="54"/>
      <c r="L81" s="583"/>
      <c r="M81" s="2452"/>
      <c r="N81" s="583"/>
      <c r="O81" s="2189"/>
      <c r="P81" s="436"/>
      <c r="Q81" s="2688"/>
      <c r="R81" s="1322"/>
      <c r="S81" s="424"/>
      <c r="T81" s="94"/>
      <c r="U81" s="425"/>
      <c r="V81" s="2198"/>
      <c r="W81" s="2198"/>
      <c r="X81" s="20"/>
      <c r="Y81" s="20"/>
      <c r="Z81" s="2198"/>
      <c r="AA81" s="2198"/>
      <c r="AB81" s="2198"/>
      <c r="AC81" s="2198"/>
    </row>
    <row r="82" spans="1:29" ht="28.5" customHeight="1" x14ac:dyDescent="0.2">
      <c r="A82" s="8"/>
      <c r="B82" s="9"/>
      <c r="C82" s="2"/>
      <c r="D82" s="2663"/>
      <c r="E82" s="325"/>
      <c r="F82" s="334"/>
      <c r="G82" s="2162"/>
      <c r="H82" s="199"/>
      <c r="I82" s="2004"/>
      <c r="J82" s="1646"/>
      <c r="K82" s="1113"/>
      <c r="L82" s="584"/>
      <c r="M82" s="2453"/>
      <c r="N82" s="584"/>
      <c r="O82" s="2190"/>
      <c r="P82" s="670"/>
      <c r="Q82" s="1632"/>
      <c r="R82" s="1878"/>
      <c r="S82" s="2177"/>
      <c r="T82" s="1288"/>
      <c r="U82" s="458"/>
      <c r="V82" s="2198"/>
      <c r="W82" s="2198"/>
      <c r="X82" s="2198"/>
      <c r="Y82" s="20"/>
      <c r="Z82" s="2198"/>
      <c r="AA82" s="2198"/>
      <c r="AB82" s="2198"/>
      <c r="AC82" s="2198"/>
    </row>
    <row r="83" spans="1:29" ht="18.75" customHeight="1" x14ac:dyDescent="0.2">
      <c r="A83" s="8"/>
      <c r="B83" s="9"/>
      <c r="C83" s="2"/>
      <c r="D83" s="2662" t="s">
        <v>90</v>
      </c>
      <c r="E83" s="325"/>
      <c r="F83" s="334"/>
      <c r="G83" s="2162"/>
      <c r="H83" s="335" t="s">
        <v>10</v>
      </c>
      <c r="I83" s="1448">
        <v>1167.5</v>
      </c>
      <c r="J83" s="2206">
        <v>1167.5</v>
      </c>
      <c r="K83" s="2445">
        <f>+L83+N83</f>
        <v>1194.5</v>
      </c>
      <c r="L83" s="2030">
        <v>1086.5</v>
      </c>
      <c r="M83" s="2447">
        <v>664.4</v>
      </c>
      <c r="N83" s="2030">
        <v>108</v>
      </c>
      <c r="O83" s="2155">
        <f>+K83</f>
        <v>1194.5</v>
      </c>
      <c r="P83" s="2401">
        <f>+O83</f>
        <v>1194.5</v>
      </c>
      <c r="Q83" s="1168"/>
      <c r="R83" s="1571"/>
      <c r="S83" s="388"/>
      <c r="T83" s="2216"/>
      <c r="U83" s="2174"/>
      <c r="V83" s="20"/>
      <c r="W83" s="20"/>
      <c r="X83" s="20"/>
      <c r="Y83" s="2198"/>
      <c r="Z83" s="20"/>
      <c r="AA83" s="2198"/>
      <c r="AB83" s="2198"/>
      <c r="AC83" s="2198"/>
    </row>
    <row r="84" spans="1:29" ht="18.75" customHeight="1" x14ac:dyDescent="0.2">
      <c r="A84" s="8"/>
      <c r="B84" s="9"/>
      <c r="C84" s="2"/>
      <c r="D84" s="2643"/>
      <c r="E84" s="325"/>
      <c r="F84" s="334"/>
      <c r="G84" s="2162"/>
      <c r="H84" s="335"/>
      <c r="I84" s="1448"/>
      <c r="J84" s="2207"/>
      <c r="K84" s="2445"/>
      <c r="L84" s="2030"/>
      <c r="M84" s="2447"/>
      <c r="N84" s="2030"/>
      <c r="O84" s="2155"/>
      <c r="P84" s="2030"/>
      <c r="Q84" s="1169"/>
      <c r="R84" s="1571"/>
      <c r="S84" s="388"/>
      <c r="T84" s="2216"/>
      <c r="U84" s="2174"/>
      <c r="V84" s="20"/>
      <c r="W84" s="20"/>
      <c r="X84" s="20"/>
      <c r="Y84" s="2198"/>
      <c r="Z84" s="20"/>
      <c r="AA84" s="2198"/>
      <c r="AB84" s="2198"/>
      <c r="AC84" s="2198"/>
    </row>
    <row r="85" spans="1:29" ht="18.75" customHeight="1" x14ac:dyDescent="0.2">
      <c r="A85" s="8"/>
      <c r="B85" s="9"/>
      <c r="C85" s="2"/>
      <c r="D85" s="2663"/>
      <c r="E85" s="325"/>
      <c r="F85" s="334"/>
      <c r="G85" s="2162"/>
      <c r="H85" s="432"/>
      <c r="I85" s="1454"/>
      <c r="J85" s="1647"/>
      <c r="K85" s="2445"/>
      <c r="L85" s="2030"/>
      <c r="M85" s="2447"/>
      <c r="N85" s="2030"/>
      <c r="O85" s="2155"/>
      <c r="P85" s="2030"/>
      <c r="Q85" s="2166"/>
      <c r="R85" s="1571"/>
      <c r="S85" s="388"/>
      <c r="T85" s="2216"/>
      <c r="U85" s="2174"/>
      <c r="V85" s="20"/>
      <c r="W85" s="20"/>
      <c r="X85" s="20"/>
      <c r="Y85" s="2198"/>
      <c r="Z85" s="20"/>
      <c r="AA85" s="2198"/>
      <c r="AB85" s="2198"/>
      <c r="AC85" s="2198"/>
    </row>
    <row r="86" spans="1:29" ht="27.75" customHeight="1" x14ac:dyDescent="0.2">
      <c r="A86" s="8"/>
      <c r="B86" s="9"/>
      <c r="C86" s="433"/>
      <c r="D86" s="2662" t="s">
        <v>28</v>
      </c>
      <c r="E86" s="325"/>
      <c r="F86" s="334"/>
      <c r="G86" s="2162"/>
      <c r="H86" s="25" t="s">
        <v>10</v>
      </c>
      <c r="I86" s="1652">
        <v>74.8</v>
      </c>
      <c r="J86" s="2206">
        <v>74.8</v>
      </c>
      <c r="K86" s="2450">
        <f>+L86+N86</f>
        <v>81.099999999999994</v>
      </c>
      <c r="L86" s="609">
        <v>81.099999999999994</v>
      </c>
      <c r="M86" s="2449">
        <v>39.299999999999997</v>
      </c>
      <c r="N86" s="609"/>
      <c r="O86" s="2178">
        <f>+K86</f>
        <v>81.099999999999994</v>
      </c>
      <c r="P86" s="2412">
        <f>+L86</f>
        <v>81.099999999999994</v>
      </c>
      <c r="Q86" s="2790"/>
      <c r="R86" s="1593"/>
      <c r="S86" s="2792"/>
      <c r="T86" s="1527"/>
      <c r="U86" s="2173"/>
      <c r="V86" s="20"/>
      <c r="W86" s="2198"/>
      <c r="X86" s="2198"/>
      <c r="Y86" s="2198"/>
      <c r="Z86" s="20"/>
      <c r="AA86" s="2198"/>
      <c r="AB86" s="2198"/>
      <c r="AC86" s="2198"/>
    </row>
    <row r="87" spans="1:29" ht="12" customHeight="1" x14ac:dyDescent="0.2">
      <c r="A87" s="8"/>
      <c r="B87" s="9"/>
      <c r="C87" s="433"/>
      <c r="D87" s="2663"/>
      <c r="E87" s="325"/>
      <c r="F87" s="334"/>
      <c r="G87" s="2162"/>
      <c r="H87" s="199"/>
      <c r="I87" s="2004"/>
      <c r="J87" s="2207"/>
      <c r="K87" s="1977"/>
      <c r="L87" s="1978"/>
      <c r="M87" s="1979"/>
      <c r="N87" s="1978"/>
      <c r="O87" s="2129"/>
      <c r="P87" s="1978"/>
      <c r="Q87" s="2791"/>
      <c r="R87" s="1616"/>
      <c r="S87" s="2793"/>
      <c r="T87" s="1523"/>
      <c r="U87" s="2175"/>
      <c r="V87" s="2198"/>
      <c r="W87" s="2198"/>
      <c r="X87" s="2198"/>
      <c r="Y87" s="2198"/>
      <c r="Z87" s="2198"/>
      <c r="AA87" s="2198"/>
      <c r="AB87" s="2198"/>
      <c r="AC87" s="2198"/>
    </row>
    <row r="88" spans="1:29" ht="18.75" customHeight="1" x14ac:dyDescent="0.2">
      <c r="A88" s="120"/>
      <c r="B88" s="9"/>
      <c r="C88" s="123"/>
      <c r="D88" s="2655" t="s">
        <v>92</v>
      </c>
      <c r="E88" s="435"/>
      <c r="F88" s="334"/>
      <c r="G88" s="2162"/>
      <c r="H88" s="31" t="s">
        <v>10</v>
      </c>
      <c r="I88" s="1448">
        <v>826.8</v>
      </c>
      <c r="J88" s="1649">
        <v>826.8</v>
      </c>
      <c r="K88" s="1344">
        <f>+L88+N88</f>
        <v>891.3</v>
      </c>
      <c r="L88" s="2451">
        <v>884</v>
      </c>
      <c r="M88" s="2451">
        <v>568.9</v>
      </c>
      <c r="N88" s="2206">
        <v>7.3</v>
      </c>
      <c r="O88" s="2188">
        <f>+K88</f>
        <v>891.3</v>
      </c>
      <c r="P88" s="2415">
        <f>+O88</f>
        <v>891.3</v>
      </c>
      <c r="Q88" s="2637" t="s">
        <v>102</v>
      </c>
      <c r="R88" s="1575">
        <v>770</v>
      </c>
      <c r="S88" s="421">
        <v>805</v>
      </c>
      <c r="T88" s="421">
        <v>850</v>
      </c>
      <c r="U88" s="422">
        <v>850</v>
      </c>
      <c r="V88" s="2198"/>
      <c r="W88" s="2198"/>
      <c r="X88" s="2198"/>
      <c r="Y88" s="2198"/>
      <c r="Z88" s="2198"/>
      <c r="AA88" s="2198"/>
      <c r="AB88" s="2198"/>
      <c r="AC88" s="2198"/>
    </row>
    <row r="89" spans="1:29" ht="17.25" customHeight="1" x14ac:dyDescent="0.2">
      <c r="A89" s="120"/>
      <c r="B89" s="9"/>
      <c r="C89" s="123"/>
      <c r="D89" s="2656"/>
      <c r="E89" s="435"/>
      <c r="F89" s="334"/>
      <c r="G89" s="2162"/>
      <c r="H89" s="31"/>
      <c r="I89" s="1448"/>
      <c r="J89" s="2207"/>
      <c r="K89" s="54"/>
      <c r="L89" s="583"/>
      <c r="M89" s="2452"/>
      <c r="N89" s="583"/>
      <c r="O89" s="2189"/>
      <c r="P89" s="583"/>
      <c r="Q89" s="2688"/>
      <c r="R89" s="1575"/>
      <c r="S89" s="424"/>
      <c r="T89" s="1503"/>
      <c r="U89" s="425"/>
      <c r="V89" s="2198"/>
      <c r="W89" s="2198"/>
      <c r="X89" s="2198"/>
      <c r="Y89" s="2198"/>
      <c r="Z89" s="2198"/>
      <c r="AA89" s="2198"/>
      <c r="AB89" s="2198"/>
      <c r="AC89" s="2198"/>
    </row>
    <row r="90" spans="1:29" ht="18.75" customHeight="1" x14ac:dyDescent="0.2">
      <c r="A90" s="112"/>
      <c r="B90" s="9"/>
      <c r="C90" s="123"/>
      <c r="D90" s="2656"/>
      <c r="E90" s="435"/>
      <c r="F90" s="334"/>
      <c r="G90" s="2162"/>
      <c r="H90" s="427"/>
      <c r="I90" s="1454"/>
      <c r="J90" s="1647"/>
      <c r="K90" s="54"/>
      <c r="L90" s="583"/>
      <c r="M90" s="2452"/>
      <c r="N90" s="583"/>
      <c r="O90" s="2189"/>
      <c r="P90" s="583"/>
      <c r="Q90" s="2688"/>
      <c r="R90" s="1575"/>
      <c r="S90" s="424"/>
      <c r="T90" s="1503"/>
      <c r="U90" s="425"/>
      <c r="V90" s="2198"/>
      <c r="W90" s="20"/>
      <c r="X90" s="2198"/>
      <c r="Y90" s="2198"/>
      <c r="Z90" s="2198"/>
      <c r="AA90" s="2198"/>
      <c r="AB90" s="2198"/>
      <c r="AC90" s="2198"/>
    </row>
    <row r="91" spans="1:29" ht="28.5" customHeight="1" x14ac:dyDescent="0.2">
      <c r="A91" s="803"/>
      <c r="B91" s="396"/>
      <c r="C91" s="816"/>
      <c r="D91" s="2461" t="s">
        <v>109</v>
      </c>
      <c r="E91" s="2534"/>
      <c r="F91" s="444"/>
      <c r="G91" s="2503"/>
      <c r="H91" s="199" t="s">
        <v>10</v>
      </c>
      <c r="I91" s="2004">
        <v>4</v>
      </c>
      <c r="J91" s="2502">
        <v>4</v>
      </c>
      <c r="K91" s="2483"/>
      <c r="L91" s="2031"/>
      <c r="M91" s="2485"/>
      <c r="N91" s="2031"/>
      <c r="O91" s="2476"/>
      <c r="P91" s="2031"/>
      <c r="Q91" s="2487"/>
      <c r="R91" s="2033"/>
      <c r="S91" s="2034"/>
      <c r="T91" s="1523"/>
      <c r="U91" s="2472"/>
      <c r="V91" s="2198"/>
      <c r="W91" s="2198"/>
      <c r="X91" s="2198"/>
      <c r="Y91" s="20"/>
      <c r="Z91" s="20"/>
      <c r="AA91" s="2198"/>
      <c r="AB91" s="2198"/>
      <c r="AC91" s="2198"/>
    </row>
    <row r="92" spans="1:29" ht="21" customHeight="1" x14ac:dyDescent="0.2">
      <c r="A92" s="112"/>
      <c r="B92" s="9"/>
      <c r="C92" s="2"/>
      <c r="D92" s="2643" t="s">
        <v>93</v>
      </c>
      <c r="E92" s="325"/>
      <c r="F92" s="334"/>
      <c r="G92" s="2162"/>
      <c r="H92" s="31" t="s">
        <v>10</v>
      </c>
      <c r="I92" s="1448">
        <v>327.2</v>
      </c>
      <c r="J92" s="2501">
        <v>327.2</v>
      </c>
      <c r="K92" s="2482">
        <f>+L92+N92</f>
        <v>349.20000000000005</v>
      </c>
      <c r="L92" s="2030">
        <v>348.1</v>
      </c>
      <c r="M92" s="2484">
        <v>179.9</v>
      </c>
      <c r="N92" s="2030">
        <v>1.1000000000000001</v>
      </c>
      <c r="O92" s="2457">
        <f>+K92</f>
        <v>349.20000000000005</v>
      </c>
      <c r="P92" s="2457">
        <f>+O92</f>
        <v>349.20000000000005</v>
      </c>
      <c r="Q92" s="2759"/>
      <c r="R92" s="1571"/>
      <c r="S92" s="438"/>
      <c r="T92" s="2507"/>
      <c r="U92" s="2471"/>
      <c r="V92" s="2198"/>
      <c r="W92" s="2198"/>
      <c r="X92" s="20"/>
      <c r="Y92" s="20"/>
      <c r="Z92" s="2198"/>
      <c r="AA92" s="2198"/>
      <c r="AB92" s="2198"/>
      <c r="AC92" s="2198"/>
    </row>
    <row r="93" spans="1:29" ht="21" customHeight="1" x14ac:dyDescent="0.2">
      <c r="A93" s="112"/>
      <c r="B93" s="9"/>
      <c r="C93" s="2"/>
      <c r="D93" s="2643"/>
      <c r="E93" s="325"/>
      <c r="F93" s="334"/>
      <c r="G93" s="2162"/>
      <c r="H93" s="31"/>
      <c r="I93" s="1448"/>
      <c r="J93" s="2207"/>
      <c r="K93" s="2446"/>
      <c r="L93" s="2031"/>
      <c r="M93" s="2448"/>
      <c r="N93" s="2031"/>
      <c r="O93" s="2156"/>
      <c r="P93" s="2156"/>
      <c r="Q93" s="2759"/>
      <c r="R93" s="1571"/>
      <c r="S93" s="438"/>
      <c r="T93" s="2216"/>
      <c r="U93" s="2174"/>
      <c r="V93" s="2198"/>
      <c r="W93" s="2198"/>
      <c r="X93" s="20"/>
      <c r="Y93" s="20"/>
      <c r="Z93" s="2198"/>
      <c r="AA93" s="2198"/>
      <c r="AB93" s="2198"/>
      <c r="AC93" s="2198"/>
    </row>
    <row r="94" spans="1:29" ht="18.75" customHeight="1" x14ac:dyDescent="0.2">
      <c r="A94" s="112"/>
      <c r="B94" s="9"/>
      <c r="C94" s="2"/>
      <c r="D94" s="2643" t="s">
        <v>361</v>
      </c>
      <c r="E94" s="325"/>
      <c r="F94" s="334"/>
      <c r="G94" s="2162"/>
      <c r="H94" s="14" t="s">
        <v>10</v>
      </c>
      <c r="I94" s="1617"/>
      <c r="J94" s="1614"/>
      <c r="K94" s="1397">
        <v>8.1</v>
      </c>
      <c r="L94" s="1393">
        <v>3.6</v>
      </c>
      <c r="M94" s="643"/>
      <c r="N94" s="1393">
        <v>4.5</v>
      </c>
      <c r="O94" s="66">
        <v>1.2</v>
      </c>
      <c r="P94" s="66"/>
      <c r="Q94" s="2166"/>
      <c r="R94" s="1571"/>
      <c r="S94" s="438"/>
      <c r="T94" s="2216"/>
      <c r="U94" s="2174"/>
      <c r="V94" s="2198"/>
      <c r="W94" s="20"/>
      <c r="X94" s="20"/>
      <c r="Y94" s="2198"/>
      <c r="Z94" s="2198"/>
      <c r="AA94" s="2198"/>
      <c r="AB94" s="2198"/>
      <c r="AC94" s="2198"/>
    </row>
    <row r="95" spans="1:29" s="2141" customFormat="1" ht="18.75" customHeight="1" x14ac:dyDescent="0.2">
      <c r="A95" s="112"/>
      <c r="B95" s="9"/>
      <c r="C95" s="123"/>
      <c r="D95" s="2643"/>
      <c r="E95" s="209"/>
      <c r="F95" s="334"/>
      <c r="G95" s="2162"/>
      <c r="H95" s="25" t="s">
        <v>440</v>
      </c>
      <c r="I95" s="1652"/>
      <c r="J95" s="2206"/>
      <c r="K95" s="2450">
        <v>46</v>
      </c>
      <c r="L95" s="609">
        <v>20.6</v>
      </c>
      <c r="M95" s="2449"/>
      <c r="N95" s="609">
        <v>25.4</v>
      </c>
      <c r="O95" s="2178"/>
      <c r="P95" s="2178"/>
      <c r="Q95" s="2166"/>
      <c r="R95" s="1571"/>
      <c r="S95" s="438"/>
      <c r="T95" s="2216"/>
      <c r="U95" s="2174"/>
      <c r="V95" s="2198"/>
      <c r="W95" s="20"/>
      <c r="X95" s="20"/>
      <c r="Y95" s="2198"/>
      <c r="Z95" s="2198"/>
      <c r="AA95" s="2198"/>
      <c r="AB95" s="2198"/>
      <c r="AC95" s="2198"/>
    </row>
    <row r="96" spans="1:29" s="2146" customFormat="1" ht="18.75" customHeight="1" x14ac:dyDescent="0.2">
      <c r="A96" s="112"/>
      <c r="B96" s="9"/>
      <c r="C96" s="123"/>
      <c r="D96" s="2643"/>
      <c r="E96" s="209"/>
      <c r="F96" s="334"/>
      <c r="G96" s="2162"/>
      <c r="H96" s="25" t="s">
        <v>22</v>
      </c>
      <c r="I96" s="1652"/>
      <c r="J96" s="2206"/>
      <c r="K96" s="2450"/>
      <c r="L96" s="609"/>
      <c r="M96" s="2449"/>
      <c r="N96" s="609"/>
      <c r="O96" s="2178">
        <v>6.7</v>
      </c>
      <c r="P96" s="2178"/>
      <c r="Q96" s="2166"/>
      <c r="R96" s="1571"/>
      <c r="S96" s="438"/>
      <c r="T96" s="2216"/>
      <c r="U96" s="2174"/>
      <c r="V96" s="2198"/>
      <c r="W96" s="20"/>
      <c r="X96" s="20"/>
      <c r="Y96" s="2198"/>
      <c r="Z96" s="2198"/>
      <c r="AA96" s="2198"/>
      <c r="AB96" s="2198"/>
      <c r="AC96" s="2198"/>
    </row>
    <row r="97" spans="1:29" s="1782" customFormat="1" ht="28.5" customHeight="1" x14ac:dyDescent="0.2">
      <c r="A97" s="112"/>
      <c r="B97" s="9"/>
      <c r="C97" s="123"/>
      <c r="D97" s="2643" t="s">
        <v>364</v>
      </c>
      <c r="E97" s="209"/>
      <c r="F97" s="334"/>
      <c r="G97" s="2162"/>
      <c r="H97" s="24" t="s">
        <v>10</v>
      </c>
      <c r="I97" s="2210"/>
      <c r="J97" s="1648"/>
      <c r="K97" s="2450">
        <v>53.9</v>
      </c>
      <c r="L97" s="2449"/>
      <c r="M97" s="2449"/>
      <c r="N97" s="2187">
        <v>53.9</v>
      </c>
      <c r="O97" s="2178">
        <v>43</v>
      </c>
      <c r="P97" s="2178"/>
      <c r="Q97" s="2172" t="s">
        <v>435</v>
      </c>
      <c r="R97" s="1578"/>
      <c r="S97" s="2142">
        <v>1</v>
      </c>
      <c r="T97" s="1506"/>
      <c r="U97" s="2175"/>
      <c r="V97" s="52"/>
      <c r="W97" s="20"/>
      <c r="X97" s="20"/>
      <c r="Y97" s="2198"/>
      <c r="Z97" s="2198"/>
      <c r="AA97" s="2198"/>
      <c r="AB97" s="2198"/>
      <c r="AC97" s="2198"/>
    </row>
    <row r="98" spans="1:29" s="2138" customFormat="1" ht="28.5" customHeight="1" x14ac:dyDescent="0.2">
      <c r="A98" s="112"/>
      <c r="B98" s="9"/>
      <c r="C98" s="123"/>
      <c r="D98" s="2643"/>
      <c r="E98" s="209"/>
      <c r="F98" s="334"/>
      <c r="G98" s="2162"/>
      <c r="H98" s="335"/>
      <c r="I98" s="2211"/>
      <c r="J98" s="1846"/>
      <c r="K98" s="2445"/>
      <c r="L98" s="2447"/>
      <c r="M98" s="2447"/>
      <c r="N98" s="2153"/>
      <c r="O98" s="2155"/>
      <c r="P98" s="2155"/>
      <c r="Q98" s="2015" t="s">
        <v>436</v>
      </c>
      <c r="R98" s="1570"/>
      <c r="S98" s="2097">
        <v>100</v>
      </c>
      <c r="T98" s="1506"/>
      <c r="U98" s="483"/>
      <c r="V98" s="2198"/>
      <c r="W98" s="20"/>
      <c r="X98" s="20"/>
      <c r="Y98" s="2198"/>
      <c r="Z98" s="2198"/>
      <c r="AA98" s="2198"/>
      <c r="AB98" s="2198"/>
      <c r="AC98" s="2198"/>
    </row>
    <row r="99" spans="1:29" s="2043" customFormat="1" ht="16.5" customHeight="1" x14ac:dyDescent="0.2">
      <c r="A99" s="112"/>
      <c r="B99" s="9"/>
      <c r="C99" s="123"/>
      <c r="D99" s="2643"/>
      <c r="E99" s="209"/>
      <c r="F99" s="334"/>
      <c r="G99" s="2162"/>
      <c r="H99" s="335"/>
      <c r="I99" s="2211"/>
      <c r="J99" s="1846"/>
      <c r="K99" s="2445"/>
      <c r="L99" s="2447"/>
      <c r="M99" s="2447"/>
      <c r="N99" s="2153"/>
      <c r="O99" s="2155"/>
      <c r="P99" s="2155"/>
      <c r="Q99" s="2015" t="s">
        <v>437</v>
      </c>
      <c r="R99" s="1570"/>
      <c r="S99" s="399"/>
      <c r="T99" s="1506">
        <v>100</v>
      </c>
      <c r="U99" s="400"/>
      <c r="V99" s="2198"/>
      <c r="W99" s="20"/>
      <c r="X99" s="20"/>
      <c r="Y99" s="20"/>
      <c r="Z99" s="2198"/>
      <c r="AA99" s="2198"/>
      <c r="AB99" s="2198"/>
      <c r="AC99" s="2198"/>
    </row>
    <row r="100" spans="1:29" s="1782" customFormat="1" ht="28.5" customHeight="1" x14ac:dyDescent="0.2">
      <c r="A100" s="112"/>
      <c r="B100" s="9"/>
      <c r="C100" s="123"/>
      <c r="D100" s="2643"/>
      <c r="E100" s="209"/>
      <c r="F100" s="334"/>
      <c r="G100" s="2162"/>
      <c r="H100" s="2133"/>
      <c r="I100" s="2134"/>
      <c r="J100" s="2064"/>
      <c r="K100" s="2445"/>
      <c r="L100" s="2447"/>
      <c r="M100" s="2447"/>
      <c r="N100" s="2153"/>
      <c r="O100" s="2155"/>
      <c r="P100" s="2155"/>
      <c r="Q100" s="82" t="s">
        <v>438</v>
      </c>
      <c r="R100" s="1570"/>
      <c r="S100" s="2098"/>
      <c r="T100" s="1498">
        <v>100</v>
      </c>
      <c r="U100" s="422"/>
      <c r="V100" s="2198"/>
      <c r="W100" s="20"/>
      <c r="X100" s="20"/>
      <c r="Y100" s="2198"/>
      <c r="Z100" s="2198"/>
      <c r="AA100" s="2198"/>
      <c r="AB100" s="2198"/>
      <c r="AC100" s="2198"/>
    </row>
    <row r="101" spans="1:29" ht="22.5" customHeight="1" x14ac:dyDescent="0.2">
      <c r="A101" s="120"/>
      <c r="B101" s="9"/>
      <c r="C101" s="123"/>
      <c r="D101" s="2662" t="s">
        <v>101</v>
      </c>
      <c r="E101" s="2671" t="s">
        <v>100</v>
      </c>
      <c r="F101" s="334"/>
      <c r="G101" s="2162"/>
      <c r="H101" s="24" t="s">
        <v>10</v>
      </c>
      <c r="I101" s="1652">
        <v>440.1</v>
      </c>
      <c r="J101" s="1648">
        <v>440.1</v>
      </c>
      <c r="K101" s="2450">
        <f>+L101+N101</f>
        <v>564</v>
      </c>
      <c r="L101" s="609">
        <v>562.5</v>
      </c>
      <c r="M101" s="2449">
        <v>332</v>
      </c>
      <c r="N101" s="609">
        <v>1.5</v>
      </c>
      <c r="O101" s="2178">
        <f>+K101</f>
        <v>564</v>
      </c>
      <c r="P101" s="2412">
        <f>+O101</f>
        <v>564</v>
      </c>
      <c r="Q101" s="2672" t="s">
        <v>131</v>
      </c>
      <c r="R101" s="1574">
        <v>2</v>
      </c>
      <c r="S101" s="421">
        <v>1</v>
      </c>
      <c r="T101" s="2675"/>
      <c r="U101" s="2678"/>
      <c r="V101" s="2198"/>
      <c r="W101" s="2198"/>
      <c r="X101" s="2198"/>
      <c r="Y101" s="20"/>
      <c r="Z101" s="2198"/>
      <c r="AA101" s="2198"/>
      <c r="AB101" s="2198"/>
      <c r="AC101" s="2198"/>
    </row>
    <row r="102" spans="1:29" ht="22.5" customHeight="1" x14ac:dyDescent="0.2">
      <c r="A102" s="120"/>
      <c r="B102" s="9"/>
      <c r="C102" s="123"/>
      <c r="D102" s="2643"/>
      <c r="E102" s="2671"/>
      <c r="F102" s="334"/>
      <c r="G102" s="2162"/>
      <c r="H102" s="31"/>
      <c r="I102" s="1448"/>
      <c r="J102" s="2207"/>
      <c r="K102" s="2445"/>
      <c r="L102" s="2030"/>
      <c r="M102" s="2447"/>
      <c r="N102" s="2030"/>
      <c r="O102" s="2155"/>
      <c r="P102" s="2030"/>
      <c r="Q102" s="2672"/>
      <c r="R102" s="1575"/>
      <c r="S102" s="424"/>
      <c r="T102" s="2676"/>
      <c r="U102" s="2679"/>
      <c r="V102" s="2198"/>
      <c r="W102" s="2198"/>
      <c r="X102" s="2198"/>
      <c r="Y102" s="20"/>
      <c r="Z102" s="2198"/>
      <c r="AA102" s="2198"/>
      <c r="AB102" s="2198"/>
      <c r="AC102" s="2198"/>
    </row>
    <row r="103" spans="1:29" ht="22.5" customHeight="1" x14ac:dyDescent="0.2">
      <c r="A103" s="120"/>
      <c r="B103" s="9"/>
      <c r="C103" s="123"/>
      <c r="D103" s="2663"/>
      <c r="E103" s="2671"/>
      <c r="F103" s="334"/>
      <c r="G103" s="2162"/>
      <c r="H103" s="427"/>
      <c r="I103" s="1454"/>
      <c r="J103" s="1647"/>
      <c r="K103" s="2445"/>
      <c r="L103" s="2030"/>
      <c r="M103" s="2447"/>
      <c r="N103" s="386"/>
      <c r="O103" s="207"/>
      <c r="P103" s="386"/>
      <c r="Q103" s="2673"/>
      <c r="R103" s="1578"/>
      <c r="S103" s="457"/>
      <c r="T103" s="2677"/>
      <c r="U103" s="2680"/>
      <c r="V103" s="2198"/>
      <c r="W103" s="2198"/>
      <c r="X103" s="2198"/>
      <c r="Y103" s="20"/>
      <c r="Z103" s="2198"/>
      <c r="AA103" s="2198"/>
      <c r="AB103" s="2198"/>
      <c r="AC103" s="2198"/>
    </row>
    <row r="104" spans="1:29" ht="31.5" customHeight="1" x14ac:dyDescent="0.2">
      <c r="A104" s="120"/>
      <c r="B104" s="9"/>
      <c r="C104" s="441"/>
      <c r="D104" s="163" t="s">
        <v>199</v>
      </c>
      <c r="E104" s="2380"/>
      <c r="F104" s="442"/>
      <c r="G104" s="2037"/>
      <c r="H104" s="1637" t="s">
        <v>10</v>
      </c>
      <c r="I104" s="2099">
        <v>178.8</v>
      </c>
      <c r="J104" s="1614">
        <v>178.8</v>
      </c>
      <c r="K104" s="1397"/>
      <c r="L104" s="1393"/>
      <c r="M104" s="643"/>
      <c r="N104" s="1393"/>
      <c r="O104" s="66"/>
      <c r="P104" s="1393"/>
      <c r="Q104" s="82" t="s">
        <v>132</v>
      </c>
      <c r="R104" s="1570">
        <v>1</v>
      </c>
      <c r="S104" s="399"/>
      <c r="T104" s="1498"/>
      <c r="U104" s="400"/>
      <c r="V104" s="2198"/>
      <c r="W104" s="20"/>
      <c r="X104" s="2198"/>
      <c r="Y104" s="20"/>
      <c r="Z104" s="2198"/>
      <c r="AA104" s="2198"/>
      <c r="AB104" s="2198"/>
      <c r="AC104" s="2198"/>
    </row>
    <row r="105" spans="1:29" ht="25.5" customHeight="1" x14ac:dyDescent="0.2">
      <c r="A105" s="120"/>
      <c r="B105" s="9"/>
      <c r="C105" s="165"/>
      <c r="D105" s="2604" t="s">
        <v>200</v>
      </c>
      <c r="E105" s="143"/>
      <c r="F105" s="442"/>
      <c r="G105" s="2037"/>
      <c r="H105" s="105" t="s">
        <v>10</v>
      </c>
      <c r="I105" s="1454">
        <v>42.4</v>
      </c>
      <c r="J105" s="2207">
        <v>42.4</v>
      </c>
      <c r="K105" s="2445">
        <v>32.299999999999997</v>
      </c>
      <c r="L105" s="2030"/>
      <c r="M105" s="2447"/>
      <c r="N105" s="2030">
        <v>32.299999999999997</v>
      </c>
      <c r="O105" s="2155"/>
      <c r="P105" s="2030"/>
      <c r="Q105" s="2170" t="s">
        <v>132</v>
      </c>
      <c r="R105" s="1575">
        <v>1</v>
      </c>
      <c r="S105" s="424">
        <v>1</v>
      </c>
      <c r="T105" s="1503"/>
      <c r="U105" s="425"/>
      <c r="V105" s="2198"/>
      <c r="W105" s="2198"/>
      <c r="X105" s="20"/>
      <c r="Y105" s="20"/>
      <c r="Z105" s="2198"/>
      <c r="AA105" s="2198"/>
      <c r="AB105" s="2198"/>
      <c r="AC105" s="2198"/>
    </row>
    <row r="106" spans="1:29" ht="27" customHeight="1" x14ac:dyDescent="0.2">
      <c r="A106" s="120"/>
      <c r="B106" s="9"/>
      <c r="C106" s="441"/>
      <c r="D106" s="2645"/>
      <c r="E106" s="2380"/>
      <c r="F106" s="442"/>
      <c r="G106" s="2037"/>
      <c r="H106" s="105"/>
      <c r="I106" s="1454"/>
      <c r="J106" s="2208"/>
      <c r="K106" s="2445"/>
      <c r="L106" s="2030"/>
      <c r="M106" s="2447"/>
      <c r="N106" s="2030"/>
      <c r="O106" s="2155"/>
      <c r="P106" s="2030"/>
      <c r="Q106" s="2170"/>
      <c r="R106" s="1575"/>
      <c r="S106" s="424"/>
      <c r="T106" s="1503"/>
      <c r="U106" s="425"/>
      <c r="V106" s="2198"/>
      <c r="W106" s="2198"/>
      <c r="X106" s="20"/>
      <c r="Y106" s="20"/>
      <c r="Z106" s="2198"/>
      <c r="AA106" s="2198"/>
      <c r="AB106" s="2198"/>
      <c r="AC106" s="2198"/>
    </row>
    <row r="107" spans="1:29" ht="21.75" customHeight="1" x14ac:dyDescent="0.2">
      <c r="A107" s="120"/>
      <c r="B107" s="9"/>
      <c r="C107" s="2"/>
      <c r="D107" s="2662" t="s">
        <v>29</v>
      </c>
      <c r="E107" s="325"/>
      <c r="F107" s="334"/>
      <c r="G107" s="2162"/>
      <c r="H107" s="25" t="s">
        <v>10</v>
      </c>
      <c r="I107" s="1652">
        <v>318.39999999999998</v>
      </c>
      <c r="J107" s="1648">
        <v>318.39999999999998</v>
      </c>
      <c r="K107" s="2450">
        <f>+L107+N107</f>
        <v>357.4</v>
      </c>
      <c r="L107" s="609">
        <v>349.9</v>
      </c>
      <c r="M107" s="2449">
        <v>151.1</v>
      </c>
      <c r="N107" s="609">
        <v>7.5</v>
      </c>
      <c r="O107" s="2178">
        <f>+K107</f>
        <v>357.4</v>
      </c>
      <c r="P107" s="2412">
        <f>+O107</f>
        <v>357.4</v>
      </c>
      <c r="Q107" s="2169"/>
      <c r="R107" s="1574"/>
      <c r="S107" s="421"/>
      <c r="T107" s="1502"/>
      <c r="U107" s="422"/>
      <c r="V107" s="2198"/>
      <c r="W107" s="2198"/>
      <c r="X107" s="2198"/>
      <c r="Y107" s="2198"/>
      <c r="Z107" s="20"/>
      <c r="AA107" s="2198"/>
      <c r="AB107" s="2198"/>
      <c r="AC107" s="2198"/>
    </row>
    <row r="108" spans="1:29" ht="21.75" customHeight="1" x14ac:dyDescent="0.2">
      <c r="A108" s="112"/>
      <c r="B108" s="9"/>
      <c r="C108" s="645"/>
      <c r="D108" s="2663"/>
      <c r="E108" s="325"/>
      <c r="F108" s="334"/>
      <c r="G108" s="2162"/>
      <c r="H108" s="199"/>
      <c r="I108" s="2004"/>
      <c r="J108" s="2208"/>
      <c r="K108" s="2446"/>
      <c r="L108" s="2031"/>
      <c r="M108" s="2448"/>
      <c r="N108" s="2031"/>
      <c r="O108" s="2156"/>
      <c r="P108" s="2031"/>
      <c r="Q108" s="2172"/>
      <c r="R108" s="1578"/>
      <c r="S108" s="457"/>
      <c r="T108" s="1506"/>
      <c r="U108" s="458"/>
      <c r="V108" s="2198"/>
      <c r="W108" s="2198"/>
      <c r="X108" s="20"/>
      <c r="Y108" s="2198"/>
      <c r="Z108" s="2198"/>
      <c r="AA108" s="2198"/>
      <c r="AB108" s="2198"/>
      <c r="AC108" s="2198"/>
    </row>
    <row r="109" spans="1:29" ht="14.25" customHeight="1" x14ac:dyDescent="0.2">
      <c r="A109" s="112"/>
      <c r="B109" s="9"/>
      <c r="C109" s="206"/>
      <c r="D109" s="2604" t="s">
        <v>135</v>
      </c>
      <c r="E109" s="447"/>
      <c r="F109" s="442"/>
      <c r="G109" s="2037"/>
      <c r="H109" s="2202" t="s">
        <v>10</v>
      </c>
      <c r="I109" s="1448">
        <v>2.8</v>
      </c>
      <c r="J109" s="2204">
        <v>2.8</v>
      </c>
      <c r="K109" s="2150">
        <v>3.1</v>
      </c>
      <c r="L109" s="2030">
        <v>3.1</v>
      </c>
      <c r="M109" s="2151"/>
      <c r="N109" s="2030"/>
      <c r="O109" s="2155">
        <v>3.1</v>
      </c>
      <c r="P109" s="2030">
        <v>3.1</v>
      </c>
      <c r="Q109" s="2170" t="s">
        <v>160</v>
      </c>
      <c r="R109" s="1575">
        <v>7</v>
      </c>
      <c r="S109" s="424">
        <v>7</v>
      </c>
      <c r="T109" s="1503">
        <v>7</v>
      </c>
      <c r="U109" s="425">
        <v>7</v>
      </c>
      <c r="V109" s="2198"/>
      <c r="W109" s="2198"/>
      <c r="X109" s="20"/>
      <c r="Y109" s="2198"/>
      <c r="Z109" s="20"/>
      <c r="AA109" s="2198"/>
      <c r="AB109" s="2198"/>
      <c r="AC109" s="2198"/>
    </row>
    <row r="110" spans="1:29" ht="14.25" customHeight="1" x14ac:dyDescent="0.2">
      <c r="A110" s="112"/>
      <c r="B110" s="9"/>
      <c r="C110" s="206"/>
      <c r="D110" s="2605"/>
      <c r="E110" s="447"/>
      <c r="F110" s="442"/>
      <c r="G110" s="2037"/>
      <c r="H110" s="105"/>
      <c r="I110" s="1454"/>
      <c r="J110" s="1327"/>
      <c r="K110" s="2150"/>
      <c r="L110" s="2030"/>
      <c r="M110" s="2151"/>
      <c r="N110" s="2030"/>
      <c r="O110" s="2155"/>
      <c r="P110" s="2030"/>
      <c r="Q110" s="2170"/>
      <c r="R110" s="1575"/>
      <c r="S110" s="424"/>
      <c r="T110" s="1503"/>
      <c r="U110" s="425"/>
      <c r="V110" s="20"/>
      <c r="W110" s="2198"/>
      <c r="X110" s="2198"/>
      <c r="Y110" s="2198"/>
      <c r="Z110" s="2198"/>
      <c r="AA110" s="2198"/>
      <c r="AB110" s="2198"/>
      <c r="AC110" s="2198"/>
    </row>
    <row r="111" spans="1:29" ht="13.5" thickBot="1" x14ac:dyDescent="0.25">
      <c r="A111" s="3"/>
      <c r="B111" s="1"/>
      <c r="C111" s="121"/>
      <c r="D111" s="2606"/>
      <c r="E111" s="448"/>
      <c r="F111" s="2158"/>
      <c r="G111" s="2222"/>
      <c r="H111" s="12" t="s">
        <v>14</v>
      </c>
      <c r="I111" s="1449">
        <f>SUM(I74:I110)</f>
        <v>4389.9000000000005</v>
      </c>
      <c r="J111" s="1800">
        <f t="shared" ref="J111:P111" si="7">SUM(J74:J110)</f>
        <v>4501.9999999999991</v>
      </c>
      <c r="K111" s="1449">
        <f>SUM(K74:K110)</f>
        <v>4679.2</v>
      </c>
      <c r="L111" s="1803">
        <f t="shared" si="7"/>
        <v>4429.5999999999995</v>
      </c>
      <c r="M111" s="2455">
        <f t="shared" si="7"/>
        <v>2236.1</v>
      </c>
      <c r="N111" s="1801">
        <f t="shared" si="7"/>
        <v>249.60000000000002</v>
      </c>
      <c r="O111" s="1449">
        <f t="shared" si="7"/>
        <v>4596.5999999999995</v>
      </c>
      <c r="P111" s="1449">
        <f t="shared" si="7"/>
        <v>4553.0999999999995</v>
      </c>
      <c r="Q111" s="1171"/>
      <c r="R111" s="1572"/>
      <c r="S111" s="449"/>
      <c r="T111" s="1525"/>
      <c r="U111" s="450"/>
      <c r="V111" s="2198"/>
      <c r="W111" s="2198"/>
      <c r="X111" s="20"/>
      <c r="Y111" s="2198"/>
      <c r="Z111" s="2198"/>
      <c r="AA111" s="2198"/>
      <c r="AB111" s="2198"/>
      <c r="AC111" s="2198"/>
    </row>
    <row r="112" spans="1:29" ht="17.25" customHeight="1" x14ac:dyDescent="0.2">
      <c r="A112" s="131" t="s">
        <v>7</v>
      </c>
      <c r="B112" s="132" t="s">
        <v>8</v>
      </c>
      <c r="C112" s="107" t="s">
        <v>8</v>
      </c>
      <c r="D112" s="2167" t="s">
        <v>117</v>
      </c>
      <c r="E112" s="85"/>
      <c r="F112" s="451"/>
      <c r="G112" s="2038"/>
      <c r="H112" s="88"/>
      <c r="I112" s="1455"/>
      <c r="J112" s="1362"/>
      <c r="K112" s="859"/>
      <c r="L112" s="868"/>
      <c r="M112" s="2136"/>
      <c r="N112" s="1905"/>
      <c r="O112" s="351"/>
      <c r="P112" s="351"/>
      <c r="Q112" s="211"/>
      <c r="R112" s="1579"/>
      <c r="S112" s="452"/>
      <c r="T112" s="1505"/>
      <c r="U112" s="453"/>
      <c r="V112" s="2198"/>
      <c r="W112" s="2198"/>
      <c r="X112" s="20"/>
      <c r="Y112" s="20"/>
      <c r="Z112" s="2198"/>
      <c r="AA112" s="2198"/>
      <c r="AB112" s="2198"/>
      <c r="AC112" s="2198"/>
    </row>
    <row r="113" spans="1:29" ht="40.5" customHeight="1" x14ac:dyDescent="0.2">
      <c r="A113" s="8"/>
      <c r="B113" s="9"/>
      <c r="C113" s="454"/>
      <c r="D113" s="2605" t="s">
        <v>164</v>
      </c>
      <c r="E113" s="86"/>
      <c r="F113" s="2473">
        <v>2</v>
      </c>
      <c r="G113" s="2490" t="s">
        <v>356</v>
      </c>
      <c r="H113" s="2490" t="s">
        <v>10</v>
      </c>
      <c r="I113" s="1444">
        <v>230</v>
      </c>
      <c r="J113" s="2501">
        <v>230</v>
      </c>
      <c r="K113" s="2460">
        <v>35.200000000000003</v>
      </c>
      <c r="L113" s="2484">
        <v>35.200000000000003</v>
      </c>
      <c r="M113" s="1115"/>
      <c r="N113" s="2488"/>
      <c r="O113" s="2457">
        <v>10.6</v>
      </c>
      <c r="P113" s="2457">
        <v>0</v>
      </c>
      <c r="Q113" s="1074" t="s">
        <v>201</v>
      </c>
      <c r="R113" s="1580">
        <v>100</v>
      </c>
      <c r="S113" s="457"/>
      <c r="T113" s="1506"/>
      <c r="U113" s="458"/>
      <c r="V113" s="2198"/>
      <c r="W113" s="2198"/>
      <c r="X113" s="20"/>
      <c r="Y113" s="2198"/>
      <c r="Z113" s="2198"/>
      <c r="AA113" s="2198"/>
      <c r="AB113" s="2198"/>
      <c r="AC113" s="2198"/>
    </row>
    <row r="114" spans="1:29" ht="40.5" customHeight="1" x14ac:dyDescent="0.2">
      <c r="A114" s="803"/>
      <c r="B114" s="396"/>
      <c r="C114" s="1284"/>
      <c r="D114" s="2645"/>
      <c r="E114" s="1238"/>
      <c r="F114" s="2474"/>
      <c r="G114" s="2491"/>
      <c r="H114" s="2491"/>
      <c r="I114" s="1456"/>
      <c r="J114" s="2502"/>
      <c r="K114" s="465"/>
      <c r="L114" s="2485"/>
      <c r="M114" s="1101"/>
      <c r="N114" s="2031"/>
      <c r="O114" s="2476"/>
      <c r="P114" s="2476"/>
      <c r="Q114" s="782" t="s">
        <v>168</v>
      </c>
      <c r="R114" s="1902">
        <v>1070</v>
      </c>
      <c r="S114" s="399"/>
      <c r="T114" s="1506"/>
      <c r="U114" s="458"/>
      <c r="V114" s="2198"/>
      <c r="W114" s="2198"/>
      <c r="X114" s="20"/>
      <c r="Y114" s="2198"/>
      <c r="Z114" s="2198"/>
      <c r="AA114" s="2198"/>
      <c r="AB114" s="2198"/>
      <c r="AC114" s="2198"/>
    </row>
    <row r="115" spans="1:29" s="1807" customFormat="1" ht="30.75" customHeight="1" x14ac:dyDescent="0.2">
      <c r="A115" s="8"/>
      <c r="B115" s="9"/>
      <c r="C115" s="161"/>
      <c r="D115" s="2159"/>
      <c r="E115" s="86"/>
      <c r="F115" s="455"/>
      <c r="G115" s="2185"/>
      <c r="H115" s="2185"/>
      <c r="I115" s="1444"/>
      <c r="J115" s="2207"/>
      <c r="K115" s="193"/>
      <c r="L115" s="2151"/>
      <c r="M115" s="1115"/>
      <c r="N115" s="2030"/>
      <c r="O115" s="2155"/>
      <c r="P115" s="2155"/>
      <c r="Q115" s="1074" t="s">
        <v>169</v>
      </c>
      <c r="R115" s="1580">
        <v>4</v>
      </c>
      <c r="S115" s="457">
        <v>3</v>
      </c>
      <c r="T115" s="1506"/>
      <c r="U115" s="458"/>
      <c r="V115" s="2198"/>
      <c r="W115" s="2198"/>
      <c r="X115" s="20"/>
      <c r="Y115" s="2198"/>
      <c r="Z115" s="2198"/>
      <c r="AA115" s="2198"/>
      <c r="AB115" s="2198"/>
      <c r="AC115" s="2198"/>
    </row>
    <row r="116" spans="1:29" ht="30" customHeight="1" x14ac:dyDescent="0.2">
      <c r="A116" s="8"/>
      <c r="B116" s="9"/>
      <c r="C116" s="161"/>
      <c r="D116" s="459"/>
      <c r="E116" s="86"/>
      <c r="F116" s="455"/>
      <c r="G116" s="2182"/>
      <c r="H116" s="2185"/>
      <c r="I116" s="1444"/>
      <c r="J116" s="2153"/>
      <c r="K116" s="193"/>
      <c r="L116" s="2151"/>
      <c r="M116" s="1115"/>
      <c r="N116" s="2030"/>
      <c r="O116" s="2155"/>
      <c r="P116" s="2155"/>
      <c r="Q116" s="684" t="s">
        <v>332</v>
      </c>
      <c r="R116" s="2039"/>
      <c r="S116" s="421">
        <v>100</v>
      </c>
      <c r="T116" s="1506"/>
      <c r="U116" s="458"/>
      <c r="V116" s="2198"/>
      <c r="W116" s="2198"/>
      <c r="X116" s="20"/>
      <c r="Y116" s="2198"/>
      <c r="Z116" s="2198"/>
      <c r="AA116" s="2198"/>
      <c r="AB116" s="2198"/>
      <c r="AC116" s="2198"/>
    </row>
    <row r="117" spans="1:29" ht="31.5" customHeight="1" x14ac:dyDescent="0.2">
      <c r="A117" s="8"/>
      <c r="B117" s="9"/>
      <c r="C117" s="462"/>
      <c r="D117" s="2604" t="s">
        <v>204</v>
      </c>
      <c r="E117" s="461"/>
      <c r="F117" s="2183">
        <v>2</v>
      </c>
      <c r="G117" s="2181" t="s">
        <v>356</v>
      </c>
      <c r="H117" s="2181" t="s">
        <v>10</v>
      </c>
      <c r="I117" s="1443"/>
      <c r="J117" s="1804"/>
      <c r="K117" s="215">
        <v>3.1</v>
      </c>
      <c r="L117" s="2186">
        <v>3.1</v>
      </c>
      <c r="M117" s="676"/>
      <c r="N117" s="609"/>
      <c r="O117" s="2178">
        <v>47.4</v>
      </c>
      <c r="P117" s="2178"/>
      <c r="Q117" s="782" t="s">
        <v>203</v>
      </c>
      <c r="R117" s="1570"/>
      <c r="S117" s="463">
        <v>100</v>
      </c>
      <c r="T117" s="1503"/>
      <c r="U117" s="458"/>
      <c r="V117" s="2198"/>
      <c r="W117" s="2198"/>
      <c r="X117" s="20"/>
      <c r="Y117" s="20"/>
      <c r="Z117" s="2198"/>
      <c r="AA117" s="2198"/>
      <c r="AB117" s="2198"/>
      <c r="AC117" s="2198"/>
    </row>
    <row r="118" spans="1:29" s="2140" customFormat="1" ht="30" customHeight="1" x14ac:dyDescent="0.2">
      <c r="A118" s="8"/>
      <c r="B118" s="9"/>
      <c r="C118" s="161"/>
      <c r="D118" s="2645"/>
      <c r="E118" s="86"/>
      <c r="F118" s="455"/>
      <c r="G118" s="2185"/>
      <c r="H118" s="2181" t="s">
        <v>10</v>
      </c>
      <c r="I118" s="1443"/>
      <c r="J118" s="1804"/>
      <c r="K118" s="215">
        <v>7.7</v>
      </c>
      <c r="L118" s="2186">
        <v>7.7</v>
      </c>
      <c r="M118" s="676"/>
      <c r="N118" s="609"/>
      <c r="O118" s="2178"/>
      <c r="P118" s="2178"/>
      <c r="Q118" s="782" t="s">
        <v>439</v>
      </c>
      <c r="R118" s="1570"/>
      <c r="S118" s="463">
        <v>100</v>
      </c>
      <c r="T118" s="399"/>
      <c r="U118" s="458"/>
      <c r="V118" s="2198"/>
      <c r="W118" s="2198"/>
      <c r="X118" s="20"/>
      <c r="Y118" s="20"/>
      <c r="Z118" s="2198"/>
      <c r="AA118" s="2198"/>
      <c r="AB118" s="2198"/>
      <c r="AC118" s="2198"/>
    </row>
    <row r="119" spans="1:29" ht="52.5" customHeight="1" x14ac:dyDescent="0.2">
      <c r="A119" s="8"/>
      <c r="B119" s="9"/>
      <c r="C119" s="161"/>
      <c r="D119" s="2604" t="s">
        <v>202</v>
      </c>
      <c r="E119" s="86"/>
      <c r="F119" s="1999">
        <v>2</v>
      </c>
      <c r="G119" s="783" t="s">
        <v>356</v>
      </c>
      <c r="H119" s="783" t="s">
        <v>10</v>
      </c>
      <c r="I119" s="2045">
        <v>2</v>
      </c>
      <c r="J119" s="1661">
        <v>2</v>
      </c>
      <c r="K119" s="570"/>
      <c r="L119" s="643"/>
      <c r="M119" s="2042"/>
      <c r="N119" s="1393"/>
      <c r="O119" s="2046"/>
      <c r="P119" s="2046"/>
      <c r="Q119" s="194" t="s">
        <v>442</v>
      </c>
      <c r="R119" s="1570">
        <v>100</v>
      </c>
      <c r="S119" s="399"/>
      <c r="T119" s="1498"/>
      <c r="U119" s="400"/>
      <c r="V119" s="2198"/>
      <c r="W119" s="2198"/>
      <c r="X119" s="20"/>
      <c r="Y119" s="2198"/>
      <c r="Z119" s="2198"/>
      <c r="AA119" s="2198"/>
      <c r="AB119" s="2198"/>
      <c r="AC119" s="2198"/>
    </row>
    <row r="120" spans="1:29" s="2044" customFormat="1" ht="29.25" customHeight="1" x14ac:dyDescent="0.2">
      <c r="A120" s="8"/>
      <c r="B120" s="9"/>
      <c r="C120" s="161"/>
      <c r="D120" s="2605"/>
      <c r="E120" s="226"/>
      <c r="F120" s="455">
        <v>6</v>
      </c>
      <c r="G120" s="2181" t="s">
        <v>358</v>
      </c>
      <c r="H120" s="2181" t="s">
        <v>10</v>
      </c>
      <c r="I120" s="1443"/>
      <c r="J120" s="2187"/>
      <c r="K120" s="215">
        <v>90.6</v>
      </c>
      <c r="L120" s="2186">
        <v>78.599999999999994</v>
      </c>
      <c r="M120" s="676"/>
      <c r="N120" s="609">
        <v>12</v>
      </c>
      <c r="O120" s="2178">
        <v>100</v>
      </c>
      <c r="P120" s="2179"/>
      <c r="Q120" s="2164" t="s">
        <v>203</v>
      </c>
      <c r="R120" s="1581"/>
      <c r="S120" s="424">
        <v>100</v>
      </c>
      <c r="T120" s="1503"/>
      <c r="U120" s="425"/>
      <c r="V120" s="2198"/>
      <c r="W120" s="2198"/>
      <c r="X120" s="20"/>
      <c r="Y120" s="2198"/>
      <c r="Z120" s="2198"/>
      <c r="AA120" s="2198"/>
      <c r="AB120" s="2198"/>
      <c r="AC120" s="2198"/>
    </row>
    <row r="121" spans="1:29" s="2047" customFormat="1" ht="30" customHeight="1" x14ac:dyDescent="0.2">
      <c r="A121" s="8"/>
      <c r="B121" s="9"/>
      <c r="C121" s="161"/>
      <c r="D121" s="2159"/>
      <c r="E121" s="86"/>
      <c r="F121" s="455"/>
      <c r="G121" s="2185"/>
      <c r="H121" s="2185"/>
      <c r="I121" s="1444"/>
      <c r="J121" s="2153"/>
      <c r="K121" s="193"/>
      <c r="L121" s="2151"/>
      <c r="M121" s="1115"/>
      <c r="N121" s="2030"/>
      <c r="O121" s="460"/>
      <c r="P121" s="460"/>
      <c r="Q121" s="989" t="s">
        <v>399</v>
      </c>
      <c r="R121" s="2049"/>
      <c r="S121" s="399">
        <v>1</v>
      </c>
      <c r="T121" s="1498"/>
      <c r="U121" s="400"/>
      <c r="V121" s="2198"/>
      <c r="W121" s="2198"/>
      <c r="X121" s="20"/>
      <c r="Y121" s="2198"/>
      <c r="Z121" s="2198"/>
      <c r="AA121" s="2198"/>
      <c r="AB121" s="2198"/>
      <c r="AC121" s="2198"/>
    </row>
    <row r="122" spans="1:29" s="2047" customFormat="1" ht="29.25" customHeight="1" x14ac:dyDescent="0.2">
      <c r="A122" s="8"/>
      <c r="B122" s="9"/>
      <c r="C122" s="161"/>
      <c r="D122" s="2149"/>
      <c r="E122" s="86"/>
      <c r="F122" s="2184"/>
      <c r="G122" s="2182"/>
      <c r="H122" s="2182"/>
      <c r="I122" s="1456"/>
      <c r="J122" s="2154"/>
      <c r="K122" s="465"/>
      <c r="L122" s="2152"/>
      <c r="M122" s="1101"/>
      <c r="N122" s="2031"/>
      <c r="O122" s="2156"/>
      <c r="P122" s="2180"/>
      <c r="Q122" s="2165" t="s">
        <v>400</v>
      </c>
      <c r="R122" s="2048"/>
      <c r="S122" s="457"/>
      <c r="T122" s="1506">
        <v>100</v>
      </c>
      <c r="U122" s="458"/>
      <c r="V122" s="2198"/>
      <c r="W122" s="2198"/>
      <c r="X122" s="20"/>
      <c r="Y122" s="2198"/>
      <c r="Z122" s="2198"/>
      <c r="AA122" s="2198"/>
      <c r="AB122" s="2198"/>
      <c r="AC122" s="2198"/>
    </row>
    <row r="123" spans="1:29" ht="30.75" customHeight="1" x14ac:dyDescent="0.2">
      <c r="A123" s="8"/>
      <c r="B123" s="9"/>
      <c r="C123" s="161"/>
      <c r="D123" s="2605" t="s">
        <v>118</v>
      </c>
      <c r="E123" s="461"/>
      <c r="F123" s="455">
        <v>2</v>
      </c>
      <c r="G123" s="2181" t="s">
        <v>356</v>
      </c>
      <c r="H123" s="2185" t="s">
        <v>10</v>
      </c>
      <c r="I123" s="1444">
        <v>10</v>
      </c>
      <c r="J123" s="2153">
        <v>25.3</v>
      </c>
      <c r="K123" s="193"/>
      <c r="L123" s="2151"/>
      <c r="M123" s="1115"/>
      <c r="N123" s="2030"/>
      <c r="O123" s="2155"/>
      <c r="P123" s="460"/>
      <c r="Q123" s="2165" t="s">
        <v>136</v>
      </c>
      <c r="R123" s="1580">
        <v>100</v>
      </c>
      <c r="S123" s="457"/>
      <c r="T123" s="1506"/>
      <c r="U123" s="458"/>
      <c r="V123" s="2086"/>
      <c r="W123" s="2198"/>
      <c r="X123" s="20"/>
      <c r="Y123" s="2198"/>
      <c r="Z123" s="2198"/>
      <c r="AA123" s="2198"/>
      <c r="AB123" s="2198"/>
      <c r="AC123" s="2198"/>
    </row>
    <row r="124" spans="1:29" s="1807" customFormat="1" ht="30.75" customHeight="1" x14ac:dyDescent="0.2">
      <c r="A124" s="8"/>
      <c r="B124" s="9"/>
      <c r="C124" s="161"/>
      <c r="D124" s="2605"/>
      <c r="E124" s="226"/>
      <c r="F124" s="2183">
        <v>6</v>
      </c>
      <c r="G124" s="2800" t="s">
        <v>358</v>
      </c>
      <c r="H124" s="2181" t="s">
        <v>10</v>
      </c>
      <c r="I124" s="1443"/>
      <c r="J124" s="1804"/>
      <c r="K124" s="215">
        <v>12.3</v>
      </c>
      <c r="L124" s="2186"/>
      <c r="M124" s="676"/>
      <c r="N124" s="609">
        <v>12.3</v>
      </c>
      <c r="O124" s="2179"/>
      <c r="P124" s="2179"/>
      <c r="Q124" s="782" t="s">
        <v>161</v>
      </c>
      <c r="R124" s="1880">
        <v>1</v>
      </c>
      <c r="S124" s="457"/>
      <c r="T124" s="1506"/>
      <c r="U124" s="458"/>
      <c r="V124" s="2198"/>
      <c r="W124" s="2198"/>
      <c r="X124" s="20"/>
      <c r="Y124" s="2198"/>
      <c r="Z124" s="2198"/>
      <c r="AA124" s="2198"/>
      <c r="AB124" s="2198"/>
      <c r="AC124" s="2198"/>
    </row>
    <row r="125" spans="1:29" s="1807" customFormat="1" ht="30.75" customHeight="1" x14ac:dyDescent="0.2">
      <c r="A125" s="8"/>
      <c r="B125" s="9"/>
      <c r="C125" s="161"/>
      <c r="D125" s="2605"/>
      <c r="E125" s="226"/>
      <c r="F125" s="455"/>
      <c r="G125" s="2801"/>
      <c r="H125" s="2185"/>
      <c r="I125" s="1444"/>
      <c r="J125" s="1332"/>
      <c r="K125" s="193"/>
      <c r="L125" s="2151"/>
      <c r="M125" s="1115"/>
      <c r="N125" s="2030"/>
      <c r="O125" s="460"/>
      <c r="P125" s="460"/>
      <c r="Q125" s="2164" t="s">
        <v>331</v>
      </c>
      <c r="R125" s="1580"/>
      <c r="S125" s="457">
        <v>1</v>
      </c>
      <c r="T125" s="1506"/>
      <c r="U125" s="458"/>
      <c r="V125" s="2198"/>
      <c r="W125" s="2198"/>
      <c r="X125" s="20"/>
      <c r="Y125" s="2198"/>
      <c r="Z125" s="2198"/>
      <c r="AA125" s="2198"/>
      <c r="AB125" s="2198"/>
      <c r="AC125" s="2198"/>
    </row>
    <row r="126" spans="1:29" ht="37.5" customHeight="1" x14ac:dyDescent="0.2">
      <c r="A126" s="8"/>
      <c r="B126" s="9"/>
      <c r="C126" s="161"/>
      <c r="D126" s="2604" t="s">
        <v>297</v>
      </c>
      <c r="E126" s="226"/>
      <c r="F126" s="2683">
        <v>5</v>
      </c>
      <c r="G126" s="2800" t="s">
        <v>349</v>
      </c>
      <c r="H126" s="2181" t="s">
        <v>10</v>
      </c>
      <c r="I126" s="1443"/>
      <c r="J126" s="2186"/>
      <c r="K126" s="215">
        <v>38</v>
      </c>
      <c r="L126" s="2186"/>
      <c r="M126" s="676"/>
      <c r="N126" s="609">
        <v>38</v>
      </c>
      <c r="O126" s="2178">
        <v>224</v>
      </c>
      <c r="P126" s="990">
        <v>368</v>
      </c>
      <c r="Q126" s="1980" t="s">
        <v>215</v>
      </c>
      <c r="R126" s="2040"/>
      <c r="S126" s="2041">
        <v>1</v>
      </c>
      <c r="T126" s="1949"/>
      <c r="U126" s="422"/>
      <c r="V126" s="2198"/>
      <c r="W126" s="2198"/>
      <c r="X126" s="20"/>
      <c r="Y126" s="20"/>
      <c r="Z126" s="2198"/>
      <c r="AA126" s="2198"/>
      <c r="AB126" s="2198"/>
      <c r="AC126" s="2198"/>
    </row>
    <row r="127" spans="1:29" s="2131" customFormat="1" ht="30.75" customHeight="1" x14ac:dyDescent="0.2">
      <c r="A127" s="8"/>
      <c r="B127" s="9"/>
      <c r="C127" s="161"/>
      <c r="D127" s="2605"/>
      <c r="E127" s="226"/>
      <c r="F127" s="2682"/>
      <c r="G127" s="2806"/>
      <c r="H127" s="2185"/>
      <c r="I127" s="1444"/>
      <c r="J127" s="2151"/>
      <c r="K127" s="193"/>
      <c r="L127" s="2151"/>
      <c r="M127" s="1115"/>
      <c r="N127" s="2030"/>
      <c r="O127" s="2155"/>
      <c r="P127" s="460"/>
      <c r="Q127" s="1980" t="s">
        <v>310</v>
      </c>
      <c r="R127" s="2040"/>
      <c r="S127" s="2041"/>
      <c r="T127" s="1949">
        <v>40</v>
      </c>
      <c r="U127" s="422">
        <v>100</v>
      </c>
      <c r="V127" s="2198"/>
      <c r="W127" s="2198"/>
      <c r="X127" s="20"/>
      <c r="Y127" s="20"/>
      <c r="Z127" s="2198"/>
      <c r="AA127" s="2198"/>
      <c r="AB127" s="2198"/>
      <c r="AC127" s="2198"/>
    </row>
    <row r="128" spans="1:29" ht="17.25" customHeight="1" x14ac:dyDescent="0.2">
      <c r="A128" s="8"/>
      <c r="B128" s="9"/>
      <c r="C128" s="161"/>
      <c r="D128" s="2645"/>
      <c r="E128" s="226"/>
      <c r="F128" s="2183">
        <v>6</v>
      </c>
      <c r="G128" s="2181"/>
      <c r="H128" s="2181" t="s">
        <v>10</v>
      </c>
      <c r="I128" s="1443">
        <v>56.7</v>
      </c>
      <c r="J128" s="2186"/>
      <c r="K128" s="215"/>
      <c r="L128" s="2186"/>
      <c r="M128" s="676"/>
      <c r="N128" s="609"/>
      <c r="O128" s="2179"/>
      <c r="P128" s="2179"/>
      <c r="Q128" s="97"/>
      <c r="R128" s="1577"/>
      <c r="S128" s="388"/>
      <c r="T128" s="1952"/>
      <c r="U128" s="425"/>
      <c r="V128" s="2198"/>
      <c r="W128" s="2198"/>
      <c r="X128" s="20"/>
      <c r="Y128" s="20"/>
      <c r="Z128" s="2198"/>
      <c r="AA128" s="2198"/>
      <c r="AB128" s="2198"/>
      <c r="AC128" s="2198"/>
    </row>
    <row r="129" spans="1:29" s="2043" customFormat="1" ht="29.25" customHeight="1" x14ac:dyDescent="0.2">
      <c r="A129" s="8"/>
      <c r="B129" s="9"/>
      <c r="C129" s="161"/>
      <c r="D129" s="2604" t="s">
        <v>362</v>
      </c>
      <c r="E129" s="226"/>
      <c r="F129" s="2475">
        <v>2</v>
      </c>
      <c r="G129" s="2489" t="s">
        <v>356</v>
      </c>
      <c r="H129" s="2489" t="s">
        <v>10</v>
      </c>
      <c r="I129" s="1443"/>
      <c r="J129" s="2493"/>
      <c r="K129" s="2419">
        <v>11.2</v>
      </c>
      <c r="L129" s="2493">
        <v>11.2</v>
      </c>
      <c r="M129" s="676"/>
      <c r="N129" s="609"/>
      <c r="O129" s="2804">
        <v>58.5</v>
      </c>
      <c r="P129" s="2805"/>
      <c r="Q129" s="175" t="s">
        <v>363</v>
      </c>
      <c r="R129" s="1574"/>
      <c r="S129" s="421">
        <v>3</v>
      </c>
      <c r="T129" s="1502">
        <v>1</v>
      </c>
      <c r="U129" s="422"/>
      <c r="V129" s="2198"/>
      <c r="W129" s="2198"/>
      <c r="X129" s="20"/>
      <c r="Y129" s="20"/>
      <c r="Z129" s="2198"/>
      <c r="AA129" s="2198"/>
      <c r="AB129" s="2198"/>
      <c r="AC129" s="2198"/>
    </row>
    <row r="130" spans="1:29" s="2043" customFormat="1" ht="42.75" customHeight="1" x14ac:dyDescent="0.2">
      <c r="A130" s="803"/>
      <c r="B130" s="396"/>
      <c r="C130" s="1284"/>
      <c r="D130" s="2645"/>
      <c r="E130" s="2538"/>
      <c r="F130" s="2474"/>
      <c r="G130" s="2491"/>
      <c r="H130" s="2491"/>
      <c r="I130" s="1456"/>
      <c r="J130" s="2485"/>
      <c r="K130" s="465"/>
      <c r="L130" s="2485"/>
      <c r="M130" s="1101"/>
      <c r="N130" s="2031"/>
      <c r="O130" s="2690"/>
      <c r="P130" s="2692"/>
      <c r="Q130" s="650"/>
      <c r="R130" s="1578"/>
      <c r="S130" s="457"/>
      <c r="T130" s="1506"/>
      <c r="U130" s="458"/>
      <c r="V130" s="2198"/>
      <c r="W130" s="2198"/>
      <c r="X130" s="20"/>
      <c r="Y130" s="20"/>
      <c r="Z130" s="2198"/>
      <c r="AA130" s="2198"/>
      <c r="AB130" s="2198"/>
      <c r="AC130" s="2198"/>
    </row>
    <row r="131" spans="1:29" ht="38.25" customHeight="1" x14ac:dyDescent="0.2">
      <c r="A131" s="8"/>
      <c r="B131" s="9"/>
      <c r="C131" s="161"/>
      <c r="D131" s="228" t="s">
        <v>272</v>
      </c>
      <c r="E131" s="256"/>
      <c r="F131" s="2535">
        <v>5</v>
      </c>
      <c r="G131" s="2802" t="s">
        <v>348</v>
      </c>
      <c r="H131" s="2512" t="s">
        <v>10</v>
      </c>
      <c r="I131" s="1654"/>
      <c r="J131" s="1840"/>
      <c r="K131" s="1892">
        <v>15</v>
      </c>
      <c r="L131" s="1840"/>
      <c r="M131" s="2536"/>
      <c r="N131" s="1839">
        <v>15</v>
      </c>
      <c r="O131" s="1841">
        <v>60</v>
      </c>
      <c r="P131" s="2537"/>
      <c r="Q131" s="1215" t="s">
        <v>215</v>
      </c>
      <c r="R131" s="1577"/>
      <c r="S131" s="388">
        <v>1</v>
      </c>
      <c r="T131" s="1952"/>
      <c r="U131" s="425"/>
      <c r="V131" s="2198"/>
      <c r="W131" s="2198"/>
      <c r="X131" s="20"/>
      <c r="Y131" s="2198"/>
      <c r="Z131" s="2198"/>
      <c r="AA131" s="2198"/>
      <c r="AB131" s="2198"/>
      <c r="AC131" s="2198"/>
    </row>
    <row r="132" spans="1:29" ht="18" customHeight="1" thickBot="1" x14ac:dyDescent="0.25">
      <c r="A132" s="8"/>
      <c r="B132" s="9"/>
      <c r="C132" s="469"/>
      <c r="D132" s="761"/>
      <c r="E132" s="470"/>
      <c r="F132" s="2158"/>
      <c r="G132" s="2803"/>
      <c r="H132" s="203" t="s">
        <v>14</v>
      </c>
      <c r="I132" s="1474">
        <f>SUM(I113:I131)</f>
        <v>298.7</v>
      </c>
      <c r="J132" s="1364">
        <f t="shared" ref="J132:P132" si="8">SUM(J112:J131)</f>
        <v>257.3</v>
      </c>
      <c r="K132" s="2018">
        <f t="shared" si="8"/>
        <v>213.1</v>
      </c>
      <c r="L132" s="2020">
        <f t="shared" si="8"/>
        <v>135.79999999999998</v>
      </c>
      <c r="M132" s="2029">
        <f t="shared" si="8"/>
        <v>0</v>
      </c>
      <c r="N132" s="863">
        <f t="shared" si="8"/>
        <v>77.3</v>
      </c>
      <c r="O132" s="1423">
        <f>SUM(O112:O131)</f>
        <v>500.5</v>
      </c>
      <c r="P132" s="1423">
        <f t="shared" si="8"/>
        <v>368</v>
      </c>
      <c r="Q132" s="97" t="s">
        <v>270</v>
      </c>
      <c r="R132" s="2040"/>
      <c r="S132" s="2041"/>
      <c r="T132" s="1981">
        <v>1</v>
      </c>
      <c r="U132" s="525"/>
      <c r="V132" s="2198"/>
      <c r="W132" s="2198"/>
      <c r="X132" s="20"/>
      <c r="Y132" s="2198"/>
      <c r="Z132" s="2198"/>
      <c r="AA132" s="20"/>
      <c r="AB132" s="2198"/>
      <c r="AC132" s="2198"/>
    </row>
    <row r="133" spans="1:29" ht="19.5" customHeight="1" x14ac:dyDescent="0.2">
      <c r="A133" s="110" t="s">
        <v>7</v>
      </c>
      <c r="B133" s="119" t="s">
        <v>8</v>
      </c>
      <c r="C133" s="111" t="s">
        <v>9</v>
      </c>
      <c r="D133" s="2639" t="s">
        <v>120</v>
      </c>
      <c r="E133" s="2385"/>
      <c r="F133" s="2157">
        <v>6</v>
      </c>
      <c r="G133" s="2757" t="s">
        <v>357</v>
      </c>
      <c r="H133" s="96" t="s">
        <v>10</v>
      </c>
      <c r="I133" s="80">
        <f>154.5-18</f>
        <v>136.5</v>
      </c>
      <c r="J133" s="1365">
        <f>154.5-18</f>
        <v>136.5</v>
      </c>
      <c r="K133" s="2130">
        <f>+L133</f>
        <v>130.80000000000001</v>
      </c>
      <c r="L133" s="601">
        <v>130.80000000000001</v>
      </c>
      <c r="M133" s="2021"/>
      <c r="N133" s="1103"/>
      <c r="O133" s="1982">
        <v>146.6</v>
      </c>
      <c r="P133" s="866">
        <v>146.6</v>
      </c>
      <c r="Q133" s="2684" t="s">
        <v>121</v>
      </c>
      <c r="R133" s="1562">
        <v>7</v>
      </c>
      <c r="S133" s="333">
        <v>7</v>
      </c>
      <c r="T133" s="1493">
        <v>7</v>
      </c>
      <c r="U133" s="371">
        <v>7</v>
      </c>
      <c r="V133" s="94"/>
      <c r="W133" s="2198"/>
      <c r="X133" s="2198"/>
      <c r="Y133" s="2198"/>
      <c r="Z133" s="2198"/>
      <c r="AA133" s="2198"/>
      <c r="AB133" s="2198"/>
      <c r="AC133" s="2198"/>
    </row>
    <row r="134" spans="1:29" ht="19.5" customHeight="1" x14ac:dyDescent="0.2">
      <c r="A134" s="112"/>
      <c r="B134" s="9"/>
      <c r="C134" s="205"/>
      <c r="D134" s="2643"/>
      <c r="E134" s="2381"/>
      <c r="F134" s="334"/>
      <c r="G134" s="2758"/>
      <c r="H134" s="335" t="s">
        <v>232</v>
      </c>
      <c r="I134" s="767">
        <v>18</v>
      </c>
      <c r="J134" s="1983">
        <v>18</v>
      </c>
      <c r="K134" s="2454">
        <f>+L134</f>
        <v>15.8</v>
      </c>
      <c r="L134" s="2452">
        <v>15.8</v>
      </c>
      <c r="M134" s="2022"/>
      <c r="N134" s="407"/>
      <c r="O134" s="338"/>
      <c r="P134" s="42"/>
      <c r="Q134" s="2672"/>
      <c r="R134" s="1984"/>
      <c r="S134" s="2176"/>
      <c r="T134" s="2216"/>
      <c r="U134" s="2174"/>
      <c r="V134" s="94"/>
      <c r="W134" s="2198"/>
      <c r="X134" s="2198"/>
      <c r="Y134" s="2198"/>
      <c r="Z134" s="2198"/>
      <c r="AA134" s="2198"/>
      <c r="AB134" s="2198"/>
      <c r="AC134" s="2198"/>
    </row>
    <row r="135" spans="1:29" ht="13.5" customHeight="1" thickBot="1" x14ac:dyDescent="0.25">
      <c r="A135" s="3"/>
      <c r="B135" s="1"/>
      <c r="C135" s="121"/>
      <c r="D135" s="2640"/>
      <c r="E135" s="470"/>
      <c r="F135" s="2158"/>
      <c r="G135" s="2222"/>
      <c r="H135" s="203" t="s">
        <v>14</v>
      </c>
      <c r="I135" s="1449">
        <f>SUM(I133:I134)</f>
        <v>154.5</v>
      </c>
      <c r="J135" s="993">
        <f>SUM(J133:J134)</f>
        <v>154.5</v>
      </c>
      <c r="K135" s="70">
        <f>SUM(K133:K134)</f>
        <v>146.60000000000002</v>
      </c>
      <c r="L135" s="596">
        <f>SUM(L133:L134)</f>
        <v>146.60000000000002</v>
      </c>
      <c r="M135" s="1118"/>
      <c r="N135" s="585">
        <f>SUM(N133:N134)</f>
        <v>0</v>
      </c>
      <c r="O135" s="78">
        <f>SUM(O133)</f>
        <v>146.6</v>
      </c>
      <c r="P135" s="78">
        <f>SUM(P133)</f>
        <v>146.6</v>
      </c>
      <c r="Q135" s="2685"/>
      <c r="R135" s="1985"/>
      <c r="S135" s="449"/>
      <c r="T135" s="1986"/>
      <c r="U135" s="472"/>
      <c r="V135" s="1034"/>
      <c r="W135" s="2198"/>
      <c r="X135" s="20"/>
      <c r="Y135" s="2198"/>
      <c r="Z135" s="2198"/>
      <c r="AA135" s="2198"/>
      <c r="AB135" s="2198"/>
      <c r="AC135" s="2198"/>
    </row>
    <row r="136" spans="1:29" ht="15.75" customHeight="1" x14ac:dyDescent="0.2">
      <c r="A136" s="118" t="s">
        <v>7</v>
      </c>
      <c r="B136" s="119" t="s">
        <v>8</v>
      </c>
      <c r="C136" s="122" t="s">
        <v>11</v>
      </c>
      <c r="D136" s="2686" t="s">
        <v>45</v>
      </c>
      <c r="E136" s="473"/>
      <c r="F136" s="2274"/>
      <c r="G136" s="2362"/>
      <c r="H136" s="18" t="s">
        <v>10</v>
      </c>
      <c r="I136" s="1482"/>
      <c r="J136" s="1366"/>
      <c r="K136" s="858"/>
      <c r="L136" s="867"/>
      <c r="M136" s="1217"/>
      <c r="N136" s="849"/>
      <c r="O136" s="341"/>
      <c r="P136" s="807"/>
      <c r="Q136" s="1424"/>
      <c r="R136" s="1583"/>
      <c r="S136" s="476"/>
      <c r="T136" s="1526"/>
      <c r="U136" s="477"/>
      <c r="V136" s="2198"/>
      <c r="W136" s="2198"/>
      <c r="X136" s="2198"/>
      <c r="Y136" s="20"/>
      <c r="Z136" s="20"/>
      <c r="AA136" s="2198"/>
      <c r="AB136" s="2198"/>
      <c r="AC136" s="2198"/>
    </row>
    <row r="137" spans="1:29" ht="15.75" customHeight="1" x14ac:dyDescent="0.2">
      <c r="A137" s="8"/>
      <c r="B137" s="9"/>
      <c r="C137" s="123"/>
      <c r="D137" s="2687"/>
      <c r="E137" s="209"/>
      <c r="F137" s="334"/>
      <c r="G137" s="2362"/>
      <c r="H137" s="14" t="s">
        <v>232</v>
      </c>
      <c r="I137" s="2198"/>
      <c r="J137" s="1366"/>
      <c r="K137" s="858"/>
      <c r="L137" s="867"/>
      <c r="M137" s="1217"/>
      <c r="N137" s="849"/>
      <c r="O137" s="341"/>
      <c r="P137" s="341"/>
      <c r="Q137" s="1425"/>
      <c r="R137" s="2033"/>
      <c r="S137" s="2034"/>
      <c r="T137" s="1523"/>
      <c r="U137" s="2280"/>
      <c r="V137" s="2198"/>
      <c r="W137" s="2198"/>
      <c r="X137" s="2198"/>
      <c r="Y137" s="20"/>
      <c r="Z137" s="20"/>
      <c r="AA137" s="2198"/>
      <c r="AB137" s="2198"/>
      <c r="AC137" s="2198"/>
    </row>
    <row r="138" spans="1:29" ht="15.75" customHeight="1" x14ac:dyDescent="0.2">
      <c r="A138" s="8"/>
      <c r="B138" s="9"/>
      <c r="C138" s="123"/>
      <c r="D138" s="2687"/>
      <c r="E138" s="209"/>
      <c r="F138" s="334"/>
      <c r="G138" s="2362"/>
      <c r="H138" s="14" t="s">
        <v>22</v>
      </c>
      <c r="I138" s="1483"/>
      <c r="J138" s="1366"/>
      <c r="K138" s="858"/>
      <c r="L138" s="867"/>
      <c r="M138" s="1217"/>
      <c r="N138" s="849"/>
      <c r="O138" s="341"/>
      <c r="P138" s="341"/>
      <c r="Q138" s="1425"/>
      <c r="R138" s="2033"/>
      <c r="S138" s="2034"/>
      <c r="T138" s="1523"/>
      <c r="U138" s="2280"/>
      <c r="V138" s="2198"/>
      <c r="W138" s="20"/>
      <c r="X138" s="2198"/>
      <c r="Y138" s="20"/>
      <c r="Z138" s="20"/>
      <c r="AA138" s="2198"/>
      <c r="AB138" s="2198"/>
      <c r="AC138" s="2198"/>
    </row>
    <row r="139" spans="1:29" ht="15.75" customHeight="1" x14ac:dyDescent="0.2">
      <c r="A139" s="8"/>
      <c r="B139" s="9"/>
      <c r="C139" s="123"/>
      <c r="D139" s="2810"/>
      <c r="E139" s="209"/>
      <c r="F139" s="334"/>
      <c r="G139" s="2362"/>
      <c r="H139" s="31" t="s">
        <v>76</v>
      </c>
      <c r="I139" s="1482"/>
      <c r="J139" s="1366"/>
      <c r="K139" s="858"/>
      <c r="L139" s="867"/>
      <c r="M139" s="1217"/>
      <c r="N139" s="849"/>
      <c r="O139" s="341"/>
      <c r="P139" s="341"/>
      <c r="Q139" s="1425"/>
      <c r="R139" s="2033"/>
      <c r="S139" s="2034"/>
      <c r="T139" s="1523"/>
      <c r="U139" s="2280"/>
      <c r="V139" s="2198"/>
      <c r="W139" s="2198"/>
      <c r="X139" s="2198"/>
      <c r="Y139" s="20"/>
      <c r="Z139" s="20"/>
      <c r="AA139" s="2198"/>
      <c r="AB139" s="2198"/>
      <c r="AC139" s="2198"/>
    </row>
    <row r="140" spans="1:29" ht="15" customHeight="1" x14ac:dyDescent="0.2">
      <c r="A140" s="8"/>
      <c r="B140" s="9"/>
      <c r="C140" s="2"/>
      <c r="D140" s="2604" t="s">
        <v>414</v>
      </c>
      <c r="E140" s="226"/>
      <c r="F140" s="2283">
        <v>4</v>
      </c>
      <c r="G140" s="2355"/>
      <c r="H140" s="2289" t="s">
        <v>10</v>
      </c>
      <c r="I140" s="1652">
        <v>20</v>
      </c>
      <c r="J140" s="1656">
        <v>20</v>
      </c>
      <c r="K140" s="1182"/>
      <c r="L140" s="1407"/>
      <c r="M140" s="2023"/>
      <c r="N140" s="1186"/>
      <c r="O140" s="1037"/>
      <c r="P140" s="1037"/>
      <c r="Q140" s="2637" t="s">
        <v>173</v>
      </c>
      <c r="R140" s="1584"/>
      <c r="S140" s="421">
        <v>1</v>
      </c>
      <c r="T140" s="1527"/>
      <c r="U140" s="2278"/>
      <c r="V140" s="488"/>
      <c r="W140" s="20"/>
      <c r="X140" s="2198"/>
      <c r="Y140" s="2198"/>
      <c r="Z140" s="20"/>
      <c r="AA140" s="2198"/>
      <c r="AB140" s="2198"/>
      <c r="AC140" s="2198"/>
    </row>
    <row r="141" spans="1:29" ht="15" customHeight="1" x14ac:dyDescent="0.2">
      <c r="A141" s="8"/>
      <c r="B141" s="9"/>
      <c r="C141" s="2"/>
      <c r="D141" s="2605"/>
      <c r="E141" s="226"/>
      <c r="F141" s="2283">
        <v>5</v>
      </c>
      <c r="G141" s="2355" t="s">
        <v>314</v>
      </c>
      <c r="H141" s="2289" t="s">
        <v>10</v>
      </c>
      <c r="I141" s="1652"/>
      <c r="J141" s="1688"/>
      <c r="K141" s="215">
        <v>20</v>
      </c>
      <c r="L141" s="2186"/>
      <c r="M141" s="676"/>
      <c r="N141" s="609">
        <v>20</v>
      </c>
      <c r="O141" s="2188"/>
      <c r="P141" s="1037"/>
      <c r="Q141" s="2688"/>
      <c r="R141" s="1551"/>
      <c r="S141" s="424"/>
      <c r="T141" s="2293"/>
      <c r="U141" s="2279"/>
      <c r="V141" s="488"/>
      <c r="W141" s="20"/>
      <c r="X141" s="2198"/>
      <c r="Y141" s="2198"/>
      <c r="Z141" s="20"/>
      <c r="AA141" s="2198"/>
      <c r="AB141" s="2198"/>
      <c r="AC141" s="2198"/>
    </row>
    <row r="142" spans="1:29" ht="12.75" customHeight="1" x14ac:dyDescent="0.2">
      <c r="A142" s="8"/>
      <c r="B142" s="9"/>
      <c r="C142" s="125"/>
      <c r="D142" s="2645"/>
      <c r="E142" s="226"/>
      <c r="F142" s="2284"/>
      <c r="G142" s="2363"/>
      <c r="H142" s="1615"/>
      <c r="I142" s="1653"/>
      <c r="J142" s="1368"/>
      <c r="K142" s="2019"/>
      <c r="L142" s="1286"/>
      <c r="M142" s="1285"/>
      <c r="N142" s="1287"/>
      <c r="O142" s="2180"/>
      <c r="P142" s="1040"/>
      <c r="Q142" s="2638"/>
      <c r="R142" s="2028"/>
      <c r="S142" s="457"/>
      <c r="T142" s="1523"/>
      <c r="U142" s="2280"/>
      <c r="V142" s="488"/>
      <c r="W142" s="20"/>
      <c r="X142" s="2198"/>
      <c r="Y142" s="2198"/>
      <c r="Z142" s="20"/>
      <c r="AA142" s="2198"/>
      <c r="AB142" s="2198"/>
      <c r="AC142" s="2198"/>
    </row>
    <row r="143" spans="1:29" ht="27" customHeight="1" x14ac:dyDescent="0.2">
      <c r="A143" s="8"/>
      <c r="B143" s="9"/>
      <c r="C143" s="2"/>
      <c r="D143" s="2604" t="s">
        <v>413</v>
      </c>
      <c r="E143" s="2693"/>
      <c r="F143" s="2283">
        <v>4</v>
      </c>
      <c r="G143" s="2355"/>
      <c r="H143" s="2289" t="s">
        <v>10</v>
      </c>
      <c r="I143" s="1652">
        <v>17</v>
      </c>
      <c r="J143" s="1656">
        <v>17</v>
      </c>
      <c r="K143" s="2191"/>
      <c r="L143" s="2203"/>
      <c r="M143" s="2024"/>
      <c r="N143" s="1109"/>
      <c r="O143" s="2188"/>
      <c r="P143" s="1039"/>
      <c r="Q143" s="156" t="s">
        <v>249</v>
      </c>
      <c r="R143" s="2291"/>
      <c r="S143" s="2292">
        <v>1</v>
      </c>
      <c r="T143" s="1502"/>
      <c r="U143" s="422"/>
      <c r="V143" s="2198"/>
      <c r="W143" s="20"/>
      <c r="X143" s="20"/>
      <c r="Y143" s="2198"/>
      <c r="Z143" s="2198"/>
      <c r="AA143" s="2198"/>
      <c r="AB143" s="2198"/>
      <c r="AC143" s="2198"/>
    </row>
    <row r="144" spans="1:29" s="2110" customFormat="1" ht="27.75" customHeight="1" x14ac:dyDescent="0.2">
      <c r="A144" s="8"/>
      <c r="B144" s="9"/>
      <c r="C144" s="2"/>
      <c r="D144" s="2605"/>
      <c r="E144" s="2693"/>
      <c r="F144" s="2283">
        <v>5</v>
      </c>
      <c r="G144" s="2355" t="s">
        <v>314</v>
      </c>
      <c r="H144" s="2289" t="s">
        <v>10</v>
      </c>
      <c r="I144" s="1652"/>
      <c r="J144" s="997"/>
      <c r="K144" s="2191">
        <v>33</v>
      </c>
      <c r="L144" s="2203"/>
      <c r="M144" s="2024"/>
      <c r="N144" s="1109">
        <v>33</v>
      </c>
      <c r="O144" s="2188">
        <v>90.8</v>
      </c>
      <c r="P144" s="2188">
        <v>1569</v>
      </c>
      <c r="Q144" s="507" t="s">
        <v>331</v>
      </c>
      <c r="R144" s="1554"/>
      <c r="S144" s="356"/>
      <c r="T144" s="1498">
        <v>1</v>
      </c>
      <c r="U144" s="400"/>
      <c r="V144" s="2198"/>
      <c r="W144" s="20"/>
      <c r="X144" s="20"/>
      <c r="Y144" s="2198"/>
      <c r="Z144" s="2198"/>
      <c r="AA144" s="2198"/>
      <c r="AB144" s="2198"/>
      <c r="AC144" s="2198"/>
    </row>
    <row r="145" spans="1:29" ht="18" customHeight="1" x14ac:dyDescent="0.2">
      <c r="A145" s="8"/>
      <c r="B145" s="9"/>
      <c r="C145" s="2"/>
      <c r="D145" s="2645"/>
      <c r="E145" s="2811"/>
      <c r="F145" s="2284"/>
      <c r="G145" s="2363"/>
      <c r="H145" s="2290"/>
      <c r="I145" s="1448"/>
      <c r="J145" s="1132"/>
      <c r="K145" s="2193"/>
      <c r="L145" s="2205"/>
      <c r="M145" s="802"/>
      <c r="N145" s="584"/>
      <c r="O145" s="2190"/>
      <c r="P145" s="2189"/>
      <c r="Q145" s="820" t="s">
        <v>74</v>
      </c>
      <c r="R145" s="1550"/>
      <c r="S145" s="2295"/>
      <c r="T145" s="1503"/>
      <c r="U145" s="425">
        <v>60</v>
      </c>
      <c r="V145" s="2198"/>
      <c r="W145" s="20"/>
      <c r="X145" s="20"/>
      <c r="Y145" s="2198"/>
      <c r="Z145" s="2198"/>
      <c r="AA145" s="2198"/>
      <c r="AB145" s="2198"/>
      <c r="AC145" s="2198"/>
    </row>
    <row r="146" spans="1:29" ht="26.25" customHeight="1" x14ac:dyDescent="0.2">
      <c r="A146" s="126"/>
      <c r="B146" s="9"/>
      <c r="C146" s="125"/>
      <c r="D146" s="2604" t="s">
        <v>434</v>
      </c>
      <c r="E146" s="2351"/>
      <c r="F146" s="484" t="s">
        <v>65</v>
      </c>
      <c r="G146" s="2364" t="s">
        <v>315</v>
      </c>
      <c r="H146" s="2289" t="s">
        <v>10</v>
      </c>
      <c r="I146" s="1652">
        <v>22</v>
      </c>
      <c r="J146" s="1656">
        <v>22</v>
      </c>
      <c r="K146" s="215">
        <v>87.6</v>
      </c>
      <c r="L146" s="2186">
        <v>0.4</v>
      </c>
      <c r="M146" s="676">
        <v>0.3</v>
      </c>
      <c r="N146" s="609">
        <v>87.2</v>
      </c>
      <c r="O146" s="1194">
        <v>949.1</v>
      </c>
      <c r="P146" s="1944"/>
      <c r="Q146" s="1945" t="s">
        <v>66</v>
      </c>
      <c r="R146" s="1554">
        <v>1</v>
      </c>
      <c r="S146" s="482"/>
      <c r="T146" s="1946"/>
      <c r="U146" s="400"/>
      <c r="V146" s="488"/>
      <c r="W146" s="488"/>
      <c r="X146" s="488"/>
      <c r="Y146" s="2198"/>
      <c r="Z146" s="2198"/>
      <c r="AA146" s="2198"/>
      <c r="AB146" s="2198"/>
      <c r="AC146" s="2198"/>
    </row>
    <row r="147" spans="1:29" s="2104" customFormat="1" ht="26.25" customHeight="1" x14ac:dyDescent="0.2">
      <c r="A147" s="126"/>
      <c r="B147" s="9"/>
      <c r="C147" s="125"/>
      <c r="D147" s="2605"/>
      <c r="E147" s="146"/>
      <c r="F147" s="334"/>
      <c r="G147" s="2362"/>
      <c r="H147" s="2289" t="s">
        <v>232</v>
      </c>
      <c r="I147" s="1652"/>
      <c r="J147" s="1656"/>
      <c r="K147" s="215">
        <v>1.8</v>
      </c>
      <c r="L147" s="2186"/>
      <c r="M147" s="676"/>
      <c r="N147" s="609">
        <v>1.8</v>
      </c>
      <c r="O147" s="1194"/>
      <c r="P147" s="1944"/>
      <c r="Q147" s="1948" t="s">
        <v>211</v>
      </c>
      <c r="R147" s="2291"/>
      <c r="S147" s="2041">
        <v>30</v>
      </c>
      <c r="T147" s="1949">
        <v>100</v>
      </c>
      <c r="U147" s="422"/>
      <c r="V147" s="488"/>
      <c r="W147" s="488"/>
      <c r="X147" s="488"/>
      <c r="Y147" s="2198"/>
      <c r="Z147" s="2198"/>
      <c r="AA147" s="2198"/>
      <c r="AB147" s="2198"/>
      <c r="AC147" s="2198"/>
    </row>
    <row r="148" spans="1:29" ht="36" customHeight="1" x14ac:dyDescent="0.2">
      <c r="A148" s="126"/>
      <c r="B148" s="9"/>
      <c r="C148" s="125"/>
      <c r="D148" s="2645"/>
      <c r="E148" s="830"/>
      <c r="F148" s="444"/>
      <c r="G148" s="2365"/>
      <c r="H148" s="783" t="s">
        <v>22</v>
      </c>
      <c r="I148" s="2045"/>
      <c r="J148" s="2127"/>
      <c r="K148" s="73">
        <v>506.5</v>
      </c>
      <c r="L148" s="598">
        <v>1.9</v>
      </c>
      <c r="M148" s="2025">
        <v>1.2</v>
      </c>
      <c r="N148" s="587">
        <v>504.6</v>
      </c>
      <c r="O148" s="1787">
        <v>692</v>
      </c>
      <c r="P148" s="2114"/>
      <c r="Q148" s="656" t="s">
        <v>114</v>
      </c>
      <c r="R148" s="1595"/>
      <c r="S148" s="482"/>
      <c r="T148" s="482">
        <v>100</v>
      </c>
      <c r="U148" s="400"/>
      <c r="V148" s="488"/>
      <c r="W148" s="488"/>
      <c r="X148" s="488"/>
      <c r="Y148" s="2198"/>
      <c r="Z148" s="2198"/>
      <c r="AA148" s="2198"/>
      <c r="AB148" s="2198"/>
      <c r="AC148" s="2198"/>
    </row>
    <row r="149" spans="1:29" ht="12.75" customHeight="1" x14ac:dyDescent="0.2">
      <c r="A149" s="8"/>
      <c r="B149" s="9"/>
      <c r="C149" s="2"/>
      <c r="D149" s="2605" t="s">
        <v>360</v>
      </c>
      <c r="E149" s="2812"/>
      <c r="F149" s="334">
        <v>5</v>
      </c>
      <c r="G149" s="2808" t="s">
        <v>316</v>
      </c>
      <c r="H149" s="663" t="s">
        <v>10</v>
      </c>
      <c r="I149" s="465">
        <v>155.4</v>
      </c>
      <c r="J149" s="2154">
        <v>155.4</v>
      </c>
      <c r="K149" s="465">
        <v>107.1</v>
      </c>
      <c r="L149" s="2152">
        <v>107.1</v>
      </c>
      <c r="M149" s="1101">
        <v>0.6</v>
      </c>
      <c r="N149" s="2031"/>
      <c r="O149" s="1904">
        <v>363.3</v>
      </c>
      <c r="P149" s="1904">
        <v>160.6</v>
      </c>
      <c r="Q149" s="2809" t="s">
        <v>331</v>
      </c>
      <c r="R149" s="1550">
        <v>1</v>
      </c>
      <c r="S149" s="1951"/>
      <c r="T149" s="1952"/>
      <c r="U149" s="574"/>
      <c r="V149" s="488"/>
      <c r="W149" s="20"/>
      <c r="X149" s="20"/>
      <c r="Y149" s="2198"/>
      <c r="Z149" s="2198"/>
      <c r="AA149" s="2198"/>
      <c r="AB149" s="2198"/>
      <c r="AC149" s="2198"/>
    </row>
    <row r="150" spans="1:29" ht="15" customHeight="1" x14ac:dyDescent="0.2">
      <c r="A150" s="8"/>
      <c r="B150" s="9"/>
      <c r="C150" s="2"/>
      <c r="D150" s="2605"/>
      <c r="E150" s="2812"/>
      <c r="F150" s="334"/>
      <c r="G150" s="2808"/>
      <c r="H150" s="288" t="s">
        <v>232</v>
      </c>
      <c r="I150" s="570">
        <v>21.5</v>
      </c>
      <c r="J150" s="1661">
        <v>21.5</v>
      </c>
      <c r="K150" s="570">
        <v>141.80000000000001</v>
      </c>
      <c r="L150" s="643">
        <v>141.80000000000001</v>
      </c>
      <c r="M150" s="2042"/>
      <c r="N150" s="1393"/>
      <c r="O150" s="1849"/>
      <c r="P150" s="1849"/>
      <c r="Q150" s="2809"/>
      <c r="R150" s="1550"/>
      <c r="S150" s="2295"/>
      <c r="T150" s="1952"/>
      <c r="U150" s="574"/>
      <c r="V150" s="488"/>
      <c r="W150" s="20"/>
      <c r="X150" s="2198"/>
      <c r="Y150" s="20"/>
      <c r="Z150" s="2198"/>
      <c r="AA150" s="2198"/>
      <c r="AB150" s="2198"/>
      <c r="AC150" s="2198"/>
    </row>
    <row r="151" spans="1:29" x14ac:dyDescent="0.2">
      <c r="A151" s="8"/>
      <c r="B151" s="9"/>
      <c r="C151" s="2"/>
      <c r="D151" s="2605"/>
      <c r="E151" s="2812"/>
      <c r="F151" s="334"/>
      <c r="G151" s="2362"/>
      <c r="H151" s="155" t="s">
        <v>22</v>
      </c>
      <c r="I151" s="2191">
        <v>306.60000000000002</v>
      </c>
      <c r="J151" s="2206">
        <v>306.60000000000002</v>
      </c>
      <c r="K151" s="2192">
        <v>359.6</v>
      </c>
      <c r="L151" s="2204">
        <v>359.6</v>
      </c>
      <c r="M151" s="674">
        <v>3.5</v>
      </c>
      <c r="N151" s="583"/>
      <c r="O151" s="1824">
        <v>460.3</v>
      </c>
      <c r="P151" s="1824">
        <v>202</v>
      </c>
      <c r="Q151" s="2112" t="s">
        <v>74</v>
      </c>
      <c r="R151" s="2113"/>
      <c r="S151" s="2111">
        <v>35</v>
      </c>
      <c r="T151" s="1949">
        <v>80</v>
      </c>
      <c r="U151" s="1906">
        <v>100</v>
      </c>
      <c r="V151" s="488"/>
      <c r="W151" s="20"/>
      <c r="X151" s="2198"/>
      <c r="Y151" s="20"/>
      <c r="Z151" s="2198"/>
      <c r="AA151" s="2198"/>
      <c r="AB151" s="2198"/>
      <c r="AC151" s="2198"/>
    </row>
    <row r="152" spans="1:29" ht="13.5" customHeight="1" x14ac:dyDescent="0.2">
      <c r="A152" s="8"/>
      <c r="B152" s="9"/>
      <c r="C152" s="2"/>
      <c r="D152" s="2605"/>
      <c r="E152" s="2812"/>
      <c r="F152" s="334"/>
      <c r="G152" s="2362"/>
      <c r="H152" s="496"/>
      <c r="I152" s="1444"/>
      <c r="J152" s="1662"/>
      <c r="K152" s="2192"/>
      <c r="L152" s="2204"/>
      <c r="M152" s="674"/>
      <c r="N152" s="583"/>
      <c r="O152" s="1824"/>
      <c r="P152" s="1824"/>
      <c r="Q152" s="2147"/>
      <c r="R152" s="1950"/>
      <c r="S152" s="1951"/>
      <c r="T152" s="1952"/>
      <c r="U152" s="574"/>
      <c r="V152" s="488"/>
      <c r="W152" s="20"/>
      <c r="X152" s="20"/>
      <c r="Y152" s="20"/>
      <c r="Z152" s="2198"/>
      <c r="AA152" s="2198"/>
      <c r="AB152" s="2198"/>
      <c r="AC152" s="2198"/>
    </row>
    <row r="153" spans="1:29" ht="15.75" customHeight="1" x14ac:dyDescent="0.2">
      <c r="A153" s="8"/>
      <c r="B153" s="9"/>
      <c r="C153" s="125"/>
      <c r="D153" s="2645"/>
      <c r="E153" s="2813"/>
      <c r="F153" s="334"/>
      <c r="G153" s="2365"/>
      <c r="H153" s="402"/>
      <c r="I153" s="1655"/>
      <c r="J153" s="2014"/>
      <c r="K153" s="910"/>
      <c r="L153" s="941"/>
      <c r="M153" s="2026"/>
      <c r="N153" s="942"/>
      <c r="O153" s="1042"/>
      <c r="P153" s="1042"/>
      <c r="Q153" s="2012"/>
      <c r="R153" s="2013"/>
      <c r="S153" s="495"/>
      <c r="T153" s="2293"/>
      <c r="U153" s="2279"/>
      <c r="V153" s="488"/>
      <c r="W153" s="20"/>
      <c r="X153" s="20"/>
      <c r="Y153" s="2198"/>
      <c r="Z153" s="2198"/>
      <c r="AA153" s="2198"/>
      <c r="AB153" s="2198"/>
      <c r="AC153" s="2198"/>
    </row>
    <row r="154" spans="1:29" ht="32.25" customHeight="1" x14ac:dyDescent="0.2">
      <c r="A154" s="8"/>
      <c r="B154" s="9"/>
      <c r="C154" s="2"/>
      <c r="D154" s="2604" t="s">
        <v>165</v>
      </c>
      <c r="E154" s="2814"/>
      <c r="F154" s="484">
        <v>5</v>
      </c>
      <c r="G154" s="2364" t="s">
        <v>350</v>
      </c>
      <c r="H154" s="25" t="s">
        <v>22</v>
      </c>
      <c r="I154" s="73">
        <v>366.3</v>
      </c>
      <c r="J154" s="1614">
        <v>366.3</v>
      </c>
      <c r="K154" s="2419">
        <v>366.3</v>
      </c>
      <c r="L154" s="2493"/>
      <c r="M154" s="676"/>
      <c r="N154" s="609">
        <v>366.3</v>
      </c>
      <c r="O154" s="2495">
        <v>123.8</v>
      </c>
      <c r="P154" s="2495"/>
      <c r="Q154" s="2807" t="s">
        <v>116</v>
      </c>
      <c r="R154" s="2132">
        <v>70</v>
      </c>
      <c r="S154" s="421">
        <v>70</v>
      </c>
      <c r="T154" s="1502">
        <v>100</v>
      </c>
      <c r="U154" s="422"/>
      <c r="V154" s="488"/>
      <c r="W154" s="20"/>
      <c r="X154" s="2198"/>
      <c r="Y154" s="20"/>
      <c r="Z154" s="2198"/>
      <c r="AA154" s="2198"/>
      <c r="AB154" s="2198"/>
      <c r="AC154" s="2198"/>
    </row>
    <row r="155" spans="1:29" ht="32.25" customHeight="1" x14ac:dyDescent="0.2">
      <c r="A155" s="8"/>
      <c r="B155" s="9"/>
      <c r="C155" s="2"/>
      <c r="D155" s="2605"/>
      <c r="E155" s="2812"/>
      <c r="F155" s="334"/>
      <c r="G155" s="2492"/>
      <c r="H155" s="25" t="s">
        <v>76</v>
      </c>
      <c r="I155" s="2496">
        <v>64.7</v>
      </c>
      <c r="J155" s="2500">
        <v>64.7</v>
      </c>
      <c r="K155" s="2419">
        <v>64.7</v>
      </c>
      <c r="L155" s="2493"/>
      <c r="M155" s="676"/>
      <c r="N155" s="609">
        <v>64.7</v>
      </c>
      <c r="O155" s="2495">
        <v>23.6</v>
      </c>
      <c r="P155" s="2495"/>
      <c r="Q155" s="2702"/>
      <c r="R155" s="1551"/>
      <c r="S155" s="343"/>
      <c r="T155" s="1503"/>
      <c r="U155" s="425"/>
      <c r="V155" s="488"/>
      <c r="W155" s="488"/>
      <c r="X155" s="488"/>
      <c r="Y155" s="2198"/>
      <c r="Z155" s="2198"/>
      <c r="AA155" s="2198"/>
      <c r="AB155" s="2198"/>
      <c r="AC155" s="2198"/>
    </row>
    <row r="156" spans="1:29" ht="16.5" customHeight="1" x14ac:dyDescent="0.2">
      <c r="A156" s="2543"/>
      <c r="B156" s="2544"/>
      <c r="C156" s="1283"/>
      <c r="D156" s="2645"/>
      <c r="E156" s="2813"/>
      <c r="F156" s="444"/>
      <c r="G156" s="2365"/>
      <c r="H156" s="1615"/>
      <c r="I156" s="1653"/>
      <c r="J156" s="1368"/>
      <c r="K156" s="904"/>
      <c r="L156" s="931"/>
      <c r="M156" s="2027"/>
      <c r="N156" s="932"/>
      <c r="O156" s="1040"/>
      <c r="P156" s="1040"/>
      <c r="Q156" s="2035"/>
      <c r="R156" s="1578"/>
      <c r="S156" s="457"/>
      <c r="T156" s="1506"/>
      <c r="U156" s="458"/>
      <c r="V156" s="2198"/>
      <c r="W156" s="20"/>
      <c r="X156" s="20"/>
      <c r="Y156" s="2198"/>
      <c r="Z156" s="2198"/>
      <c r="AA156" s="2198"/>
      <c r="AB156" s="2198"/>
      <c r="AC156" s="2198"/>
    </row>
    <row r="157" spans="1:29" s="2011" customFormat="1" ht="44.25" customHeight="1" x14ac:dyDescent="0.2">
      <c r="A157" s="8"/>
      <c r="B157" s="9"/>
      <c r="C157" s="125"/>
      <c r="D157" s="2456" t="s">
        <v>444</v>
      </c>
      <c r="E157" s="2477"/>
      <c r="F157" s="2473">
        <v>5</v>
      </c>
      <c r="G157" s="2494" t="s">
        <v>350</v>
      </c>
      <c r="H157" s="493" t="s">
        <v>10</v>
      </c>
      <c r="I157" s="54"/>
      <c r="J157" s="436"/>
      <c r="K157" s="2497"/>
      <c r="L157" s="2499"/>
      <c r="M157" s="674"/>
      <c r="N157" s="2501"/>
      <c r="O157" s="2479"/>
      <c r="P157" s="583">
        <v>5</v>
      </c>
      <c r="Q157" s="2539" t="s">
        <v>215</v>
      </c>
      <c r="R157" s="2540"/>
      <c r="S157" s="2541"/>
      <c r="T157" s="2541"/>
      <c r="U157" s="2542" t="s">
        <v>31</v>
      </c>
      <c r="V157" s="488"/>
      <c r="W157" s="20"/>
      <c r="X157" s="20"/>
      <c r="Y157" s="2198"/>
      <c r="Z157" s="2198"/>
      <c r="AA157" s="2198"/>
      <c r="AB157" s="2198"/>
      <c r="AC157" s="2198"/>
    </row>
    <row r="158" spans="1:29" ht="27.75" customHeight="1" x14ac:dyDescent="0.2">
      <c r="A158" s="8"/>
      <c r="B158" s="9"/>
      <c r="C158" s="2"/>
      <c r="D158" s="2604" t="s">
        <v>273</v>
      </c>
      <c r="E158" s="2693"/>
      <c r="F158" s="2283">
        <v>5</v>
      </c>
      <c r="G158" s="2355"/>
      <c r="H158" s="2289" t="s">
        <v>10</v>
      </c>
      <c r="I158" s="1344">
        <v>6.5</v>
      </c>
      <c r="J158" s="1630"/>
      <c r="K158" s="900"/>
      <c r="L158" s="933"/>
      <c r="M158" s="1123"/>
      <c r="N158" s="1406"/>
      <c r="O158" s="1037"/>
      <c r="P158" s="1037"/>
      <c r="Q158" s="157" t="s">
        <v>264</v>
      </c>
      <c r="R158" s="1590">
        <v>1</v>
      </c>
      <c r="S158" s="1797">
        <v>1</v>
      </c>
      <c r="T158" s="2098"/>
      <c r="U158" s="483"/>
      <c r="V158" s="2198"/>
      <c r="W158" s="20"/>
      <c r="X158" s="2198"/>
      <c r="Y158" s="2198"/>
      <c r="Z158" s="2198"/>
      <c r="AA158" s="2198"/>
      <c r="AB158" s="2198"/>
      <c r="AC158" s="2198"/>
    </row>
    <row r="159" spans="1:29" ht="28.5" customHeight="1" x14ac:dyDescent="0.2">
      <c r="A159" s="8"/>
      <c r="B159" s="9"/>
      <c r="C159" s="2"/>
      <c r="D159" s="2605"/>
      <c r="E159" s="2693"/>
      <c r="F159" s="2283">
        <v>2</v>
      </c>
      <c r="G159" s="2355" t="s">
        <v>356</v>
      </c>
      <c r="H159" s="2289" t="s">
        <v>10</v>
      </c>
      <c r="I159" s="1652"/>
      <c r="J159" s="1666">
        <v>45.7</v>
      </c>
      <c r="K159" s="2191"/>
      <c r="L159" s="933"/>
      <c r="M159" s="1123"/>
      <c r="N159" s="1666"/>
      <c r="O159" s="2188">
        <v>188.5</v>
      </c>
      <c r="P159" s="2188">
        <v>464</v>
      </c>
      <c r="Q159" s="2218" t="s">
        <v>260</v>
      </c>
      <c r="R159" s="1590"/>
      <c r="S159" s="1797">
        <v>100</v>
      </c>
      <c r="T159" s="1879"/>
      <c r="U159" s="1532"/>
      <c r="V159" s="2198"/>
      <c r="W159" s="20"/>
      <c r="X159" s="2198"/>
      <c r="Y159" s="2198"/>
      <c r="Z159" s="2198"/>
      <c r="AA159" s="2198"/>
      <c r="AB159" s="2198"/>
      <c r="AC159" s="2198"/>
    </row>
    <row r="160" spans="1:29" ht="28.5" customHeight="1" x14ac:dyDescent="0.2">
      <c r="A160" s="8"/>
      <c r="B160" s="9"/>
      <c r="C160" s="2"/>
      <c r="D160" s="2159"/>
      <c r="E160" s="143"/>
      <c r="F160" s="455"/>
      <c r="G160" s="1034"/>
      <c r="H160" s="139" t="s">
        <v>232</v>
      </c>
      <c r="I160" s="1617"/>
      <c r="J160" s="1330"/>
      <c r="K160" s="73">
        <v>45.7</v>
      </c>
      <c r="L160" s="598"/>
      <c r="M160" s="2025"/>
      <c r="N160" s="587">
        <v>45.7</v>
      </c>
      <c r="O160" s="100"/>
      <c r="P160" s="100"/>
      <c r="Q160" s="2218" t="s">
        <v>281</v>
      </c>
      <c r="R160" s="1808"/>
      <c r="S160" s="1797"/>
      <c r="T160" s="1879">
        <v>100</v>
      </c>
      <c r="U160" s="1532"/>
      <c r="V160" s="2198"/>
      <c r="W160" s="20"/>
      <c r="X160" s="2198"/>
      <c r="Y160" s="2198"/>
      <c r="Z160" s="2198"/>
      <c r="AA160" s="2198"/>
      <c r="AB160" s="2198"/>
      <c r="AC160" s="2198"/>
    </row>
    <row r="161" spans="1:29" ht="42" customHeight="1" thickBot="1" x14ac:dyDescent="0.25">
      <c r="A161" s="8"/>
      <c r="B161" s="9"/>
      <c r="C161" s="2"/>
      <c r="D161" s="2273" t="s">
        <v>207</v>
      </c>
      <c r="E161" s="2050"/>
      <c r="F161" s="2283">
        <v>2</v>
      </c>
      <c r="G161" s="2355" t="s">
        <v>356</v>
      </c>
      <c r="H161" s="2289" t="s">
        <v>10</v>
      </c>
      <c r="I161" s="2006"/>
      <c r="J161" s="1688"/>
      <c r="K161" s="900"/>
      <c r="L161" s="933"/>
      <c r="M161" s="1123"/>
      <c r="N161" s="1406"/>
      <c r="O161" s="2286">
        <v>5</v>
      </c>
      <c r="P161" s="1037"/>
      <c r="Q161" s="2322" t="s">
        <v>209</v>
      </c>
      <c r="R161" s="2040"/>
      <c r="S161" s="388"/>
      <c r="T161" s="2293">
        <v>1</v>
      </c>
      <c r="U161" s="2279"/>
      <c r="V161" s="2198"/>
      <c r="W161" s="2198"/>
      <c r="X161" s="2198"/>
      <c r="Y161" s="20"/>
      <c r="Z161" s="2198"/>
      <c r="AA161" s="2198"/>
      <c r="AB161" s="2198"/>
      <c r="AC161" s="2198"/>
    </row>
    <row r="162" spans="1:29" s="1807" customFormat="1" ht="42.75" customHeight="1" x14ac:dyDescent="0.2">
      <c r="A162" s="8"/>
      <c r="B162" s="2214"/>
      <c r="C162" s="2847"/>
      <c r="D162" s="2646" t="s">
        <v>445</v>
      </c>
      <c r="E162" s="1816"/>
      <c r="F162" s="2815">
        <v>2</v>
      </c>
      <c r="G162" s="2366" t="s">
        <v>356</v>
      </c>
      <c r="H162" s="283" t="s">
        <v>10</v>
      </c>
      <c r="I162" s="2367"/>
      <c r="J162" s="2368"/>
      <c r="K162" s="2369"/>
      <c r="L162" s="2370"/>
      <c r="M162" s="2371"/>
      <c r="N162" s="2372"/>
      <c r="O162" s="309">
        <v>5</v>
      </c>
      <c r="P162" s="2373"/>
      <c r="Q162" s="2303" t="s">
        <v>451</v>
      </c>
      <c r="R162" s="1579"/>
      <c r="S162" s="1484"/>
      <c r="T162" s="1505">
        <v>1</v>
      </c>
      <c r="U162" s="371"/>
      <c r="V162" s="2198"/>
      <c r="W162" s="2198"/>
      <c r="X162" s="20"/>
      <c r="Y162" s="20"/>
      <c r="Z162" s="2198"/>
      <c r="AA162" s="2198"/>
      <c r="AB162" s="2198"/>
      <c r="AC162" s="2198"/>
    </row>
    <row r="163" spans="1:29" s="2288" customFormat="1" ht="29.25" customHeight="1" x14ac:dyDescent="0.2">
      <c r="A163" s="8"/>
      <c r="B163" s="2347"/>
      <c r="C163" s="2847"/>
      <c r="D163" s="2605"/>
      <c r="E163" s="2380"/>
      <c r="F163" s="2682"/>
      <c r="G163" s="2363"/>
      <c r="H163" s="2289" t="s">
        <v>10</v>
      </c>
      <c r="I163" s="2356"/>
      <c r="J163" s="1688"/>
      <c r="K163" s="900"/>
      <c r="L163" s="933"/>
      <c r="M163" s="1123"/>
      <c r="N163" s="1406"/>
      <c r="O163" s="2286">
        <v>6</v>
      </c>
      <c r="P163" s="1037"/>
      <c r="Q163" s="2276" t="s">
        <v>447</v>
      </c>
      <c r="R163" s="1574"/>
      <c r="S163" s="1832"/>
      <c r="T163" s="421">
        <v>1</v>
      </c>
      <c r="U163" s="2348"/>
      <c r="X163" s="20"/>
      <c r="Y163" s="20"/>
    </row>
    <row r="164" spans="1:29" s="2288" customFormat="1" ht="41.25" customHeight="1" x14ac:dyDescent="0.2">
      <c r="A164" s="8"/>
      <c r="B164" s="2347"/>
      <c r="C164" s="2847"/>
      <c r="D164" s="2275"/>
      <c r="E164" s="2380"/>
      <c r="F164" s="2283">
        <v>4</v>
      </c>
      <c r="G164" s="2355" t="s">
        <v>449</v>
      </c>
      <c r="H164" s="2289" t="s">
        <v>10</v>
      </c>
      <c r="I164" s="2356"/>
      <c r="J164" s="1688"/>
      <c r="K164" s="900"/>
      <c r="L164" s="933"/>
      <c r="M164" s="1123"/>
      <c r="N164" s="1406"/>
      <c r="O164" s="2286">
        <v>4.5</v>
      </c>
      <c r="P164" s="1037"/>
      <c r="Q164" s="2276" t="s">
        <v>448</v>
      </c>
      <c r="R164" s="420"/>
      <c r="S164" s="466">
        <v>1</v>
      </c>
      <c r="T164" s="2281"/>
      <c r="U164" s="2348"/>
      <c r="Y164" s="20"/>
    </row>
    <row r="165" spans="1:29" s="2288" customFormat="1" ht="30" customHeight="1" x14ac:dyDescent="0.2">
      <c r="A165" s="8"/>
      <c r="B165" s="2347"/>
      <c r="C165" s="2847"/>
      <c r="D165" s="2275"/>
      <c r="E165" s="2693"/>
      <c r="F165" s="2683">
        <v>5</v>
      </c>
      <c r="G165" s="2816" t="s">
        <v>450</v>
      </c>
      <c r="H165" s="2289" t="s">
        <v>10</v>
      </c>
      <c r="I165" s="2356"/>
      <c r="J165" s="1688"/>
      <c r="K165" s="900"/>
      <c r="L165" s="933"/>
      <c r="M165" s="1123"/>
      <c r="N165" s="1406"/>
      <c r="O165" s="2286">
        <v>20</v>
      </c>
      <c r="P165" s="1037"/>
      <c r="Q165" s="2276" t="s">
        <v>452</v>
      </c>
      <c r="R165" s="420"/>
      <c r="S165" s="466">
        <v>100</v>
      </c>
      <c r="T165" s="2281"/>
      <c r="U165" s="2348"/>
      <c r="Y165" s="20"/>
    </row>
    <row r="166" spans="1:29" s="2288" customFormat="1" ht="17.25" customHeight="1" x14ac:dyDescent="0.2">
      <c r="A166" s="8"/>
      <c r="B166" s="2347"/>
      <c r="C166" s="2847"/>
      <c r="D166" s="2275"/>
      <c r="E166" s="2693"/>
      <c r="F166" s="2681"/>
      <c r="G166" s="2817"/>
      <c r="H166" s="2289" t="s">
        <v>10</v>
      </c>
      <c r="I166" s="2356"/>
      <c r="J166" s="1688"/>
      <c r="K166" s="900"/>
      <c r="L166" s="933"/>
      <c r="M166" s="1123"/>
      <c r="N166" s="1406"/>
      <c r="O166" s="2286"/>
      <c r="P166" s="2286">
        <v>415.8</v>
      </c>
      <c r="Q166" s="2637" t="s">
        <v>119</v>
      </c>
      <c r="R166" s="420"/>
      <c r="S166" s="466"/>
      <c r="T166" s="2281">
        <v>100</v>
      </c>
      <c r="U166" s="2348"/>
      <c r="Y166" s="20"/>
    </row>
    <row r="167" spans="1:29" s="2288" customFormat="1" ht="17.25" customHeight="1" x14ac:dyDescent="0.2">
      <c r="A167" s="8"/>
      <c r="B167" s="2347"/>
      <c r="C167" s="2847"/>
      <c r="D167" s="2275"/>
      <c r="E167" s="2693"/>
      <c r="F167" s="2681"/>
      <c r="G167" s="2817"/>
      <c r="H167" s="1811" t="s">
        <v>14</v>
      </c>
      <c r="I167" s="2357"/>
      <c r="J167" s="2358"/>
      <c r="K167" s="2353"/>
      <c r="L167" s="2359"/>
      <c r="M167" s="2360"/>
      <c r="N167" s="2361"/>
      <c r="O167" s="2354">
        <f>SUM(O162:O166)</f>
        <v>35.5</v>
      </c>
      <c r="P167" s="2354">
        <f>SUM(P162:P166)</f>
        <v>415.8</v>
      </c>
      <c r="Q167" s="2688"/>
      <c r="R167" s="426"/>
      <c r="S167" s="94"/>
      <c r="T167" s="2282"/>
      <c r="U167" s="522"/>
      <c r="Y167" s="20"/>
    </row>
    <row r="168" spans="1:29" ht="13.5" customHeight="1" thickBot="1" x14ac:dyDescent="0.25">
      <c r="A168" s="128"/>
      <c r="B168" s="1533"/>
      <c r="C168" s="2848"/>
      <c r="D168" s="2837" t="s">
        <v>68</v>
      </c>
      <c r="E168" s="2838"/>
      <c r="F168" s="2838"/>
      <c r="G168" s="2838"/>
      <c r="H168" s="2839"/>
      <c r="I168" s="2135">
        <f t="shared" ref="I168:N168" si="9">SUM(I140:I162)</f>
        <v>980</v>
      </c>
      <c r="J168" s="2008">
        <f t="shared" si="9"/>
        <v>1019.2</v>
      </c>
      <c r="K168" s="2135">
        <f t="shared" si="9"/>
        <v>1734.1000000000001</v>
      </c>
      <c r="L168" s="2009">
        <f t="shared" si="9"/>
        <v>610.79999999999995</v>
      </c>
      <c r="M168" s="2137">
        <f t="shared" si="9"/>
        <v>5.6</v>
      </c>
      <c r="N168" s="2007">
        <f t="shared" si="9"/>
        <v>1123.3000000000002</v>
      </c>
      <c r="O168" s="2010">
        <f>SUM(O140:O166)</f>
        <v>2931.9000000000005</v>
      </c>
      <c r="P168" s="2010">
        <f>SUM(P140:P166)</f>
        <v>2816.4</v>
      </c>
      <c r="Q168" s="2840"/>
      <c r="R168" s="2841"/>
      <c r="S168" s="2841"/>
      <c r="T168" s="2841"/>
      <c r="U168" s="2842"/>
      <c r="V168" s="52"/>
      <c r="W168" s="52"/>
      <c r="X168" s="52"/>
      <c r="Y168" s="2198"/>
      <c r="Z168" s="2198"/>
      <c r="AA168" s="2198"/>
      <c r="AB168" s="2198"/>
      <c r="AC168" s="2198"/>
    </row>
    <row r="169" spans="1:29" ht="13.5" thickBot="1" x14ac:dyDescent="0.25">
      <c r="A169" s="133" t="s">
        <v>7</v>
      </c>
      <c r="B169" s="1534" t="s">
        <v>8</v>
      </c>
      <c r="C169" s="2843" t="s">
        <v>13</v>
      </c>
      <c r="D169" s="2665"/>
      <c r="E169" s="2665"/>
      <c r="F169" s="2665"/>
      <c r="G169" s="2665"/>
      <c r="H169" s="2666"/>
      <c r="I169" s="1473">
        <f>+I168+I135+I132+I111</f>
        <v>5823.1</v>
      </c>
      <c r="J169" s="873">
        <f t="shared" ref="J169:P169" si="10">J135+J132+J168+J111</f>
        <v>5932.9999999999991</v>
      </c>
      <c r="K169" s="46">
        <f t="shared" si="10"/>
        <v>6773</v>
      </c>
      <c r="L169" s="604">
        <f t="shared" si="10"/>
        <v>5322.7999999999993</v>
      </c>
      <c r="M169" s="1125">
        <f t="shared" si="10"/>
        <v>2241.6999999999998</v>
      </c>
      <c r="N169" s="411">
        <f t="shared" si="10"/>
        <v>1450.2000000000003</v>
      </c>
      <c r="O169" s="218">
        <f t="shared" si="10"/>
        <v>8175.6</v>
      </c>
      <c r="P169" s="218">
        <f t="shared" si="10"/>
        <v>7884.0999999999995</v>
      </c>
      <c r="Q169" s="2667"/>
      <c r="R169" s="2668"/>
      <c r="S169" s="2668"/>
      <c r="T169" s="2668"/>
      <c r="U169" s="2669"/>
      <c r="V169" s="2198"/>
      <c r="W169" s="2198"/>
      <c r="X169" s="2198"/>
      <c r="Y169" s="2198"/>
      <c r="Z169" s="2198"/>
      <c r="AA169" s="2198"/>
      <c r="AB169" s="2198"/>
      <c r="AC169" s="2198"/>
    </row>
    <row r="170" spans="1:29" ht="13.5" thickBot="1" x14ac:dyDescent="0.25">
      <c r="A170" s="133" t="s">
        <v>7</v>
      </c>
      <c r="B170" s="1535" t="s">
        <v>9</v>
      </c>
      <c r="C170" s="2711" t="s">
        <v>57</v>
      </c>
      <c r="D170" s="2598"/>
      <c r="E170" s="2598"/>
      <c r="F170" s="2598"/>
      <c r="G170" s="2598"/>
      <c r="H170" s="2598"/>
      <c r="I170" s="2598"/>
      <c r="J170" s="2598"/>
      <c r="K170" s="2598"/>
      <c r="L170" s="2598"/>
      <c r="M170" s="2598"/>
      <c r="N170" s="2598"/>
      <c r="O170" s="2598"/>
      <c r="P170" s="2598"/>
      <c r="Q170" s="2598"/>
      <c r="R170" s="2598"/>
      <c r="S170" s="2598"/>
      <c r="T170" s="2598"/>
      <c r="U170" s="2599"/>
      <c r="V170" s="2198"/>
      <c r="W170" s="2198"/>
      <c r="X170" s="20"/>
      <c r="Y170" s="2198"/>
      <c r="Z170" s="20"/>
      <c r="AA170" s="2198"/>
      <c r="AB170" s="2198"/>
      <c r="AC170" s="2198"/>
    </row>
    <row r="171" spans="1:29" ht="30.75" customHeight="1" x14ac:dyDescent="0.2">
      <c r="A171" s="118" t="s">
        <v>7</v>
      </c>
      <c r="B171" s="119" t="s">
        <v>9</v>
      </c>
      <c r="C171" s="122" t="s">
        <v>7</v>
      </c>
      <c r="D171" s="2646" t="s">
        <v>405</v>
      </c>
      <c r="E171" s="2648" t="s">
        <v>51</v>
      </c>
      <c r="F171" s="2157" t="s">
        <v>27</v>
      </c>
      <c r="G171" s="2161" t="s">
        <v>356</v>
      </c>
      <c r="H171" s="18" t="s">
        <v>10</v>
      </c>
      <c r="I171" s="2000">
        <v>10</v>
      </c>
      <c r="J171" s="1371">
        <v>0</v>
      </c>
      <c r="K171" s="1915">
        <v>10</v>
      </c>
      <c r="L171" s="1825">
        <v>10</v>
      </c>
      <c r="M171" s="1866"/>
      <c r="N171" s="1883"/>
      <c r="O171" s="1915"/>
      <c r="P171" s="766"/>
      <c r="Q171" s="782" t="s">
        <v>406</v>
      </c>
      <c r="R171" s="1880"/>
      <c r="S171" s="399">
        <v>1</v>
      </c>
      <c r="T171" s="1498"/>
      <c r="U171" s="400"/>
      <c r="V171" s="2198"/>
      <c r="W171" s="2198"/>
      <c r="X171" s="2198"/>
      <c r="Y171" s="2198"/>
      <c r="Z171" s="2198"/>
      <c r="AA171" s="2198"/>
      <c r="AB171" s="2198"/>
      <c r="AC171" s="2198"/>
    </row>
    <row r="172" spans="1:29" ht="15" customHeight="1" x14ac:dyDescent="0.2">
      <c r="A172" s="8"/>
      <c r="B172" s="9"/>
      <c r="C172" s="123"/>
      <c r="D172" s="2605"/>
      <c r="E172" s="2671"/>
      <c r="F172" s="334"/>
      <c r="G172" s="2162"/>
      <c r="H172" s="31"/>
      <c r="I172" s="1451"/>
      <c r="J172" s="1372"/>
      <c r="K172" s="220"/>
      <c r="L172" s="629"/>
      <c r="M172" s="621"/>
      <c r="N172" s="862"/>
      <c r="O172" s="220"/>
      <c r="P172" s="336"/>
      <c r="Q172" s="2657" t="s">
        <v>407</v>
      </c>
      <c r="R172" s="1574"/>
      <c r="S172" s="421">
        <v>1</v>
      </c>
      <c r="T172" s="1502"/>
      <c r="U172" s="422"/>
      <c r="V172" s="2198"/>
      <c r="W172" s="2198"/>
      <c r="X172" s="2198"/>
      <c r="Y172" s="20"/>
      <c r="Z172" s="2198"/>
      <c r="AA172" s="2198"/>
      <c r="AB172" s="2198"/>
      <c r="AC172" s="2198"/>
    </row>
    <row r="173" spans="1:29" ht="15.75" customHeight="1" thickBot="1" x14ac:dyDescent="0.25">
      <c r="A173" s="8"/>
      <c r="B173" s="9"/>
      <c r="C173" s="125"/>
      <c r="D173" s="2606"/>
      <c r="E173" s="2384"/>
      <c r="F173" s="518"/>
      <c r="G173" s="83"/>
      <c r="H173" s="178" t="s">
        <v>14</v>
      </c>
      <c r="I173" s="1461">
        <f t="shared" ref="I173:P173" si="11">SUM(I171:I172)</f>
        <v>10</v>
      </c>
      <c r="J173" s="1881">
        <f t="shared" si="11"/>
        <v>0</v>
      </c>
      <c r="K173" s="1464">
        <f t="shared" si="11"/>
        <v>10</v>
      </c>
      <c r="L173" s="1887">
        <f t="shared" si="11"/>
        <v>10</v>
      </c>
      <c r="M173" s="1886"/>
      <c r="N173" s="1665"/>
      <c r="O173" s="1464">
        <f t="shared" si="11"/>
        <v>0</v>
      </c>
      <c r="P173" s="1919">
        <f t="shared" si="11"/>
        <v>0</v>
      </c>
      <c r="Q173" s="2767"/>
      <c r="R173" s="1582"/>
      <c r="S173" s="424"/>
      <c r="T173" s="1503"/>
      <c r="U173" s="425"/>
      <c r="V173" s="2198"/>
      <c r="W173" s="2198"/>
      <c r="X173" s="20"/>
      <c r="Y173" s="2198"/>
      <c r="Z173" s="2198"/>
      <c r="AA173" s="2198"/>
      <c r="AB173" s="2198"/>
      <c r="AC173" s="2198"/>
    </row>
    <row r="174" spans="1:29" ht="29.25" customHeight="1" x14ac:dyDescent="0.2">
      <c r="A174" s="118" t="s">
        <v>7</v>
      </c>
      <c r="B174" s="119" t="s">
        <v>9</v>
      </c>
      <c r="C174" s="111" t="s">
        <v>8</v>
      </c>
      <c r="D174" s="1987" t="s">
        <v>334</v>
      </c>
      <c r="E174" s="2712" t="s">
        <v>47</v>
      </c>
      <c r="F174" s="2464">
        <v>2</v>
      </c>
      <c r="G174" s="2480" t="s">
        <v>356</v>
      </c>
      <c r="H174" s="18"/>
      <c r="I174" s="1462"/>
      <c r="J174" s="1884"/>
      <c r="K174" s="57"/>
      <c r="L174" s="846"/>
      <c r="M174" s="842"/>
      <c r="N174" s="1889"/>
      <c r="O174" s="57"/>
      <c r="P174" s="368"/>
      <c r="Q174" s="2466"/>
      <c r="R174" s="1579"/>
      <c r="S174" s="1484"/>
      <c r="T174" s="1505"/>
      <c r="U174" s="453"/>
      <c r="V174" s="20"/>
      <c r="W174" s="2198"/>
      <c r="X174" s="2198"/>
      <c r="Y174" s="20"/>
      <c r="Z174" s="2198"/>
      <c r="AA174" s="2198"/>
      <c r="AB174" s="2198"/>
      <c r="AC174" s="2198"/>
    </row>
    <row r="175" spans="1:29" s="1807" customFormat="1" ht="27" customHeight="1" x14ac:dyDescent="0.2">
      <c r="A175" s="8"/>
      <c r="B175" s="9"/>
      <c r="C175" s="2"/>
      <c r="D175" s="2655" t="s">
        <v>335</v>
      </c>
      <c r="E175" s="2713"/>
      <c r="F175" s="334"/>
      <c r="G175" s="2481"/>
      <c r="H175" s="24" t="s">
        <v>10</v>
      </c>
      <c r="I175" s="1652">
        <v>12</v>
      </c>
      <c r="J175" s="1648">
        <v>12</v>
      </c>
      <c r="K175" s="1340">
        <v>2.4</v>
      </c>
      <c r="L175" s="1404">
        <v>2.4</v>
      </c>
      <c r="M175" s="1340"/>
      <c r="N175" s="1850"/>
      <c r="O175" s="1916">
        <v>2.5</v>
      </c>
      <c r="P175" s="1194">
        <v>12</v>
      </c>
      <c r="Q175" s="782" t="s">
        <v>428</v>
      </c>
      <c r="R175" s="1584">
        <v>1</v>
      </c>
      <c r="S175" s="1899"/>
      <c r="T175" s="1899"/>
      <c r="U175" s="1796">
        <v>2</v>
      </c>
      <c r="V175" s="20"/>
      <c r="W175" s="2198"/>
      <c r="X175" s="2198"/>
      <c r="Y175" s="20"/>
      <c r="Z175" s="2198"/>
      <c r="AA175" s="2198"/>
      <c r="AB175" s="2198"/>
      <c r="AC175" s="2198"/>
    </row>
    <row r="176" spans="1:29" s="1807" customFormat="1" ht="42" customHeight="1" x14ac:dyDescent="0.2">
      <c r="A176" s="803"/>
      <c r="B176" s="396"/>
      <c r="C176" s="397"/>
      <c r="D176" s="2714"/>
      <c r="E176" s="2546"/>
      <c r="F176" s="444"/>
      <c r="G176" s="2503"/>
      <c r="H176" s="53"/>
      <c r="I176" s="1893"/>
      <c r="J176" s="1894"/>
      <c r="K176" s="1895"/>
      <c r="L176" s="1896"/>
      <c r="M176" s="1895"/>
      <c r="N176" s="1897"/>
      <c r="O176" s="1898"/>
      <c r="P176" s="1904"/>
      <c r="Q176" s="782" t="s">
        <v>430</v>
      </c>
      <c r="R176" s="1901"/>
      <c r="S176" s="1899">
        <v>1</v>
      </c>
      <c r="T176" s="1899"/>
      <c r="U176" s="1900"/>
      <c r="V176" s="20"/>
      <c r="W176" s="2198"/>
      <c r="X176" s="2198"/>
      <c r="Y176" s="20"/>
      <c r="Z176" s="2198"/>
      <c r="AA176" s="2198"/>
      <c r="AB176" s="2198"/>
      <c r="AC176" s="2198"/>
    </row>
    <row r="177" spans="1:29" s="1807" customFormat="1" ht="30" customHeight="1" x14ac:dyDescent="0.2">
      <c r="A177" s="8"/>
      <c r="B177" s="9"/>
      <c r="C177" s="2"/>
      <c r="D177" s="2545"/>
      <c r="E177" s="2384"/>
      <c r="F177" s="334"/>
      <c r="G177" s="2162"/>
      <c r="H177" s="53"/>
      <c r="I177" s="1893"/>
      <c r="J177" s="1894"/>
      <c r="K177" s="1895"/>
      <c r="L177" s="1896"/>
      <c r="M177" s="1895"/>
      <c r="N177" s="1897"/>
      <c r="O177" s="1898"/>
      <c r="P177" s="1904"/>
      <c r="Q177" s="2467" t="s">
        <v>427</v>
      </c>
      <c r="R177" s="1551"/>
      <c r="S177" s="2519">
        <v>1</v>
      </c>
      <c r="T177" s="2519"/>
      <c r="U177" s="344">
        <v>1</v>
      </c>
      <c r="V177" s="20"/>
      <c r="W177" s="2198"/>
      <c r="X177" s="2198"/>
      <c r="Y177" s="20"/>
      <c r="Z177" s="2198"/>
      <c r="AA177" s="2198"/>
      <c r="AB177" s="2198"/>
      <c r="AC177" s="2198"/>
    </row>
    <row r="178" spans="1:29" s="2103" customFormat="1" ht="29.25" customHeight="1" x14ac:dyDescent="0.2">
      <c r="A178" s="8"/>
      <c r="B178" s="9"/>
      <c r="C178" s="454"/>
      <c r="D178" s="2604" t="s">
        <v>426</v>
      </c>
      <c r="E178" s="2107"/>
      <c r="F178" s="455"/>
      <c r="G178" s="2185"/>
      <c r="H178" s="2851" t="s">
        <v>10</v>
      </c>
      <c r="I178" s="2852"/>
      <c r="J178" s="2854"/>
      <c r="K178" s="2856"/>
      <c r="L178" s="2857"/>
      <c r="M178" s="2857"/>
      <c r="N178" s="2859"/>
      <c r="O178" s="2804">
        <v>30</v>
      </c>
      <c r="P178" s="2804">
        <v>20</v>
      </c>
      <c r="Q178" s="782" t="s">
        <v>429</v>
      </c>
      <c r="R178" s="1584"/>
      <c r="S178" s="1899"/>
      <c r="T178" s="510">
        <v>50</v>
      </c>
      <c r="U178" s="1796">
        <v>100</v>
      </c>
      <c r="V178" s="20"/>
      <c r="W178" s="2198"/>
      <c r="X178" s="2198"/>
      <c r="Y178" s="20"/>
      <c r="Z178" s="2198"/>
      <c r="AA178" s="2198"/>
      <c r="AB178" s="2198"/>
      <c r="AC178" s="2198"/>
    </row>
    <row r="179" spans="1:29" s="2103" customFormat="1" ht="42" customHeight="1" x14ac:dyDescent="0.2">
      <c r="A179" s="8"/>
      <c r="B179" s="9"/>
      <c r="C179" s="454"/>
      <c r="D179" s="2605"/>
      <c r="E179" s="2107"/>
      <c r="F179" s="455"/>
      <c r="G179" s="2185"/>
      <c r="H179" s="2709"/>
      <c r="I179" s="2853"/>
      <c r="J179" s="2855"/>
      <c r="K179" s="2710"/>
      <c r="L179" s="2858"/>
      <c r="M179" s="2858"/>
      <c r="N179" s="2860"/>
      <c r="O179" s="2636"/>
      <c r="P179" s="2636"/>
      <c r="Q179" s="684" t="s">
        <v>425</v>
      </c>
      <c r="R179" s="1584"/>
      <c r="S179" s="510"/>
      <c r="T179" s="510">
        <v>50</v>
      </c>
      <c r="U179" s="400">
        <v>100</v>
      </c>
      <c r="V179" s="20"/>
      <c r="W179" s="2198"/>
      <c r="X179" s="2198"/>
      <c r="Y179" s="20"/>
      <c r="Z179" s="2198"/>
      <c r="AA179" s="2198"/>
      <c r="AB179" s="2198"/>
      <c r="AC179" s="2198"/>
    </row>
    <row r="180" spans="1:29" ht="29.25" customHeight="1" thickBot="1" x14ac:dyDescent="0.25">
      <c r="A180" s="8"/>
      <c r="B180" s="9"/>
      <c r="C180" s="125"/>
      <c r="D180" s="2606"/>
      <c r="E180" s="2384"/>
      <c r="F180" s="518"/>
      <c r="G180" s="83"/>
      <c r="H180" s="178" t="s">
        <v>14</v>
      </c>
      <c r="I180" s="1461">
        <f>SUM(I175:I179)</f>
        <v>12</v>
      </c>
      <c r="J180" s="1885">
        <f>SUM(J175:J179)</f>
        <v>12</v>
      </c>
      <c r="K180" s="1464">
        <f>SUM(K175:K179)</f>
        <v>2.4</v>
      </c>
      <c r="L180" s="1888">
        <f>SUM(L175:L179)</f>
        <v>2.4</v>
      </c>
      <c r="M180" s="1886"/>
      <c r="N180" s="1663"/>
      <c r="O180" s="1461">
        <f>SUM(O175:O179)</f>
        <v>32.5</v>
      </c>
      <c r="P180" s="1919">
        <f>SUM(P175:P179)</f>
        <v>32</v>
      </c>
      <c r="Q180" s="2164" t="s">
        <v>194</v>
      </c>
      <c r="R180" s="1584"/>
      <c r="S180" s="510"/>
      <c r="T180" s="510"/>
      <c r="U180" s="422">
        <v>2</v>
      </c>
      <c r="V180" s="2198"/>
      <c r="W180" s="2198"/>
      <c r="X180" s="20"/>
      <c r="Y180" s="2198"/>
      <c r="Z180" s="2198"/>
      <c r="AA180" s="2198"/>
      <c r="AB180" s="2198"/>
      <c r="AC180" s="2198"/>
    </row>
    <row r="181" spans="1:29" ht="40.5" customHeight="1" x14ac:dyDescent="0.2">
      <c r="A181" s="118" t="s">
        <v>7</v>
      </c>
      <c r="B181" s="119" t="s">
        <v>9</v>
      </c>
      <c r="C181" s="111" t="s">
        <v>9</v>
      </c>
      <c r="D181" s="787" t="s">
        <v>95</v>
      </c>
      <c r="E181" s="543" t="s">
        <v>96</v>
      </c>
      <c r="F181" s="544" t="s">
        <v>27</v>
      </c>
      <c r="G181" s="1701" t="s">
        <v>356</v>
      </c>
      <c r="H181" s="13"/>
      <c r="I181" s="1463"/>
      <c r="J181" s="1373"/>
      <c r="K181" s="62"/>
      <c r="L181" s="632"/>
      <c r="M181" s="624"/>
      <c r="N181" s="1918"/>
      <c r="O181" s="624"/>
      <c r="P181" s="62"/>
      <c r="Q181" s="1914"/>
      <c r="R181" s="1913"/>
      <c r="S181" s="547"/>
      <c r="T181" s="1517"/>
      <c r="U181" s="1545"/>
      <c r="V181" s="2198"/>
      <c r="W181" s="2198"/>
      <c r="X181" s="20"/>
      <c r="Y181" s="20"/>
      <c r="Z181" s="20"/>
      <c r="AA181" s="2198"/>
      <c r="AB181" s="2198"/>
      <c r="AC181" s="2198"/>
    </row>
    <row r="182" spans="1:29" s="1807" customFormat="1" ht="39.75" customHeight="1" x14ac:dyDescent="0.2">
      <c r="A182" s="8"/>
      <c r="B182" s="9"/>
      <c r="C182" s="2"/>
      <c r="D182" s="2706" t="s">
        <v>417</v>
      </c>
      <c r="E182" s="2398" t="s">
        <v>453</v>
      </c>
      <c r="F182" s="2108"/>
      <c r="G182" s="2109"/>
      <c r="H182" s="2194" t="s">
        <v>10</v>
      </c>
      <c r="I182" s="2191"/>
      <c r="J182" s="1666"/>
      <c r="K182" s="215">
        <v>128</v>
      </c>
      <c r="L182" s="2186">
        <v>128</v>
      </c>
      <c r="M182" s="609"/>
      <c r="N182" s="2187"/>
      <c r="O182" s="609">
        <v>83</v>
      </c>
      <c r="P182" s="215"/>
      <c r="Q182" s="1907" t="s">
        <v>340</v>
      </c>
      <c r="R182" s="1518"/>
      <c r="S182" s="550">
        <v>1</v>
      </c>
      <c r="T182" s="1518"/>
      <c r="U182" s="1546"/>
      <c r="V182" s="2198"/>
      <c r="W182" s="2198"/>
      <c r="X182" s="2198"/>
      <c r="Y182" s="2198"/>
      <c r="Z182" s="2198"/>
      <c r="AA182" s="2198"/>
      <c r="AB182" s="2198"/>
      <c r="AC182" s="2198"/>
    </row>
    <row r="183" spans="1:29" s="1869" customFormat="1" ht="39.75" customHeight="1" x14ac:dyDescent="0.2">
      <c r="A183" s="8"/>
      <c r="B183" s="9"/>
      <c r="C183" s="2"/>
      <c r="D183" s="2707"/>
      <c r="E183" s="86"/>
      <c r="F183" s="2108"/>
      <c r="G183" s="2109"/>
      <c r="H183" s="2209"/>
      <c r="I183" s="2192"/>
      <c r="J183" s="1327"/>
      <c r="K183" s="193"/>
      <c r="L183" s="2151"/>
      <c r="M183" s="2030"/>
      <c r="N183" s="2153"/>
      <c r="O183" s="2030"/>
      <c r="P183" s="193"/>
      <c r="Q183" s="989" t="s">
        <v>346</v>
      </c>
      <c r="R183" s="398"/>
      <c r="S183" s="550">
        <v>30</v>
      </c>
      <c r="T183" s="1518">
        <v>2</v>
      </c>
      <c r="U183" s="1546"/>
      <c r="V183" s="2198"/>
      <c r="W183" s="2198"/>
      <c r="X183" s="2198"/>
      <c r="Y183" s="2198"/>
      <c r="Z183" s="2198"/>
      <c r="AA183" s="2198"/>
      <c r="AB183" s="2198"/>
      <c r="AC183" s="2198"/>
    </row>
    <row r="184" spans="1:29" s="1807" customFormat="1" ht="17.25" customHeight="1" x14ac:dyDescent="0.2">
      <c r="A184" s="8"/>
      <c r="B184" s="9"/>
      <c r="C184" s="2"/>
      <c r="D184" s="2708"/>
      <c r="E184" s="86"/>
      <c r="F184" s="2108"/>
      <c r="G184" s="2109"/>
      <c r="H184" s="2209"/>
      <c r="I184" s="2192"/>
      <c r="J184" s="1327"/>
      <c r="K184" s="2125"/>
      <c r="L184" s="1835"/>
      <c r="M184" s="1836"/>
      <c r="N184" s="1870"/>
      <c r="O184" s="1836"/>
      <c r="P184" s="193"/>
      <c r="Q184" s="235" t="s">
        <v>329</v>
      </c>
      <c r="R184" s="94"/>
      <c r="S184" s="495">
        <v>1</v>
      </c>
      <c r="T184" s="549">
        <v>1</v>
      </c>
      <c r="U184" s="553"/>
      <c r="V184" s="2198"/>
      <c r="W184" s="2198"/>
      <c r="X184" s="2198"/>
      <c r="Y184" s="2198"/>
      <c r="Z184" s="2198"/>
      <c r="AA184" s="2198"/>
      <c r="AB184" s="2198"/>
      <c r="AC184" s="2198"/>
    </row>
    <row r="185" spans="1:29" ht="39.75" customHeight="1" x14ac:dyDescent="0.2">
      <c r="A185" s="8"/>
      <c r="B185" s="9"/>
      <c r="C185" s="2"/>
      <c r="D185" s="2818" t="s">
        <v>87</v>
      </c>
      <c r="E185" s="146"/>
      <c r="F185" s="518"/>
      <c r="G185" s="83"/>
      <c r="H185" s="2194" t="s">
        <v>234</v>
      </c>
      <c r="I185" s="2212">
        <v>58</v>
      </c>
      <c r="J185" s="1988">
        <v>58</v>
      </c>
      <c r="K185" s="1989"/>
      <c r="L185" s="2199"/>
      <c r="M185" s="1990"/>
      <c r="N185" s="2200"/>
      <c r="O185" s="1990"/>
      <c r="P185" s="1989"/>
      <c r="Q185" s="2224" t="s">
        <v>148</v>
      </c>
      <c r="R185" s="1991">
        <v>21</v>
      </c>
      <c r="S185" s="500"/>
      <c r="T185" s="1510"/>
      <c r="U185" s="559"/>
      <c r="V185" s="2198"/>
      <c r="W185" s="2198"/>
      <c r="X185" s="2198"/>
      <c r="Y185" s="2198"/>
      <c r="Z185" s="20"/>
      <c r="AA185" s="2198"/>
      <c r="AB185" s="2198"/>
      <c r="AC185" s="2198"/>
    </row>
    <row r="186" spans="1:29" ht="30.75" customHeight="1" x14ac:dyDescent="0.2">
      <c r="A186" s="8"/>
      <c r="B186" s="9"/>
      <c r="C186" s="2"/>
      <c r="D186" s="2819"/>
      <c r="E186" s="146"/>
      <c r="F186" s="518"/>
      <c r="G186" s="83"/>
      <c r="H186" s="686" t="s">
        <v>10</v>
      </c>
      <c r="I186" s="299">
        <v>490</v>
      </c>
      <c r="J186" s="1992">
        <v>489</v>
      </c>
      <c r="K186" s="1993"/>
      <c r="L186" s="1994"/>
      <c r="M186" s="1995"/>
      <c r="N186" s="1996"/>
      <c r="O186" s="1995"/>
      <c r="P186" s="1993"/>
      <c r="Q186" s="1997" t="s">
        <v>108</v>
      </c>
      <c r="R186" s="1998">
        <v>1</v>
      </c>
      <c r="S186" s="550"/>
      <c r="T186" s="1518"/>
      <c r="U186" s="1546"/>
      <c r="V186" s="2198"/>
      <c r="W186" s="2198"/>
      <c r="X186" s="2198"/>
      <c r="Y186" s="2198"/>
      <c r="Z186" s="20"/>
      <c r="AA186" s="2198"/>
      <c r="AB186" s="2198"/>
      <c r="AC186" s="2198"/>
    </row>
    <row r="187" spans="1:29" ht="30.75" customHeight="1" x14ac:dyDescent="0.2">
      <c r="A187" s="8"/>
      <c r="B187" s="9"/>
      <c r="C187" s="2"/>
      <c r="D187" s="2706" t="s">
        <v>145</v>
      </c>
      <c r="E187" s="2107"/>
      <c r="F187" s="2108"/>
      <c r="G187" s="2109"/>
      <c r="H187" s="2870" t="s">
        <v>10</v>
      </c>
      <c r="I187" s="2871">
        <v>130</v>
      </c>
      <c r="J187" s="2866">
        <f>130+7</f>
        <v>137</v>
      </c>
      <c r="K187" s="2861">
        <v>100.4</v>
      </c>
      <c r="L187" s="2821">
        <v>100.4</v>
      </c>
      <c r="M187" s="2821"/>
      <c r="N187" s="2822"/>
      <c r="O187" s="2823">
        <v>100</v>
      </c>
      <c r="P187" s="2825">
        <v>100</v>
      </c>
      <c r="Q187" s="235" t="s">
        <v>345</v>
      </c>
      <c r="R187" s="2118">
        <v>1</v>
      </c>
      <c r="S187" s="498">
        <v>1</v>
      </c>
      <c r="T187" s="498">
        <v>1</v>
      </c>
      <c r="U187" s="553">
        <v>1</v>
      </c>
      <c r="V187" s="11"/>
      <c r="W187" s="2198"/>
      <c r="X187" s="2198"/>
      <c r="Y187" s="2198"/>
      <c r="Z187" s="2198"/>
      <c r="AA187" s="2198"/>
      <c r="AB187" s="2198"/>
      <c r="AC187" s="2198"/>
    </row>
    <row r="188" spans="1:29" s="2103" customFormat="1" ht="42.75" customHeight="1" x14ac:dyDescent="0.2">
      <c r="A188" s="8"/>
      <c r="B188" s="9"/>
      <c r="C188" s="2"/>
      <c r="D188" s="2707"/>
      <c r="E188" s="2107"/>
      <c r="F188" s="2108"/>
      <c r="G188" s="2109"/>
      <c r="H188" s="2716"/>
      <c r="I188" s="2872"/>
      <c r="J188" s="2867"/>
      <c r="K188" s="2760"/>
      <c r="L188" s="2762"/>
      <c r="M188" s="2762"/>
      <c r="N188" s="2797"/>
      <c r="O188" s="2715"/>
      <c r="P188" s="2826"/>
      <c r="Q188" s="235" t="s">
        <v>424</v>
      </c>
      <c r="R188" s="2028">
        <v>23300</v>
      </c>
      <c r="S188" s="457">
        <v>29000</v>
      </c>
      <c r="T188" s="457">
        <v>31450</v>
      </c>
      <c r="U188" s="400">
        <v>33400</v>
      </c>
      <c r="V188" s="11"/>
      <c r="W188" s="2198"/>
      <c r="X188" s="2198"/>
      <c r="Y188" s="2198"/>
      <c r="Z188" s="2198"/>
      <c r="AA188" s="2198"/>
      <c r="AB188" s="2198"/>
      <c r="AC188" s="2198"/>
    </row>
    <row r="189" spans="1:29" s="2103" customFormat="1" ht="30.75" customHeight="1" x14ac:dyDescent="0.2">
      <c r="A189" s="8"/>
      <c r="B189" s="9"/>
      <c r="C189" s="2"/>
      <c r="D189" s="2707"/>
      <c r="E189" s="2107"/>
      <c r="F189" s="2108"/>
      <c r="G189" s="2109"/>
      <c r="H189" s="2716"/>
      <c r="I189" s="2872"/>
      <c r="J189" s="2867"/>
      <c r="K189" s="2760"/>
      <c r="L189" s="2762"/>
      <c r="M189" s="2762"/>
      <c r="N189" s="2797"/>
      <c r="O189" s="2715"/>
      <c r="P189" s="2826"/>
      <c r="Q189" s="235" t="s">
        <v>423</v>
      </c>
      <c r="R189" s="2118">
        <v>5017</v>
      </c>
      <c r="S189" s="498">
        <v>5150</v>
      </c>
      <c r="T189" s="498">
        <v>5240</v>
      </c>
      <c r="U189" s="1546">
        <v>5578</v>
      </c>
      <c r="V189" s="11"/>
      <c r="W189" s="2198"/>
      <c r="X189" s="2198"/>
      <c r="Y189" s="2198"/>
      <c r="Z189" s="2198"/>
      <c r="AA189" s="2198"/>
      <c r="AB189" s="2198"/>
      <c r="AC189" s="2198"/>
    </row>
    <row r="190" spans="1:29" s="2103" customFormat="1" ht="30.75" customHeight="1" x14ac:dyDescent="0.2">
      <c r="A190" s="8"/>
      <c r="B190" s="9"/>
      <c r="C190" s="2"/>
      <c r="D190" s="2707"/>
      <c r="E190" s="2107"/>
      <c r="F190" s="2108"/>
      <c r="G190" s="2109"/>
      <c r="H190" s="2716"/>
      <c r="I190" s="2872"/>
      <c r="J190" s="2867"/>
      <c r="K190" s="2760"/>
      <c r="L190" s="2762"/>
      <c r="M190" s="2762"/>
      <c r="N190" s="2797"/>
      <c r="O190" s="2715"/>
      <c r="P190" s="2826"/>
      <c r="Q190" s="989" t="s">
        <v>341</v>
      </c>
      <c r="R190" s="1570"/>
      <c r="S190" s="399">
        <v>1</v>
      </c>
      <c r="T190" s="399">
        <v>1</v>
      </c>
      <c r="U190" s="400">
        <v>1</v>
      </c>
      <c r="V190" s="11"/>
      <c r="W190" s="2198"/>
      <c r="X190" s="2198"/>
      <c r="Y190" s="2198"/>
      <c r="Z190" s="2198"/>
      <c r="AA190" s="2198"/>
      <c r="AB190" s="2198"/>
      <c r="AC190" s="2198"/>
    </row>
    <row r="191" spans="1:29" ht="42" customHeight="1" x14ac:dyDescent="0.2">
      <c r="A191" s="803"/>
      <c r="B191" s="396"/>
      <c r="C191" s="397"/>
      <c r="D191" s="2708"/>
      <c r="E191" s="2547"/>
      <c r="F191" s="2548"/>
      <c r="G191" s="2549"/>
      <c r="H191" s="2828"/>
      <c r="I191" s="2873"/>
      <c r="J191" s="2868"/>
      <c r="K191" s="2761"/>
      <c r="L191" s="2763"/>
      <c r="M191" s="2763"/>
      <c r="N191" s="2798"/>
      <c r="O191" s="2824"/>
      <c r="P191" s="2827"/>
      <c r="Q191" s="2467" t="s">
        <v>422</v>
      </c>
      <c r="R191" s="1578">
        <v>5550</v>
      </c>
      <c r="S191" s="457">
        <v>5100</v>
      </c>
      <c r="T191" s="1506">
        <v>5100</v>
      </c>
      <c r="U191" s="458">
        <v>5100</v>
      </c>
      <c r="V191" s="11"/>
      <c r="W191" s="2198"/>
      <c r="X191" s="20"/>
      <c r="Y191" s="2198"/>
      <c r="Z191" s="2198"/>
      <c r="AA191" s="2198"/>
      <c r="AB191" s="2198"/>
      <c r="AC191" s="2198"/>
    </row>
    <row r="192" spans="1:29" s="2103" customFormat="1" ht="28.5" customHeight="1" x14ac:dyDescent="0.2">
      <c r="A192" s="8"/>
      <c r="B192" s="9"/>
      <c r="C192" s="454"/>
      <c r="D192" s="2707" t="s">
        <v>408</v>
      </c>
      <c r="E192" s="2107"/>
      <c r="F192" s="2108"/>
      <c r="G192" s="2109"/>
      <c r="H192" s="2716" t="s">
        <v>10</v>
      </c>
      <c r="I192" s="2760"/>
      <c r="J192" s="2797"/>
      <c r="K192" s="2760">
        <v>4</v>
      </c>
      <c r="L192" s="2762">
        <v>4</v>
      </c>
      <c r="M192" s="2762"/>
      <c r="N192" s="2797"/>
      <c r="O192" s="2715">
        <v>4</v>
      </c>
      <c r="P192" s="2826">
        <v>4</v>
      </c>
      <c r="Q192" s="2165" t="s">
        <v>415</v>
      </c>
      <c r="R192" s="1578"/>
      <c r="S192" s="457">
        <v>1</v>
      </c>
      <c r="T192" s="1506">
        <v>1</v>
      </c>
      <c r="U192" s="458">
        <v>1</v>
      </c>
      <c r="V192" s="11"/>
      <c r="W192" s="2198"/>
      <c r="X192" s="20"/>
      <c r="Y192" s="2198"/>
      <c r="Z192" s="2198"/>
      <c r="AA192" s="2198"/>
      <c r="AB192" s="2198"/>
      <c r="AC192" s="2198"/>
    </row>
    <row r="193" spans="1:29" s="2103" customFormat="1" ht="28.5" customHeight="1" x14ac:dyDescent="0.2">
      <c r="A193" s="8"/>
      <c r="B193" s="9"/>
      <c r="C193" s="454"/>
      <c r="D193" s="2708"/>
      <c r="E193" s="2107"/>
      <c r="F193" s="2108"/>
      <c r="G193" s="2109"/>
      <c r="H193" s="2828"/>
      <c r="I193" s="2761"/>
      <c r="J193" s="2798"/>
      <c r="K193" s="2761"/>
      <c r="L193" s="2763"/>
      <c r="M193" s="2763"/>
      <c r="N193" s="2798"/>
      <c r="O193" s="2824"/>
      <c r="P193" s="2827"/>
      <c r="Q193" s="2165" t="s">
        <v>416</v>
      </c>
      <c r="R193" s="1578"/>
      <c r="S193" s="457">
        <v>1</v>
      </c>
      <c r="T193" s="1506"/>
      <c r="U193" s="458"/>
      <c r="V193" s="11"/>
      <c r="W193" s="2198"/>
      <c r="X193" s="20"/>
      <c r="Y193" s="2198"/>
      <c r="Z193" s="2198"/>
      <c r="AA193" s="2198"/>
      <c r="AB193" s="2198"/>
      <c r="AC193" s="2198"/>
    </row>
    <row r="194" spans="1:29" s="2103" customFormat="1" ht="15.75" customHeight="1" x14ac:dyDescent="0.2">
      <c r="A194" s="8"/>
      <c r="B194" s="9"/>
      <c r="C194" s="454"/>
      <c r="D194" s="2706" t="s">
        <v>342</v>
      </c>
      <c r="E194" s="2107"/>
      <c r="F194" s="2108"/>
      <c r="G194" s="2109"/>
      <c r="H194" s="2870" t="s">
        <v>10</v>
      </c>
      <c r="I194" s="2861"/>
      <c r="J194" s="2822"/>
      <c r="K194" s="2861">
        <v>10</v>
      </c>
      <c r="L194" s="2863">
        <v>10</v>
      </c>
      <c r="M194" s="2821"/>
      <c r="N194" s="2822"/>
      <c r="O194" s="2823">
        <v>10</v>
      </c>
      <c r="P194" s="2825">
        <v>10</v>
      </c>
      <c r="Q194" s="235" t="s">
        <v>409</v>
      </c>
      <c r="R194" s="2118"/>
      <c r="S194" s="498">
        <v>1</v>
      </c>
      <c r="T194" s="498"/>
      <c r="U194" s="557"/>
      <c r="V194" s="11"/>
      <c r="W194" s="2198"/>
      <c r="X194" s="20"/>
      <c r="Y194" s="2198"/>
      <c r="Z194" s="2198"/>
      <c r="AA194" s="2198"/>
      <c r="AB194" s="2198"/>
      <c r="AC194" s="2198"/>
    </row>
    <row r="195" spans="1:29" s="2103" customFormat="1" ht="16.5" customHeight="1" x14ac:dyDescent="0.2">
      <c r="A195" s="8"/>
      <c r="B195" s="9"/>
      <c r="C195" s="454"/>
      <c r="D195" s="2707"/>
      <c r="E195" s="2107"/>
      <c r="F195" s="2108"/>
      <c r="G195" s="2109"/>
      <c r="H195" s="2716"/>
      <c r="I195" s="2760"/>
      <c r="J195" s="2797"/>
      <c r="K195" s="2760"/>
      <c r="L195" s="2864"/>
      <c r="M195" s="2762"/>
      <c r="N195" s="2797"/>
      <c r="O195" s="2715"/>
      <c r="P195" s="2826"/>
      <c r="Q195" s="235" t="s">
        <v>410</v>
      </c>
      <c r="R195" s="2118"/>
      <c r="S195" s="498">
        <v>1</v>
      </c>
      <c r="T195" s="1509"/>
      <c r="U195" s="557"/>
      <c r="V195" s="11"/>
      <c r="W195" s="2198"/>
      <c r="X195" s="20"/>
      <c r="Y195" s="2198"/>
      <c r="Z195" s="2198"/>
      <c r="AA195" s="2198"/>
      <c r="AB195" s="2198"/>
      <c r="AC195" s="2198"/>
    </row>
    <row r="196" spans="1:29" s="2103" customFormat="1" ht="28.5" customHeight="1" x14ac:dyDescent="0.2">
      <c r="A196" s="8"/>
      <c r="B196" s="9"/>
      <c r="C196" s="454"/>
      <c r="D196" s="2708"/>
      <c r="E196" s="2107"/>
      <c r="F196" s="2108"/>
      <c r="G196" s="2109"/>
      <c r="H196" s="2828"/>
      <c r="I196" s="2761"/>
      <c r="J196" s="2798"/>
      <c r="K196" s="2761"/>
      <c r="L196" s="2865"/>
      <c r="M196" s="2763"/>
      <c r="N196" s="2798"/>
      <c r="O196" s="2824"/>
      <c r="P196" s="2827"/>
      <c r="Q196" s="235" t="s">
        <v>343</v>
      </c>
      <c r="R196" s="2118"/>
      <c r="S196" s="498">
        <v>20</v>
      </c>
      <c r="T196" s="1509">
        <v>70</v>
      </c>
      <c r="U196" s="557">
        <v>100</v>
      </c>
      <c r="V196" s="11"/>
      <c r="W196" s="2198"/>
      <c r="X196" s="20"/>
      <c r="Y196" s="2198"/>
      <c r="Z196" s="2198"/>
      <c r="AA196" s="2198"/>
      <c r="AB196" s="2198"/>
      <c r="AC196" s="2198"/>
    </row>
    <row r="197" spans="1:29" s="2103" customFormat="1" ht="17.25" customHeight="1" x14ac:dyDescent="0.2">
      <c r="A197" s="8"/>
      <c r="B197" s="9"/>
      <c r="C197" s="454"/>
      <c r="D197" s="2706" t="s">
        <v>433</v>
      </c>
      <c r="E197" s="2107"/>
      <c r="F197" s="2108"/>
      <c r="G197" s="2109"/>
      <c r="H197" s="2851" t="s">
        <v>10</v>
      </c>
      <c r="I197" s="2861"/>
      <c r="J197" s="2822"/>
      <c r="K197" s="2861"/>
      <c r="L197" s="2821"/>
      <c r="M197" s="2863"/>
      <c r="N197" s="2866"/>
      <c r="O197" s="2823">
        <v>20</v>
      </c>
      <c r="P197" s="2825">
        <v>20</v>
      </c>
      <c r="Q197" s="235" t="s">
        <v>419</v>
      </c>
      <c r="R197" s="2118"/>
      <c r="S197" s="498"/>
      <c r="T197" s="1509">
        <v>1</v>
      </c>
      <c r="U197" s="557"/>
      <c r="V197" s="11"/>
      <c r="W197" s="2198"/>
      <c r="X197" s="20"/>
      <c r="Y197" s="2198"/>
      <c r="Z197" s="2198"/>
      <c r="AA197" s="2198"/>
      <c r="AB197" s="2198"/>
      <c r="AC197" s="2198"/>
    </row>
    <row r="198" spans="1:29" s="2103" customFormat="1" ht="28.5" customHeight="1" x14ac:dyDescent="0.2">
      <c r="A198" s="8"/>
      <c r="B198" s="9"/>
      <c r="C198" s="454"/>
      <c r="D198" s="2707"/>
      <c r="E198" s="2107"/>
      <c r="F198" s="2108"/>
      <c r="G198" s="2109"/>
      <c r="H198" s="2709"/>
      <c r="I198" s="2760"/>
      <c r="J198" s="2797"/>
      <c r="K198" s="2760"/>
      <c r="L198" s="2762"/>
      <c r="M198" s="2864"/>
      <c r="N198" s="2867"/>
      <c r="O198" s="2715"/>
      <c r="P198" s="2826"/>
      <c r="Q198" s="235" t="s">
        <v>420</v>
      </c>
      <c r="R198" s="2118"/>
      <c r="S198" s="498"/>
      <c r="T198" s="1509">
        <v>1</v>
      </c>
      <c r="U198" s="557">
        <v>1</v>
      </c>
      <c r="V198" s="11"/>
      <c r="W198" s="2198"/>
      <c r="X198" s="20"/>
      <c r="Y198" s="2198"/>
      <c r="Z198" s="2198"/>
      <c r="AA198" s="2198"/>
      <c r="AB198" s="2198"/>
      <c r="AC198" s="2198"/>
    </row>
    <row r="199" spans="1:29" s="2103" customFormat="1" ht="28.5" customHeight="1" x14ac:dyDescent="0.2">
      <c r="A199" s="8"/>
      <c r="B199" s="9"/>
      <c r="C199" s="454"/>
      <c r="D199" s="2707"/>
      <c r="E199" s="2107"/>
      <c r="F199" s="2108"/>
      <c r="G199" s="2109"/>
      <c r="H199" s="2709"/>
      <c r="I199" s="2760"/>
      <c r="J199" s="2797"/>
      <c r="K199" s="2760"/>
      <c r="L199" s="2762"/>
      <c r="M199" s="2864"/>
      <c r="N199" s="2867"/>
      <c r="O199" s="2715"/>
      <c r="P199" s="2826"/>
      <c r="Q199" s="235" t="s">
        <v>411</v>
      </c>
      <c r="R199" s="2118"/>
      <c r="S199" s="498"/>
      <c r="T199" s="1509">
        <v>30</v>
      </c>
      <c r="U199" s="557">
        <v>50</v>
      </c>
      <c r="V199" s="11"/>
      <c r="W199" s="2198"/>
      <c r="X199" s="20"/>
      <c r="Y199" s="2198"/>
      <c r="Z199" s="2198"/>
      <c r="AA199" s="2198"/>
      <c r="AB199" s="2198"/>
      <c r="AC199" s="2198"/>
    </row>
    <row r="200" spans="1:29" s="2103" customFormat="1" ht="42" customHeight="1" x14ac:dyDescent="0.2">
      <c r="A200" s="8"/>
      <c r="B200" s="9"/>
      <c r="C200" s="454"/>
      <c r="D200" s="2708"/>
      <c r="E200" s="2107"/>
      <c r="F200" s="2108"/>
      <c r="G200" s="2109"/>
      <c r="H200" s="2862"/>
      <c r="I200" s="2761"/>
      <c r="J200" s="2798"/>
      <c r="K200" s="2761"/>
      <c r="L200" s="2763"/>
      <c r="M200" s="2865"/>
      <c r="N200" s="2868"/>
      <c r="O200" s="2824"/>
      <c r="P200" s="2827"/>
      <c r="Q200" s="328" t="s">
        <v>421</v>
      </c>
      <c r="R200" s="2118"/>
      <c r="S200" s="495"/>
      <c r="T200" s="1509"/>
      <c r="U200" s="553">
        <v>20</v>
      </c>
      <c r="V200" s="11"/>
      <c r="W200" s="2198"/>
      <c r="X200" s="20"/>
      <c r="Y200" s="2198"/>
      <c r="Z200" s="2198"/>
      <c r="AA200" s="2198"/>
      <c r="AB200" s="2198"/>
      <c r="AC200" s="2198"/>
    </row>
    <row r="201" spans="1:29" s="2103" customFormat="1" ht="28.5" customHeight="1" x14ac:dyDescent="0.2">
      <c r="A201" s="8"/>
      <c r="B201" s="9"/>
      <c r="C201" s="454"/>
      <c r="D201" s="2604" t="s">
        <v>344</v>
      </c>
      <c r="E201" s="2119"/>
      <c r="F201" s="455"/>
      <c r="G201" s="2185"/>
      <c r="H201" s="2851" t="s">
        <v>10</v>
      </c>
      <c r="I201" s="2874"/>
      <c r="J201" s="2866"/>
      <c r="K201" s="2876">
        <v>10</v>
      </c>
      <c r="L201" s="2829">
        <v>10</v>
      </c>
      <c r="M201" s="2829"/>
      <c r="N201" s="2835"/>
      <c r="O201" s="2869"/>
      <c r="P201" s="2878">
        <v>12</v>
      </c>
      <c r="Q201" s="2123" t="s">
        <v>412</v>
      </c>
      <c r="R201" s="1570"/>
      <c r="S201" s="500">
        <v>1</v>
      </c>
      <c r="T201" s="550"/>
      <c r="U201" s="559">
        <v>2</v>
      </c>
      <c r="V201" s="11"/>
      <c r="W201" s="2198"/>
      <c r="X201" s="20"/>
      <c r="Y201" s="20"/>
      <c r="Z201" s="2198"/>
      <c r="AA201" s="2198"/>
      <c r="AB201" s="2198"/>
      <c r="AC201" s="2198"/>
    </row>
    <row r="202" spans="1:29" s="2103" customFormat="1" ht="41.25" customHeight="1" x14ac:dyDescent="0.2">
      <c r="A202" s="8"/>
      <c r="B202" s="9"/>
      <c r="C202" s="454"/>
      <c r="D202" s="2605"/>
      <c r="E202" s="2119"/>
      <c r="F202" s="455"/>
      <c r="G202" s="2185"/>
      <c r="H202" s="2709"/>
      <c r="I202" s="2875"/>
      <c r="J202" s="2867"/>
      <c r="K202" s="2877"/>
      <c r="L202" s="2830"/>
      <c r="M202" s="2830"/>
      <c r="N202" s="2836"/>
      <c r="O202" s="2729"/>
      <c r="P202" s="2730"/>
      <c r="Q202" s="2123" t="s">
        <v>418</v>
      </c>
      <c r="R202" s="1582"/>
      <c r="S202" s="500">
        <v>1</v>
      </c>
      <c r="T202" s="550"/>
      <c r="U202" s="559"/>
      <c r="V202" s="11"/>
      <c r="W202" s="2198"/>
      <c r="X202" s="20"/>
      <c r="Y202" s="20"/>
      <c r="Z202" s="2198"/>
      <c r="AA202" s="2198"/>
      <c r="AB202" s="2198"/>
      <c r="AC202" s="2198"/>
    </row>
    <row r="203" spans="1:29" s="2115" customFormat="1" ht="15" customHeight="1" thickBot="1" x14ac:dyDescent="0.25">
      <c r="A203" s="8"/>
      <c r="B203" s="9"/>
      <c r="C203" s="125"/>
      <c r="D203" s="2159"/>
      <c r="E203" s="2119"/>
      <c r="F203" s="518"/>
      <c r="G203" s="83"/>
      <c r="H203" s="36" t="s">
        <v>14</v>
      </c>
      <c r="I203" s="1464">
        <f>SUM(I182:I202)</f>
        <v>678</v>
      </c>
      <c r="J203" s="1885">
        <f t="shared" ref="J203:P203" si="12">SUM(J182:J202)</f>
        <v>684</v>
      </c>
      <c r="K203" s="2124">
        <f t="shared" si="12"/>
        <v>252.4</v>
      </c>
      <c r="L203" s="1886">
        <f t="shared" si="12"/>
        <v>252.4</v>
      </c>
      <c r="M203" s="1887">
        <f t="shared" si="12"/>
        <v>0</v>
      </c>
      <c r="N203" s="1886">
        <f t="shared" si="12"/>
        <v>0</v>
      </c>
      <c r="O203" s="1464">
        <f t="shared" si="12"/>
        <v>217</v>
      </c>
      <c r="P203" s="1464">
        <f t="shared" si="12"/>
        <v>146</v>
      </c>
      <c r="Q203" s="2126" t="s">
        <v>329</v>
      </c>
      <c r="R203" s="1574"/>
      <c r="S203" s="500"/>
      <c r="T203" s="1508"/>
      <c r="U203" s="559">
        <v>1</v>
      </c>
      <c r="V203" s="2198"/>
      <c r="W203" s="2198"/>
      <c r="X203" s="20"/>
      <c r="Y203" s="2198"/>
      <c r="Z203" s="2198"/>
      <c r="AA203" s="2198"/>
      <c r="AB203" s="2198"/>
      <c r="AC203" s="2198"/>
    </row>
    <row r="204" spans="1:29" ht="42" customHeight="1" x14ac:dyDescent="0.2">
      <c r="A204" s="118" t="s">
        <v>7</v>
      </c>
      <c r="B204" s="119" t="s">
        <v>9</v>
      </c>
      <c r="C204" s="111" t="s">
        <v>11</v>
      </c>
      <c r="D204" s="192" t="s">
        <v>336</v>
      </c>
      <c r="E204" s="532"/>
      <c r="F204" s="2731">
        <v>2</v>
      </c>
      <c r="G204" s="1701" t="s">
        <v>356</v>
      </c>
      <c r="H204" s="13"/>
      <c r="I204" s="1463"/>
      <c r="J204" s="1373"/>
      <c r="K204" s="882"/>
      <c r="L204" s="886"/>
      <c r="M204" s="1411"/>
      <c r="N204" s="1890"/>
      <c r="O204" s="882"/>
      <c r="P204" s="533"/>
      <c r="Q204" s="1432"/>
      <c r="R204" s="1597"/>
      <c r="S204" s="513"/>
      <c r="T204" s="1514"/>
      <c r="U204" s="293"/>
      <c r="V204" s="2198"/>
      <c r="W204" s="2198"/>
      <c r="X204" s="20"/>
      <c r="Y204" s="2198"/>
      <c r="Z204" s="20"/>
      <c r="AA204" s="2198"/>
      <c r="AB204" s="2198"/>
      <c r="AC204" s="2198"/>
    </row>
    <row r="205" spans="1:29" ht="42" customHeight="1" x14ac:dyDescent="0.2">
      <c r="A205" s="8"/>
      <c r="B205" s="9"/>
      <c r="C205" s="2"/>
      <c r="D205" s="65" t="s">
        <v>63</v>
      </c>
      <c r="E205" s="2390" t="s">
        <v>48</v>
      </c>
      <c r="F205" s="2732"/>
      <c r="G205" s="83"/>
      <c r="H205" s="1909" t="s">
        <v>10</v>
      </c>
      <c r="I205" s="1617">
        <v>15</v>
      </c>
      <c r="J205" s="1614">
        <v>15</v>
      </c>
      <c r="K205" s="1393"/>
      <c r="L205" s="643"/>
      <c r="M205" s="1393"/>
      <c r="N205" s="1661"/>
      <c r="O205" s="570">
        <v>30</v>
      </c>
      <c r="P205" s="66"/>
      <c r="Q205" s="782" t="s">
        <v>83</v>
      </c>
      <c r="R205" s="1910">
        <v>1</v>
      </c>
      <c r="S205" s="1911"/>
      <c r="T205" s="1912">
        <v>1</v>
      </c>
      <c r="U205" s="1908"/>
      <c r="V205" s="2198"/>
      <c r="W205" s="2198"/>
      <c r="X205" s="20"/>
      <c r="Y205" s="20"/>
      <c r="Z205" s="2198"/>
      <c r="AA205" s="2198"/>
      <c r="AB205" s="2198"/>
      <c r="AC205" s="2198"/>
    </row>
    <row r="206" spans="1:29" s="1807" customFormat="1" ht="29.25" customHeight="1" x14ac:dyDescent="0.2">
      <c r="A206" s="8"/>
      <c r="B206" s="9"/>
      <c r="C206" s="2"/>
      <c r="D206" s="191" t="s">
        <v>339</v>
      </c>
      <c r="E206" s="2384"/>
      <c r="F206" s="2732"/>
      <c r="G206" s="83"/>
      <c r="H206" s="574" t="s">
        <v>10</v>
      </c>
      <c r="I206" s="1448"/>
      <c r="J206" s="1846"/>
      <c r="K206" s="1839"/>
      <c r="L206" s="1840"/>
      <c r="M206" s="1839"/>
      <c r="N206" s="1891"/>
      <c r="O206" s="216">
        <v>30</v>
      </c>
      <c r="P206" s="1824">
        <v>35</v>
      </c>
      <c r="Q206" s="235" t="s">
        <v>337</v>
      </c>
      <c r="R206" s="1585"/>
      <c r="S206" s="498"/>
      <c r="T206" s="498">
        <v>1</v>
      </c>
      <c r="U206" s="557"/>
      <c r="V206" s="2198"/>
      <c r="W206" s="2198"/>
      <c r="X206" s="20"/>
      <c r="Y206" s="20"/>
      <c r="Z206" s="2198"/>
      <c r="AA206" s="20"/>
      <c r="AB206" s="2198"/>
      <c r="AC206" s="2198"/>
    </row>
    <row r="207" spans="1:29" s="1807" customFormat="1" ht="27" customHeight="1" x14ac:dyDescent="0.2">
      <c r="A207" s="8"/>
      <c r="B207" s="9"/>
      <c r="C207" s="2"/>
      <c r="D207" s="2818" t="s">
        <v>84</v>
      </c>
      <c r="E207" s="2384"/>
      <c r="F207" s="2732"/>
      <c r="G207" s="83"/>
      <c r="H207" s="686" t="s">
        <v>10</v>
      </c>
      <c r="I207" s="2001">
        <v>89.3</v>
      </c>
      <c r="J207" s="1614">
        <v>89.3</v>
      </c>
      <c r="K207" s="570"/>
      <c r="L207" s="643"/>
      <c r="M207" s="1393"/>
      <c r="N207" s="1661"/>
      <c r="O207" s="73"/>
      <c r="P207" s="100"/>
      <c r="Q207" s="1435" t="s">
        <v>94</v>
      </c>
      <c r="R207" s="1603">
        <v>1</v>
      </c>
      <c r="S207" s="498"/>
      <c r="T207" s="498"/>
      <c r="U207" s="557"/>
      <c r="V207" s="2198"/>
      <c r="W207" s="2198"/>
      <c r="X207" s="20"/>
      <c r="Y207" s="20"/>
      <c r="Z207" s="2198"/>
      <c r="AA207" s="2198"/>
      <c r="AB207" s="20"/>
      <c r="AC207" s="2198"/>
    </row>
    <row r="208" spans="1:29" ht="29.25" customHeight="1" thickBot="1" x14ac:dyDescent="0.25">
      <c r="A208" s="3"/>
      <c r="B208" s="1"/>
      <c r="C208" s="130"/>
      <c r="D208" s="2820"/>
      <c r="E208" s="2383"/>
      <c r="F208" s="2733"/>
      <c r="G208" s="84"/>
      <c r="H208" s="36" t="s">
        <v>14</v>
      </c>
      <c r="I208" s="1464">
        <f>SUM(I205:I207)</f>
        <v>104.3</v>
      </c>
      <c r="J208" s="1885">
        <f t="shared" ref="J208:P208" si="13">SUM(J205:J207)</f>
        <v>104.3</v>
      </c>
      <c r="K208" s="1464">
        <f t="shared" si="13"/>
        <v>0</v>
      </c>
      <c r="L208" s="1887">
        <f t="shared" si="13"/>
        <v>0</v>
      </c>
      <c r="M208" s="1886">
        <f t="shared" si="13"/>
        <v>0</v>
      </c>
      <c r="N208" s="1665">
        <f t="shared" si="13"/>
        <v>0</v>
      </c>
      <c r="O208" s="1464">
        <f t="shared" si="13"/>
        <v>60</v>
      </c>
      <c r="P208" s="1882">
        <f t="shared" si="13"/>
        <v>35</v>
      </c>
      <c r="Q208" s="235" t="s">
        <v>338</v>
      </c>
      <c r="R208" s="1585"/>
      <c r="S208" s="498"/>
      <c r="T208" s="498">
        <v>10</v>
      </c>
      <c r="U208" s="557">
        <v>20</v>
      </c>
      <c r="V208" s="2198"/>
      <c r="W208" s="2198"/>
      <c r="X208" s="2198"/>
      <c r="Y208" s="20"/>
      <c r="Z208" s="2198"/>
      <c r="AA208" s="2198"/>
      <c r="AB208" s="2198"/>
      <c r="AC208" s="2198"/>
    </row>
    <row r="209" spans="1:29" s="2103" customFormat="1" ht="27.75" customHeight="1" x14ac:dyDescent="0.2">
      <c r="A209" s="118" t="s">
        <v>7</v>
      </c>
      <c r="B209" s="119" t="s">
        <v>9</v>
      </c>
      <c r="C209" s="2120" t="s">
        <v>158</v>
      </c>
      <c r="D209" s="1976" t="s">
        <v>162</v>
      </c>
      <c r="E209" s="805"/>
      <c r="F209" s="806"/>
      <c r="G209" s="315"/>
      <c r="H209" s="164"/>
      <c r="I209" s="1460"/>
      <c r="J209" s="1365"/>
      <c r="K209" s="1220"/>
      <c r="L209" s="1221"/>
      <c r="M209" s="1408"/>
      <c r="N209" s="1917"/>
      <c r="O209" s="1220"/>
      <c r="P209" s="807"/>
      <c r="Q209" s="808"/>
      <c r="R209" s="1592"/>
      <c r="S209" s="809"/>
      <c r="T209" s="1512"/>
      <c r="U209" s="578"/>
      <c r="V209" s="2198"/>
      <c r="W209" s="2198"/>
      <c r="X209" s="2198"/>
      <c r="Y209" s="2198"/>
      <c r="Z209" s="20"/>
      <c r="AA209" s="2198"/>
      <c r="AB209" s="2198"/>
      <c r="AC209" s="2198"/>
    </row>
    <row r="210" spans="1:29" s="2103" customFormat="1" ht="27" customHeight="1" x14ac:dyDescent="0.2">
      <c r="A210" s="2566"/>
      <c r="B210" s="9"/>
      <c r="C210" s="2121"/>
      <c r="D210" s="2844" t="s">
        <v>82</v>
      </c>
      <c r="E210" s="2846" t="s">
        <v>333</v>
      </c>
      <c r="F210" s="334">
        <v>2</v>
      </c>
      <c r="G210" s="2571" t="s">
        <v>356</v>
      </c>
      <c r="H210" s="2563" t="s">
        <v>10</v>
      </c>
      <c r="I210" s="1448">
        <v>3</v>
      </c>
      <c r="J210" s="1327">
        <v>3</v>
      </c>
      <c r="K210" s="2568"/>
      <c r="L210" s="2569"/>
      <c r="M210" s="583"/>
      <c r="N210" s="2567"/>
      <c r="O210" s="2568"/>
      <c r="P210" s="2562"/>
      <c r="Q210" s="2849" t="s">
        <v>110</v>
      </c>
      <c r="R210" s="1575">
        <v>1</v>
      </c>
      <c r="S210" s="424"/>
      <c r="T210" s="94"/>
      <c r="U210" s="425"/>
      <c r="V210" s="2198"/>
      <c r="W210" s="20"/>
      <c r="X210" s="2198"/>
      <c r="Y210" s="20"/>
      <c r="Z210" s="2198"/>
      <c r="AA210" s="2198"/>
      <c r="AB210" s="2198"/>
      <c r="AC210" s="2198"/>
    </row>
    <row r="211" spans="1:29" s="2103" customFormat="1" ht="15" customHeight="1" thickBot="1" x14ac:dyDescent="0.25">
      <c r="A211" s="3"/>
      <c r="B211" s="1"/>
      <c r="C211" s="2122"/>
      <c r="D211" s="2845"/>
      <c r="E211" s="2649"/>
      <c r="F211" s="999"/>
      <c r="G211" s="84"/>
      <c r="H211" s="36" t="s">
        <v>14</v>
      </c>
      <c r="I211" s="1464">
        <f>SUM(I210:I210)</f>
        <v>3</v>
      </c>
      <c r="J211" s="1374">
        <f>SUM(J209:J210)</f>
        <v>3</v>
      </c>
      <c r="K211" s="71"/>
      <c r="L211" s="633"/>
      <c r="M211" s="625"/>
      <c r="N211" s="1000"/>
      <c r="O211" s="71"/>
      <c r="P211" s="538"/>
      <c r="Q211" s="2850"/>
      <c r="R211" s="2574"/>
      <c r="S211" s="1002"/>
      <c r="T211" s="2572"/>
      <c r="U211" s="450"/>
      <c r="V211" s="2198"/>
      <c r="W211" s="2198"/>
      <c r="X211" s="20"/>
      <c r="Y211" s="2198"/>
      <c r="Z211" s="2198"/>
      <c r="AA211" s="2198"/>
      <c r="AB211" s="2198"/>
      <c r="AC211" s="2198"/>
    </row>
    <row r="212" spans="1:29" ht="14.25" customHeight="1" thickBot="1" x14ac:dyDescent="0.25">
      <c r="A212" s="2163" t="s">
        <v>7</v>
      </c>
      <c r="B212" s="129" t="s">
        <v>9</v>
      </c>
      <c r="C212" s="2722" t="s">
        <v>13</v>
      </c>
      <c r="D212" s="2665"/>
      <c r="E212" s="2665"/>
      <c r="F212" s="2665"/>
      <c r="G212" s="2665"/>
      <c r="H212" s="2666"/>
      <c r="I212" s="591">
        <f>I208+I180+I173+I211+I203</f>
        <v>807.3</v>
      </c>
      <c r="J212" s="873">
        <f t="shared" ref="J212:P212" si="14">J208+J180+J173+J211+J203</f>
        <v>803.3</v>
      </c>
      <c r="K212" s="411">
        <f t="shared" si="14"/>
        <v>264.8</v>
      </c>
      <c r="L212" s="591">
        <f t="shared" si="14"/>
        <v>264.8</v>
      </c>
      <c r="M212" s="604">
        <f t="shared" si="14"/>
        <v>0</v>
      </c>
      <c r="N212" s="2559">
        <f t="shared" si="14"/>
        <v>0</v>
      </c>
      <c r="O212" s="591">
        <f t="shared" si="14"/>
        <v>309.5</v>
      </c>
      <c r="P212" s="218">
        <f t="shared" si="14"/>
        <v>213</v>
      </c>
      <c r="Q212" s="2667"/>
      <c r="R212" s="2668"/>
      <c r="S212" s="2668"/>
      <c r="T212" s="2668"/>
      <c r="U212" s="2669"/>
      <c r="V212" s="2198"/>
      <c r="W212" s="2198"/>
      <c r="X212" s="2198"/>
      <c r="Y212" s="2198"/>
      <c r="Z212" s="2198"/>
      <c r="AA212" s="2198"/>
      <c r="AB212" s="2198"/>
      <c r="AC212" s="2198"/>
    </row>
    <row r="213" spans="1:29" ht="14.25" customHeight="1" thickBot="1" x14ac:dyDescent="0.25">
      <c r="A213" s="109" t="s">
        <v>7</v>
      </c>
      <c r="B213" s="2723" t="s">
        <v>15</v>
      </c>
      <c r="C213" s="2724"/>
      <c r="D213" s="2724"/>
      <c r="E213" s="2724"/>
      <c r="F213" s="2724"/>
      <c r="G213" s="2724"/>
      <c r="H213" s="2725"/>
      <c r="I213" s="1415">
        <f>+I212+I169+I71</f>
        <v>8373.5</v>
      </c>
      <c r="J213" s="1377">
        <f t="shared" ref="J213:P213" si="15">+J212+J169+J71</f>
        <v>8707.1999999999989</v>
      </c>
      <c r="K213" s="48">
        <f t="shared" si="15"/>
        <v>8749.5</v>
      </c>
      <c r="L213" s="637">
        <f t="shared" si="15"/>
        <v>7295.2999999999993</v>
      </c>
      <c r="M213" s="1415">
        <f t="shared" si="15"/>
        <v>2241.6999999999998</v>
      </c>
      <c r="N213" s="2560">
        <f t="shared" si="15"/>
        <v>1454.2000000000003</v>
      </c>
      <c r="O213" s="1415">
        <f t="shared" si="15"/>
        <v>10328.800000000001</v>
      </c>
      <c r="P213" s="565">
        <f t="shared" si="15"/>
        <v>9840.1999999999989</v>
      </c>
      <c r="Q213" s="2726"/>
      <c r="R213" s="2727"/>
      <c r="S213" s="2727"/>
      <c r="T213" s="2727"/>
      <c r="U213" s="2728"/>
      <c r="V213" s="2198"/>
      <c r="W213" s="2198"/>
      <c r="X213" s="2198"/>
      <c r="Y213" s="2198"/>
      <c r="Z213" s="2198"/>
      <c r="AA213" s="2198"/>
      <c r="AB213" s="2198"/>
      <c r="AC213" s="2198"/>
    </row>
    <row r="214" spans="1:29" ht="14.25" customHeight="1" thickBot="1" x14ac:dyDescent="0.25">
      <c r="A214" s="136" t="s">
        <v>12</v>
      </c>
      <c r="B214" s="2750" t="s">
        <v>50</v>
      </c>
      <c r="C214" s="2751"/>
      <c r="D214" s="2751"/>
      <c r="E214" s="2751"/>
      <c r="F214" s="2751"/>
      <c r="G214" s="2751"/>
      <c r="H214" s="2752"/>
      <c r="I214" s="1416">
        <f>+I213</f>
        <v>8373.5</v>
      </c>
      <c r="J214" s="1378">
        <f t="shared" ref="J214:P214" si="16">+J213</f>
        <v>8707.1999999999989</v>
      </c>
      <c r="K214" s="49">
        <f t="shared" si="16"/>
        <v>8749.5</v>
      </c>
      <c r="L214" s="638">
        <f t="shared" si="16"/>
        <v>7295.2999999999993</v>
      </c>
      <c r="M214" s="1416">
        <f t="shared" si="16"/>
        <v>2241.6999999999998</v>
      </c>
      <c r="N214" s="2561">
        <f t="shared" si="16"/>
        <v>1454.2000000000003</v>
      </c>
      <c r="O214" s="1416">
        <f t="shared" si="16"/>
        <v>10328.800000000001</v>
      </c>
      <c r="P214" s="566">
        <f t="shared" si="16"/>
        <v>9840.1999999999989</v>
      </c>
      <c r="Q214" s="2753"/>
      <c r="R214" s="2754"/>
      <c r="S214" s="2754"/>
      <c r="T214" s="2754"/>
      <c r="U214" s="2755"/>
      <c r="V214" s="2198"/>
      <c r="W214" s="2198"/>
      <c r="X214" s="2198"/>
      <c r="Y214" s="2198"/>
      <c r="Z214" s="2198"/>
      <c r="AA214" s="2198"/>
      <c r="AB214" s="2198"/>
      <c r="AC214" s="2198"/>
    </row>
    <row r="215" spans="1:29" ht="16.5" customHeight="1" x14ac:dyDescent="0.2">
      <c r="A215" s="2831" t="s">
        <v>263</v>
      </c>
      <c r="B215" s="2831"/>
      <c r="C215" s="2831"/>
      <c r="D215" s="2831"/>
      <c r="E215" s="2831"/>
      <c r="F215" s="2831"/>
      <c r="G215" s="2831"/>
      <c r="H215" s="2831"/>
      <c r="I215" s="2831"/>
      <c r="J215" s="2831"/>
      <c r="K215" s="2831"/>
      <c r="L215" s="2831"/>
      <c r="M215" s="2831"/>
      <c r="N215" s="2831"/>
      <c r="O215" s="2831"/>
      <c r="P215" s="2831"/>
      <c r="Q215" s="2831"/>
      <c r="R215" s="2831"/>
      <c r="S215" s="2831"/>
      <c r="T215" s="2831"/>
      <c r="U215" s="2831"/>
      <c r="V215" s="2831"/>
      <c r="W215" s="2831"/>
      <c r="X215" s="2831"/>
      <c r="Y215" s="2831"/>
      <c r="Z215" s="2831"/>
      <c r="AA215" s="2832"/>
      <c r="AB215" s="2832"/>
      <c r="AC215" s="2832"/>
    </row>
    <row r="216" spans="1:29" ht="20.25" customHeight="1" x14ac:dyDescent="0.2">
      <c r="A216" s="2831" t="s">
        <v>443</v>
      </c>
      <c r="B216" s="2831"/>
      <c r="C216" s="2831"/>
      <c r="D216" s="2831"/>
      <c r="E216" s="2831"/>
      <c r="F216" s="2831"/>
      <c r="G216" s="2831"/>
      <c r="H216" s="2831"/>
      <c r="I216" s="2831"/>
      <c r="J216" s="2831"/>
      <c r="K216" s="2831"/>
      <c r="L216" s="2831"/>
      <c r="M216" s="2831"/>
      <c r="N216" s="2831"/>
      <c r="O216" s="2831"/>
      <c r="P216" s="2831"/>
      <c r="Q216" s="2831"/>
      <c r="R216" s="2831"/>
      <c r="S216" s="2831"/>
      <c r="T216" s="2831"/>
      <c r="U216" s="2831"/>
      <c r="V216" s="2831"/>
      <c r="W216" s="2831"/>
      <c r="X216" s="2831"/>
      <c r="Y216" s="2831"/>
      <c r="Z216" s="2831"/>
      <c r="AA216" s="2832"/>
      <c r="AB216" s="2832"/>
      <c r="AC216" s="2832"/>
    </row>
    <row r="217" spans="1:29" ht="18" customHeight="1" thickBot="1" x14ac:dyDescent="0.25">
      <c r="A217" s="2833" t="s">
        <v>17</v>
      </c>
      <c r="B217" s="2833"/>
      <c r="C217" s="2833"/>
      <c r="D217" s="2833"/>
      <c r="E217" s="2833"/>
      <c r="F217" s="2833"/>
      <c r="G217" s="2833"/>
      <c r="H217" s="2833"/>
      <c r="I217" s="2833"/>
      <c r="J217" s="2833"/>
      <c r="K217" s="2833"/>
      <c r="L217" s="2833"/>
      <c r="M217" s="2833"/>
      <c r="N217" s="2833"/>
      <c r="O217" s="2833"/>
      <c r="P217" s="2220"/>
      <c r="Q217" s="27"/>
      <c r="R217" s="1606"/>
      <c r="S217" s="68"/>
      <c r="T217" s="68"/>
      <c r="U217" s="68"/>
      <c r="V217" s="2198"/>
      <c r="W217" s="2198"/>
      <c r="X217" s="2198"/>
      <c r="Y217" s="2198"/>
      <c r="Z217" s="2198"/>
      <c r="AA217" s="2198"/>
      <c r="AB217" s="2198"/>
      <c r="AC217" s="2198"/>
    </row>
    <row r="218" spans="1:29" ht="63.75" customHeight="1" x14ac:dyDescent="0.2">
      <c r="A218" s="2718" t="s">
        <v>16</v>
      </c>
      <c r="B218" s="2719"/>
      <c r="C218" s="2719"/>
      <c r="D218" s="2719"/>
      <c r="E218" s="2719"/>
      <c r="F218" s="2719"/>
      <c r="G218" s="2719"/>
      <c r="H218" s="2720"/>
      <c r="I218" s="1467" t="s">
        <v>305</v>
      </c>
      <c r="J218" s="1402" t="s">
        <v>304</v>
      </c>
      <c r="K218" s="2794" t="s">
        <v>301</v>
      </c>
      <c r="L218" s="2834"/>
      <c r="M218" s="2834"/>
      <c r="N218" s="2834"/>
      <c r="O218" s="567" t="s">
        <v>226</v>
      </c>
      <c r="P218" s="567" t="s">
        <v>307</v>
      </c>
      <c r="Q218" s="2197"/>
      <c r="R218" s="2721"/>
      <c r="S218" s="2721"/>
      <c r="T218" s="2721"/>
      <c r="U218" s="2721"/>
      <c r="V218" s="2198"/>
      <c r="W218" s="2198"/>
      <c r="X218" s="2198"/>
      <c r="Y218" s="2198"/>
      <c r="Z218" s="2198"/>
      <c r="AA218" s="2198"/>
      <c r="AB218" s="2198"/>
      <c r="AC218" s="2198"/>
    </row>
    <row r="219" spans="1:29" ht="15.75" customHeight="1" x14ac:dyDescent="0.2">
      <c r="A219" s="2747" t="s">
        <v>25</v>
      </c>
      <c r="B219" s="2748"/>
      <c r="C219" s="2748"/>
      <c r="D219" s="2748"/>
      <c r="E219" s="2748"/>
      <c r="F219" s="2748"/>
      <c r="G219" s="2748"/>
      <c r="H219" s="2749"/>
      <c r="I219" s="1400">
        <f t="shared" ref="I219:P219" si="17">SUM(I220:I226)</f>
        <v>7577.9</v>
      </c>
      <c r="J219" s="1400">
        <f t="shared" si="17"/>
        <v>7911.6</v>
      </c>
      <c r="K219" s="945">
        <f t="shared" si="17"/>
        <v>7452.4000000000005</v>
      </c>
      <c r="L219" s="947">
        <f t="shared" si="17"/>
        <v>6933.8000000000011</v>
      </c>
      <c r="M219" s="956">
        <f t="shared" si="17"/>
        <v>2237</v>
      </c>
      <c r="N219" s="2144">
        <f t="shared" si="17"/>
        <v>518.59999999999991</v>
      </c>
      <c r="O219" s="569">
        <f t="shared" si="17"/>
        <v>9022.4000000000015</v>
      </c>
      <c r="P219" s="569">
        <f t="shared" ca="1" si="17"/>
        <v>9638.2000000000007</v>
      </c>
      <c r="Q219" s="2197"/>
      <c r="R219" s="2721"/>
      <c r="S219" s="2721"/>
      <c r="T219" s="2721"/>
      <c r="U219" s="2721"/>
      <c r="V219" s="2198"/>
      <c r="W219" s="2198"/>
      <c r="X219" s="2198"/>
      <c r="Y219" s="2198"/>
      <c r="Z219" s="2198"/>
      <c r="AA219" s="2198"/>
      <c r="AB219" s="2198"/>
      <c r="AC219" s="2198"/>
    </row>
    <row r="220" spans="1:29" ht="13.5" customHeight="1" x14ac:dyDescent="0.2">
      <c r="A220" s="2738" t="s">
        <v>18</v>
      </c>
      <c r="B220" s="2739"/>
      <c r="C220" s="2739"/>
      <c r="D220" s="2739"/>
      <c r="E220" s="2739"/>
      <c r="F220" s="2739"/>
      <c r="G220" s="2739"/>
      <c r="H220" s="2740"/>
      <c r="I220" s="1331">
        <f>SUMIF(H14:H210,"sb",I14:I210)</f>
        <v>6903.0999999999995</v>
      </c>
      <c r="J220" s="1331">
        <f>SUMIF(H14:H210,"sb",J14:J210)</f>
        <v>7138</v>
      </c>
      <c r="K220" s="358">
        <f>SUMIF(H14:H202,"sb",K14:K202)</f>
        <v>6564.7000000000007</v>
      </c>
      <c r="L220" s="599">
        <f>SUMIF(H14:H202,"sb",L14:L202)</f>
        <v>6127.1</v>
      </c>
      <c r="M220" s="588">
        <f>SUMIF(H14:H202,"sb",M14:M202)</f>
        <v>2225.1</v>
      </c>
      <c r="N220" s="1331">
        <f>SUMIF(H14:H202,"sb",N14:N202)</f>
        <v>437.59999999999997</v>
      </c>
      <c r="O220" s="42">
        <f>SUMIF(H14:H210,"sb",O14:O210)</f>
        <v>8379</v>
      </c>
      <c r="P220" s="42">
        <f ca="1">SUMIF(H14:H211,"sb",P14:P210)</f>
        <v>8987.4</v>
      </c>
      <c r="Q220" s="2196"/>
      <c r="R220" s="2737"/>
      <c r="S220" s="2737"/>
      <c r="T220" s="2737"/>
      <c r="U220" s="2737"/>
      <c r="V220" s="2198"/>
      <c r="W220" s="2198"/>
      <c r="X220" s="2198"/>
      <c r="Y220" s="2198"/>
      <c r="Z220" s="2198"/>
      <c r="AA220" s="2198"/>
      <c r="AB220" s="2198"/>
      <c r="AC220" s="2198"/>
    </row>
    <row r="221" spans="1:29" ht="15" customHeight="1" x14ac:dyDescent="0.2">
      <c r="A221" s="2744" t="s">
        <v>111</v>
      </c>
      <c r="B221" s="2745"/>
      <c r="C221" s="2745"/>
      <c r="D221" s="2745"/>
      <c r="E221" s="2745"/>
      <c r="F221" s="2745"/>
      <c r="G221" s="2745"/>
      <c r="H221" s="2746"/>
      <c r="I221" s="1331">
        <f>SUMIF(H19:H202,"sb(vb)",I19:I202)</f>
        <v>0</v>
      </c>
      <c r="J221" s="1331">
        <f>SUMIF(H19:H202,"sb(vb)",J19:J202)</f>
        <v>14</v>
      </c>
      <c r="K221" s="358">
        <f>SUMIF(H19:H202,"sb(vb)",K19:K202)</f>
        <v>0</v>
      </c>
      <c r="L221" s="599">
        <f>SUMIF(H19:H202,"sb(vb)",L19:L202)</f>
        <v>0</v>
      </c>
      <c r="M221" s="588">
        <f>SUMIF(H19:H202,"sb(vb)",M19:M202)</f>
        <v>0</v>
      </c>
      <c r="N221" s="1331">
        <f>SUMIF(H19:H202,"sb(vb)",N19:N202)</f>
        <v>0</v>
      </c>
      <c r="O221" s="42">
        <f>SUMIF(H14:H202,"sb(vb)",O14:O202)</f>
        <v>0</v>
      </c>
      <c r="P221" s="42">
        <f>SUMIF(H19:H202,"sb(vb)",P19:P202)</f>
        <v>0</v>
      </c>
      <c r="Q221" s="2196"/>
      <c r="R221" s="1607"/>
      <c r="S221" s="2196"/>
      <c r="T221" s="2196"/>
      <c r="U221" s="2196"/>
      <c r="V221" s="2198"/>
      <c r="W221" s="2198"/>
      <c r="X221" s="2198"/>
      <c r="Y221" s="2198"/>
      <c r="Z221" s="2198"/>
      <c r="AA221" s="2198"/>
      <c r="AB221" s="2198"/>
      <c r="AC221" s="2198"/>
    </row>
    <row r="222" spans="1:29" s="2143" customFormat="1" ht="27.75" customHeight="1" x14ac:dyDescent="0.2">
      <c r="A222" s="2744" t="s">
        <v>441</v>
      </c>
      <c r="B222" s="2745"/>
      <c r="C222" s="2745"/>
      <c r="D222" s="2745"/>
      <c r="E222" s="2745"/>
      <c r="F222" s="2745"/>
      <c r="G222" s="2745"/>
      <c r="H222" s="2746"/>
      <c r="I222" s="1331"/>
      <c r="J222" s="1331"/>
      <c r="K222" s="358">
        <f>SUMIF(H20:H203,"sb(esa)",K20:K203)</f>
        <v>46</v>
      </c>
      <c r="L222" s="599">
        <f>SUMIF(H20:H203,"sb(esa)",L20:L203)</f>
        <v>20.6</v>
      </c>
      <c r="M222" s="599">
        <f>SUMIF(H20:H203,"sb(esa)",M20:M203)</f>
        <v>0</v>
      </c>
      <c r="N222" s="588">
        <f>SUMIF(H20:H203,"sb(esa)",N20:N203)</f>
        <v>25.4</v>
      </c>
      <c r="O222" s="42"/>
      <c r="P222" s="42"/>
      <c r="Q222" s="2196"/>
      <c r="R222" s="1607"/>
      <c r="S222" s="2196"/>
      <c r="T222" s="2196"/>
      <c r="U222" s="2196"/>
      <c r="V222" s="2198"/>
      <c r="W222" s="2198"/>
      <c r="X222" s="2198"/>
      <c r="Y222" s="2198"/>
      <c r="Z222" s="2198"/>
      <c r="AA222" s="2198"/>
      <c r="AB222" s="2198"/>
      <c r="AC222" s="2198"/>
    </row>
    <row r="223" spans="1:29" ht="14.25" customHeight="1" x14ac:dyDescent="0.2">
      <c r="A223" s="2738" t="s">
        <v>233</v>
      </c>
      <c r="B223" s="2739"/>
      <c r="C223" s="2739"/>
      <c r="D223" s="2739"/>
      <c r="E223" s="2739"/>
      <c r="F223" s="2739"/>
      <c r="G223" s="2739"/>
      <c r="H223" s="2740"/>
      <c r="I223" s="1331">
        <f>SUMIF(H19:H202,"sb(l)",I19:I202)</f>
        <v>39.5</v>
      </c>
      <c r="J223" s="1331">
        <f>SUMIF(H19:H202,"sb(l)",J19:J202)</f>
        <v>39.5</v>
      </c>
      <c r="K223" s="358">
        <f>SUMIF(H20:H209,"sb(l)",K20:K209)</f>
        <v>205.10000000000002</v>
      </c>
      <c r="L223" s="599">
        <f>SUMIF(H20:H203,"sb(l)",L20:L203)</f>
        <v>157.60000000000002</v>
      </c>
      <c r="M223" s="588"/>
      <c r="N223" s="1331">
        <f>SUMIF(H20:H209,"sb(l)",N20:N209)</f>
        <v>47.5</v>
      </c>
      <c r="O223" s="42"/>
      <c r="P223" s="42"/>
      <c r="Q223" s="2196"/>
      <c r="R223" s="1607"/>
      <c r="S223" s="2196"/>
      <c r="T223" s="2196"/>
      <c r="U223" s="2196"/>
      <c r="V223" s="2198"/>
      <c r="W223" s="2198"/>
      <c r="X223" s="2198"/>
      <c r="Y223" s="2198"/>
      <c r="Z223" s="2198"/>
      <c r="AA223" s="2198"/>
      <c r="AB223" s="2198"/>
      <c r="AC223" s="2198"/>
    </row>
    <row r="224" spans="1:29" ht="14.25" customHeight="1" x14ac:dyDescent="0.2">
      <c r="A224" s="2738" t="s">
        <v>53</v>
      </c>
      <c r="B224" s="2739"/>
      <c r="C224" s="2739"/>
      <c r="D224" s="2739"/>
      <c r="E224" s="2739"/>
      <c r="F224" s="2739"/>
      <c r="G224" s="2739"/>
      <c r="H224" s="2740"/>
      <c r="I224" s="1331">
        <f>SUMIF(H19:H202,"sb(vr)",I19:I202)</f>
        <v>172.9</v>
      </c>
      <c r="J224" s="1331">
        <f>SUMIF(H19:H202,"sb(vr)",J19:J202)</f>
        <v>179.1</v>
      </c>
      <c r="K224" s="358">
        <f>SUMIF(H18:H202,"sb(vr)",K18:K202)</f>
        <v>222.7</v>
      </c>
      <c r="L224" s="599">
        <f>SUMIF(H18:H202,"sb(vr)",L18:L202)</f>
        <v>222.7</v>
      </c>
      <c r="M224" s="588">
        <f>SUMIF(H18:H202,"sb(vr)",M18:M202)</f>
        <v>0</v>
      </c>
      <c r="N224" s="1331">
        <f>SUMIF(H18:H202,"sb(vr)",N18:N202)</f>
        <v>0</v>
      </c>
      <c r="O224" s="42">
        <f>SUMIF(H14:H202,"sb(vr)",O14:O202)</f>
        <v>222.7</v>
      </c>
      <c r="P224" s="42">
        <f>SUMIF(H14:H202,"sb(vr)",P14:P202)</f>
        <v>222.7</v>
      </c>
      <c r="Q224" s="2198"/>
      <c r="R224" s="1607"/>
      <c r="S224" s="2196"/>
      <c r="T224" s="2196"/>
      <c r="U224" s="2196"/>
      <c r="V224" s="2198"/>
      <c r="W224" s="2198"/>
      <c r="X224" s="2198"/>
      <c r="Y224" s="2198"/>
      <c r="Z224" s="2198"/>
      <c r="AA224" s="2198"/>
      <c r="AB224" s="2198"/>
      <c r="AC224" s="2198"/>
    </row>
    <row r="225" spans="1:29" x14ac:dyDescent="0.2">
      <c r="A225" s="2744" t="s">
        <v>24</v>
      </c>
      <c r="B225" s="2745"/>
      <c r="C225" s="2745"/>
      <c r="D225" s="2745"/>
      <c r="E225" s="2745"/>
      <c r="F225" s="2745"/>
      <c r="G225" s="2745"/>
      <c r="H225" s="2746"/>
      <c r="I225" s="1401">
        <f>SUMIF(H19:H202,"sb(sp)",I19:I202)</f>
        <v>400.1</v>
      </c>
      <c r="J225" s="1401">
        <f>SUMIF(H19:H202,"sb(sp)",J19:J202)</f>
        <v>478.7</v>
      </c>
      <c r="K225" s="946">
        <f>SUMIF(H18:H202,"sb(sp)",K18:K202)</f>
        <v>413.90000000000003</v>
      </c>
      <c r="L225" s="948">
        <f>SUMIF(H18:H202,"sb(sp)",L18:L202)</f>
        <v>405.8</v>
      </c>
      <c r="M225" s="957">
        <f>SUMIF(H18:H202,"sb(sp)",M18:M202)</f>
        <v>11.9</v>
      </c>
      <c r="N225" s="2145">
        <f>SUMIF(H18:H202,"sb(sp)",N18:N202)</f>
        <v>8.1</v>
      </c>
      <c r="O225" s="50">
        <f>SUMIF(H22:H202,"sb(sp)",O22:O202)</f>
        <v>420.7</v>
      </c>
      <c r="P225" s="50">
        <f>SUMIF(H22:H202,"sb(sp)",P22:P202)</f>
        <v>428.1</v>
      </c>
      <c r="Q225" s="28"/>
      <c r="R225" s="2737"/>
      <c r="S225" s="2737"/>
      <c r="T225" s="2737"/>
      <c r="U225" s="2737"/>
      <c r="V225" s="2198"/>
      <c r="W225" s="2198"/>
      <c r="X225" s="2198"/>
      <c r="Y225" s="2198"/>
      <c r="Z225" s="2198"/>
      <c r="AA225" s="2198"/>
      <c r="AB225" s="2198"/>
      <c r="AC225" s="2198"/>
    </row>
    <row r="226" spans="1:29" x14ac:dyDescent="0.2">
      <c r="A226" s="2744" t="s">
        <v>89</v>
      </c>
      <c r="B226" s="2745"/>
      <c r="C226" s="2745"/>
      <c r="D226" s="2745"/>
      <c r="E226" s="2745"/>
      <c r="F226" s="2745"/>
      <c r="G226" s="2745"/>
      <c r="H226" s="2746"/>
      <c r="I226" s="1401">
        <f>SUMIF(H22:H202,"sb(spl)",I22:I202)</f>
        <v>62.3</v>
      </c>
      <c r="J226" s="1401">
        <f>SUMIF(H22:H202,"sb(spl)",J22:J202)</f>
        <v>62.3</v>
      </c>
      <c r="K226" s="570">
        <f>SUMIF(H22:H202,"sb(spl)",K22:K202)</f>
        <v>0</v>
      </c>
      <c r="L226" s="643">
        <f>SUMIF(H22:H202,"sb(spl)",L22:L202)</f>
        <v>0</v>
      </c>
      <c r="M226" s="1393">
        <f>SUMIF(H22:H202,"sb(spl)",M22:M202)</f>
        <v>0</v>
      </c>
      <c r="N226" s="1401">
        <f>SUMIF(H22:H202,"sb(spl)",N22:N202)</f>
        <v>0</v>
      </c>
      <c r="O226" s="66">
        <f>SUMIF(H22:H202,"sb(spl)",O22:O202)</f>
        <v>0</v>
      </c>
      <c r="P226" s="66">
        <f>SUMIF(H22:H202,"sb(spl)",P22:P202)</f>
        <v>0</v>
      </c>
      <c r="Q226" s="28"/>
      <c r="R226" s="1607"/>
      <c r="S226" s="2196"/>
      <c r="T226" s="2196"/>
      <c r="U226" s="2196"/>
      <c r="V226" s="2198"/>
      <c r="W226" s="2198"/>
      <c r="X226" s="2198"/>
      <c r="Y226" s="2198"/>
      <c r="Z226" s="2198"/>
      <c r="AA226" s="2198"/>
      <c r="AB226" s="2198"/>
      <c r="AC226" s="2198"/>
    </row>
    <row r="227" spans="1:29" x14ac:dyDescent="0.2">
      <c r="A227" s="2747" t="s">
        <v>26</v>
      </c>
      <c r="B227" s="2748"/>
      <c r="C227" s="2748"/>
      <c r="D227" s="2748"/>
      <c r="E227" s="2748"/>
      <c r="F227" s="2748"/>
      <c r="G227" s="2748"/>
      <c r="H227" s="2749"/>
      <c r="I227" s="1400">
        <f>SUM(I228:I230)</f>
        <v>795.60000000000014</v>
      </c>
      <c r="J227" s="1400">
        <f t="shared" ref="J227:O227" si="18">SUM(J228:J230)</f>
        <v>795.60000000000014</v>
      </c>
      <c r="K227" s="568">
        <f t="shared" si="18"/>
        <v>1297.1000000000001</v>
      </c>
      <c r="L227" s="642">
        <f t="shared" ref="L227:N227" si="19">SUM(L228:L230)</f>
        <v>361.5</v>
      </c>
      <c r="M227" s="639">
        <f t="shared" si="19"/>
        <v>4.7</v>
      </c>
      <c r="N227" s="1400">
        <f t="shared" si="19"/>
        <v>935.60000000000014</v>
      </c>
      <c r="O227" s="51">
        <f t="shared" si="18"/>
        <v>1306.3999999999999</v>
      </c>
      <c r="P227" s="51">
        <f>SUM(P228:P230)</f>
        <v>202</v>
      </c>
      <c r="Q227" s="2197"/>
      <c r="R227" s="2721"/>
      <c r="S227" s="2721"/>
      <c r="T227" s="2721"/>
      <c r="U227" s="2721"/>
      <c r="V227" s="2198"/>
      <c r="W227" s="2198"/>
      <c r="X227" s="2198"/>
      <c r="Y227" s="2198"/>
      <c r="Z227" s="2198"/>
      <c r="AA227" s="2198"/>
      <c r="AB227" s="2198"/>
      <c r="AC227" s="2198"/>
    </row>
    <row r="228" spans="1:29" x14ac:dyDescent="0.2">
      <c r="A228" s="2738" t="s">
        <v>19</v>
      </c>
      <c r="B228" s="2739"/>
      <c r="C228" s="2739"/>
      <c r="D228" s="2739"/>
      <c r="E228" s="2739"/>
      <c r="F228" s="2739"/>
      <c r="G228" s="2739"/>
      <c r="H228" s="2740"/>
      <c r="I228" s="1331">
        <f>SUMIF(H19:H202,"es",I19:I202)</f>
        <v>672.90000000000009</v>
      </c>
      <c r="J228" s="1331">
        <f>SUMIF(H19:H202,"es",J19:J202)</f>
        <v>672.90000000000009</v>
      </c>
      <c r="K228" s="358">
        <f>SUMIF(H18:H202,"es",K18:K202)</f>
        <v>1232.4000000000001</v>
      </c>
      <c r="L228" s="599">
        <f>SUMIF(H18:H202,"es",L18:L202)</f>
        <v>361.5</v>
      </c>
      <c r="M228" s="588">
        <f>SUMIF(H18:H202,"es",M18:M202)</f>
        <v>4.7</v>
      </c>
      <c r="N228" s="1331">
        <f>SUMIF(H18:H202,"es",N18:N202)</f>
        <v>870.90000000000009</v>
      </c>
      <c r="O228" s="42">
        <f>SUMIF(H22:H202,"es",O22:O202)</f>
        <v>1282.8</v>
      </c>
      <c r="P228" s="42">
        <f>SUMIF(H22:H202,"es",P22:P202)</f>
        <v>202</v>
      </c>
      <c r="Q228" s="2196"/>
      <c r="R228" s="2737"/>
      <c r="S228" s="2737"/>
      <c r="T228" s="2737"/>
      <c r="U228" s="2737"/>
      <c r="V228" s="2198"/>
      <c r="W228" s="2198"/>
      <c r="X228" s="2198"/>
      <c r="Y228" s="2198"/>
      <c r="Z228" s="2198"/>
      <c r="AA228" s="2198"/>
      <c r="AB228" s="2198"/>
      <c r="AC228" s="2198"/>
    </row>
    <row r="229" spans="1:29" x14ac:dyDescent="0.2">
      <c r="A229" s="2738" t="s">
        <v>236</v>
      </c>
      <c r="B229" s="2739"/>
      <c r="C229" s="2739"/>
      <c r="D229" s="2739"/>
      <c r="E229" s="2739"/>
      <c r="F229" s="2739"/>
      <c r="G229" s="2739"/>
      <c r="H229" s="2740"/>
      <c r="I229" s="1331">
        <f>SUMIF(H22:H202,"LRVB",I22:I202)</f>
        <v>58</v>
      </c>
      <c r="J229" s="1331">
        <f>SUMIF(H22:H202,"LRVB",J22:J202)</f>
        <v>58</v>
      </c>
      <c r="K229" s="358">
        <f>SUMIF(H22:H202,"LRVB",K22:K202)</f>
        <v>0</v>
      </c>
      <c r="L229" s="599">
        <f>SUMIF(H22:H202,"LRVB",L22:L202)</f>
        <v>0</v>
      </c>
      <c r="M229" s="588">
        <f>SUMIF(H22:H202,"LRVB",M22:M202)</f>
        <v>0</v>
      </c>
      <c r="N229" s="1331">
        <f>SUMIF(H22:H202,"LRVB",N22:N202)</f>
        <v>0</v>
      </c>
      <c r="O229" s="42">
        <f>SUMIF(H22:H202,"LRVB",O22:O202)</f>
        <v>0</v>
      </c>
      <c r="P229" s="42">
        <f>SUMIF(H22:H202,"LRVB",P22:P202)</f>
        <v>0</v>
      </c>
      <c r="Q229" s="2196"/>
      <c r="R229" s="1607"/>
      <c r="S229" s="2196"/>
      <c r="T229" s="2196"/>
      <c r="U229" s="2196"/>
      <c r="V229" s="2198"/>
      <c r="W229" s="2198"/>
      <c r="X229" s="2198"/>
      <c r="Y229" s="2198"/>
      <c r="Z229" s="2198"/>
      <c r="AA229" s="2198"/>
      <c r="AB229" s="2198"/>
      <c r="AC229" s="2198"/>
    </row>
    <row r="230" spans="1:29" x14ac:dyDescent="0.2">
      <c r="A230" s="2738" t="s">
        <v>86</v>
      </c>
      <c r="B230" s="2739"/>
      <c r="C230" s="2739"/>
      <c r="D230" s="2739"/>
      <c r="E230" s="2739"/>
      <c r="F230" s="2739"/>
      <c r="G230" s="2739"/>
      <c r="H230" s="2740"/>
      <c r="I230" s="1331">
        <f>SUMIF(H19:H202,"kt",I19:I202)</f>
        <v>64.7</v>
      </c>
      <c r="J230" s="1331">
        <f>SUMIF(H19:H202,"kt",J19:J202)</f>
        <v>64.7</v>
      </c>
      <c r="K230" s="358">
        <f>SUMIF(H19:H202,"kt",K19:K202)</f>
        <v>64.7</v>
      </c>
      <c r="L230" s="599">
        <f>SUMIF(H19:H202,"kt",L19:L202)</f>
        <v>0</v>
      </c>
      <c r="M230" s="588">
        <f>SUMIF(H19:H202,"kt",M19:M202)</f>
        <v>0</v>
      </c>
      <c r="N230" s="1331">
        <f>SUMIF(H19:H202,"kt",N19:N202)</f>
        <v>64.7</v>
      </c>
      <c r="O230" s="1845">
        <f>SUMIF(H22:H191,"kt",O22:O191)</f>
        <v>23.6</v>
      </c>
      <c r="P230" s="1845">
        <f>SUMIF(H22:H191,"kt",P22:P191)</f>
        <v>0</v>
      </c>
      <c r="Q230" s="2196"/>
      <c r="R230" s="1607"/>
      <c r="S230" s="2196"/>
      <c r="T230" s="2196"/>
      <c r="U230" s="2196"/>
      <c r="V230" s="2198"/>
      <c r="W230" s="2198"/>
      <c r="X230" s="2198"/>
      <c r="Y230" s="2198"/>
      <c r="Z230" s="20"/>
      <c r="AA230" s="2198"/>
      <c r="AB230" s="2198"/>
      <c r="AC230" s="2198"/>
    </row>
    <row r="231" spans="1:29" ht="13.5" thickBot="1" x14ac:dyDescent="0.25">
      <c r="A231" s="2741" t="s">
        <v>14</v>
      </c>
      <c r="B231" s="2742"/>
      <c r="C231" s="2742"/>
      <c r="D231" s="2742"/>
      <c r="E231" s="2742"/>
      <c r="F231" s="2742"/>
      <c r="G231" s="2742"/>
      <c r="H231" s="2743"/>
      <c r="I231" s="1333">
        <f t="shared" ref="I231:P231" si="20">I227+I219</f>
        <v>8373.5</v>
      </c>
      <c r="J231" s="1333">
        <f t="shared" si="20"/>
        <v>8707.2000000000007</v>
      </c>
      <c r="K231" s="361">
        <f t="shared" si="20"/>
        <v>8749.5</v>
      </c>
      <c r="L231" s="600">
        <f t="shared" si="20"/>
        <v>7295.3000000000011</v>
      </c>
      <c r="M231" s="589">
        <f t="shared" si="20"/>
        <v>2241.6999999999998</v>
      </c>
      <c r="N231" s="1333">
        <f t="shared" si="20"/>
        <v>1454.2</v>
      </c>
      <c r="O231" s="44">
        <f t="shared" si="20"/>
        <v>10328.800000000001</v>
      </c>
      <c r="P231" s="44">
        <f t="shared" ca="1" si="20"/>
        <v>9840.2000000000007</v>
      </c>
      <c r="Q231" s="2197"/>
      <c r="R231" s="2721"/>
      <c r="S231" s="2721"/>
      <c r="T231" s="2721"/>
      <c r="U231" s="2721"/>
      <c r="V231" s="2198"/>
      <c r="W231" s="2198"/>
      <c r="X231" s="2198"/>
      <c r="Y231" s="2198"/>
      <c r="Z231" s="2198"/>
      <c r="AA231" s="2198"/>
      <c r="AB231" s="2198"/>
      <c r="AC231" s="2198"/>
    </row>
    <row r="232" spans="1:29" x14ac:dyDescent="0.2">
      <c r="A232" s="137"/>
      <c r="B232" s="170"/>
      <c r="C232" s="137"/>
      <c r="D232" s="26"/>
      <c r="Q232" s="29"/>
      <c r="R232" s="2737"/>
      <c r="S232" s="2737"/>
      <c r="T232" s="2737"/>
      <c r="U232" s="2737"/>
    </row>
    <row r="233" spans="1:29" x14ac:dyDescent="0.2">
      <c r="H233" s="2036"/>
      <c r="J233" s="1439"/>
      <c r="Q233" s="27"/>
    </row>
    <row r="234" spans="1:29" ht="16.5" customHeight="1" x14ac:dyDescent="0.2">
      <c r="H234" s="2036"/>
    </row>
    <row r="235" spans="1:29" x14ac:dyDescent="0.2">
      <c r="H235" s="2036"/>
    </row>
    <row r="236" spans="1:29" x14ac:dyDescent="0.2">
      <c r="H236" s="2036"/>
      <c r="J236" s="210"/>
    </row>
    <row r="237" spans="1:29" x14ac:dyDescent="0.2">
      <c r="J237" s="210"/>
    </row>
  </sheetData>
  <mergeCells count="237">
    <mergeCell ref="A223:H223"/>
    <mergeCell ref="A222:H222"/>
    <mergeCell ref="O201:O202"/>
    <mergeCell ref="W19:X19"/>
    <mergeCell ref="H187:H191"/>
    <mergeCell ref="I187:I191"/>
    <mergeCell ref="J187:J191"/>
    <mergeCell ref="D201:D202"/>
    <mergeCell ref="H201:H202"/>
    <mergeCell ref="I201:I202"/>
    <mergeCell ref="J201:J202"/>
    <mergeCell ref="K201:K202"/>
    <mergeCell ref="L201:L202"/>
    <mergeCell ref="P201:P202"/>
    <mergeCell ref="P192:P193"/>
    <mergeCell ref="D194:D196"/>
    <mergeCell ref="H194:H196"/>
    <mergeCell ref="I194:I196"/>
    <mergeCell ref="J194:J196"/>
    <mergeCell ref="K194:K196"/>
    <mergeCell ref="L194:L196"/>
    <mergeCell ref="M194:M196"/>
    <mergeCell ref="N194:N196"/>
    <mergeCell ref="O194:O196"/>
    <mergeCell ref="P197:P200"/>
    <mergeCell ref="D197:D200"/>
    <mergeCell ref="H197:H200"/>
    <mergeCell ref="I197:I200"/>
    <mergeCell ref="J197:J200"/>
    <mergeCell ref="K197:K200"/>
    <mergeCell ref="L197:L200"/>
    <mergeCell ref="M197:M200"/>
    <mergeCell ref="N197:N200"/>
    <mergeCell ref="O197:O200"/>
    <mergeCell ref="N201:N202"/>
    <mergeCell ref="D168:H168"/>
    <mergeCell ref="Q168:U168"/>
    <mergeCell ref="C169:H169"/>
    <mergeCell ref="Q169:U169"/>
    <mergeCell ref="C170:U170"/>
    <mergeCell ref="D210:D211"/>
    <mergeCell ref="E210:E211"/>
    <mergeCell ref="C162:C168"/>
    <mergeCell ref="Q210:Q211"/>
    <mergeCell ref="Q172:Q173"/>
    <mergeCell ref="H178:H179"/>
    <mergeCell ref="I178:I179"/>
    <mergeCell ref="J178:J179"/>
    <mergeCell ref="K178:K179"/>
    <mergeCell ref="L178:L179"/>
    <mergeCell ref="M178:M179"/>
    <mergeCell ref="N178:N179"/>
    <mergeCell ref="O178:O179"/>
    <mergeCell ref="P178:P179"/>
    <mergeCell ref="D178:D180"/>
    <mergeCell ref="K187:K191"/>
    <mergeCell ref="K192:K193"/>
    <mergeCell ref="P194:P196"/>
    <mergeCell ref="A219:H219"/>
    <mergeCell ref="R219:U219"/>
    <mergeCell ref="A220:H220"/>
    <mergeCell ref="R220:U220"/>
    <mergeCell ref="A221:H221"/>
    <mergeCell ref="B214:H214"/>
    <mergeCell ref="Q214:U214"/>
    <mergeCell ref="A215:AC215"/>
    <mergeCell ref="A216:AC216"/>
    <mergeCell ref="A217:O217"/>
    <mergeCell ref="A218:H218"/>
    <mergeCell ref="K218:N218"/>
    <mergeCell ref="R218:U218"/>
    <mergeCell ref="R232:U232"/>
    <mergeCell ref="A228:H228"/>
    <mergeCell ref="R228:U228"/>
    <mergeCell ref="A229:H229"/>
    <mergeCell ref="A230:H230"/>
    <mergeCell ref="A231:H231"/>
    <mergeCell ref="R231:U231"/>
    <mergeCell ref="A224:H224"/>
    <mergeCell ref="A225:H225"/>
    <mergeCell ref="R225:U225"/>
    <mergeCell ref="A226:H226"/>
    <mergeCell ref="A227:H227"/>
    <mergeCell ref="R227:U227"/>
    <mergeCell ref="C212:H212"/>
    <mergeCell ref="Q212:U212"/>
    <mergeCell ref="B213:H213"/>
    <mergeCell ref="Q213:U213"/>
    <mergeCell ref="D171:D173"/>
    <mergeCell ref="E171:E172"/>
    <mergeCell ref="F204:F208"/>
    <mergeCell ref="D185:D186"/>
    <mergeCell ref="E174:E175"/>
    <mergeCell ref="D182:D184"/>
    <mergeCell ref="D207:D208"/>
    <mergeCell ref="D187:D191"/>
    <mergeCell ref="L187:L191"/>
    <mergeCell ref="M187:M191"/>
    <mergeCell ref="N187:N191"/>
    <mergeCell ref="O187:O191"/>
    <mergeCell ref="P187:P191"/>
    <mergeCell ref="D192:D193"/>
    <mergeCell ref="H192:H193"/>
    <mergeCell ref="I192:I193"/>
    <mergeCell ref="J192:J193"/>
    <mergeCell ref="N192:N193"/>
    <mergeCell ref="O192:O193"/>
    <mergeCell ref="M201:M202"/>
    <mergeCell ref="Q154:Q155"/>
    <mergeCell ref="G149:G150"/>
    <mergeCell ref="Q149:Q150"/>
    <mergeCell ref="D136:D139"/>
    <mergeCell ref="D140:D142"/>
    <mergeCell ref="Q140:Q142"/>
    <mergeCell ref="D143:D145"/>
    <mergeCell ref="E143:E145"/>
    <mergeCell ref="L192:L193"/>
    <mergeCell ref="M192:M193"/>
    <mergeCell ref="D158:D159"/>
    <mergeCell ref="E158:E159"/>
    <mergeCell ref="D149:D153"/>
    <mergeCell ref="E149:E153"/>
    <mergeCell ref="D146:D148"/>
    <mergeCell ref="D154:D156"/>
    <mergeCell ref="E154:E156"/>
    <mergeCell ref="F162:F163"/>
    <mergeCell ref="D162:D163"/>
    <mergeCell ref="E165:E167"/>
    <mergeCell ref="Q166:Q167"/>
    <mergeCell ref="G165:G167"/>
    <mergeCell ref="F165:F167"/>
    <mergeCell ref="D175:D176"/>
    <mergeCell ref="D123:D125"/>
    <mergeCell ref="D126:D128"/>
    <mergeCell ref="G124:G125"/>
    <mergeCell ref="D133:D135"/>
    <mergeCell ref="Q133:Q135"/>
    <mergeCell ref="G133:G134"/>
    <mergeCell ref="G131:G132"/>
    <mergeCell ref="O129:O130"/>
    <mergeCell ref="P129:P130"/>
    <mergeCell ref="D129:D130"/>
    <mergeCell ref="G126:G127"/>
    <mergeCell ref="F126:F127"/>
    <mergeCell ref="D88:D90"/>
    <mergeCell ref="Q88:Q90"/>
    <mergeCell ref="D109:D111"/>
    <mergeCell ref="D113:D114"/>
    <mergeCell ref="D101:D103"/>
    <mergeCell ref="Q101:Q103"/>
    <mergeCell ref="T101:T103"/>
    <mergeCell ref="E101:E103"/>
    <mergeCell ref="D119:D120"/>
    <mergeCell ref="D105:D106"/>
    <mergeCell ref="D107:D108"/>
    <mergeCell ref="D117:D118"/>
    <mergeCell ref="D97:D100"/>
    <mergeCell ref="D94:D96"/>
    <mergeCell ref="D86:D87"/>
    <mergeCell ref="Q86:Q87"/>
    <mergeCell ref="S86:S87"/>
    <mergeCell ref="D32:D33"/>
    <mergeCell ref="D34:D35"/>
    <mergeCell ref="K6:N6"/>
    <mergeCell ref="D44:D45"/>
    <mergeCell ref="E44:E45"/>
    <mergeCell ref="F44:F45"/>
    <mergeCell ref="N51:N53"/>
    <mergeCell ref="O51:O53"/>
    <mergeCell ref="P51:P53"/>
    <mergeCell ref="C71:H71"/>
    <mergeCell ref="Q44:Q45"/>
    <mergeCell ref="A2:U2"/>
    <mergeCell ref="A3:U3"/>
    <mergeCell ref="A4:U4"/>
    <mergeCell ref="S5:U5"/>
    <mergeCell ref="A6:A9"/>
    <mergeCell ref="B6:B9"/>
    <mergeCell ref="C6:C9"/>
    <mergeCell ref="D6:D9"/>
    <mergeCell ref="E6:E9"/>
    <mergeCell ref="F6:F9"/>
    <mergeCell ref="P6:P9"/>
    <mergeCell ref="Q6:U6"/>
    <mergeCell ref="K7:K9"/>
    <mergeCell ref="L7:M7"/>
    <mergeCell ref="N7:N9"/>
    <mergeCell ref="Q7:Q9"/>
    <mergeCell ref="R7:U7"/>
    <mergeCell ref="L8:L9"/>
    <mergeCell ref="O6:O9"/>
    <mergeCell ref="M8:M9"/>
    <mergeCell ref="R8:R9"/>
    <mergeCell ref="G6:G9"/>
    <mergeCell ref="H6:H9"/>
    <mergeCell ref="I6:I8"/>
    <mergeCell ref="A14:A17"/>
    <mergeCell ref="D55:D56"/>
    <mergeCell ref="G14:G17"/>
    <mergeCell ref="Q55:Q56"/>
    <mergeCell ref="Q42:Q43"/>
    <mergeCell ref="C13:U13"/>
    <mergeCell ref="S8:S9"/>
    <mergeCell ref="T8:T9"/>
    <mergeCell ref="U8:U9"/>
    <mergeCell ref="A10:U10"/>
    <mergeCell ref="D37:D38"/>
    <mergeCell ref="D39:D40"/>
    <mergeCell ref="D41:D43"/>
    <mergeCell ref="A11:U11"/>
    <mergeCell ref="B12:U12"/>
    <mergeCell ref="J6:J8"/>
    <mergeCell ref="D26:D28"/>
    <mergeCell ref="Q1:U1"/>
    <mergeCell ref="U101:U103"/>
    <mergeCell ref="C72:U72"/>
    <mergeCell ref="D73:D74"/>
    <mergeCell ref="D65:D68"/>
    <mergeCell ref="D60:D61"/>
    <mergeCell ref="G49:G50"/>
    <mergeCell ref="D57:D58"/>
    <mergeCell ref="D46:D48"/>
    <mergeCell ref="D49:D50"/>
    <mergeCell ref="D51:D52"/>
    <mergeCell ref="Q71:U71"/>
    <mergeCell ref="D92:D93"/>
    <mergeCell ref="Q92:Q93"/>
    <mergeCell ref="Q74:Q75"/>
    <mergeCell ref="Q76:Q77"/>
    <mergeCell ref="D80:D82"/>
    <mergeCell ref="Q80:Q81"/>
    <mergeCell ref="G73:G74"/>
    <mergeCell ref="D83:D85"/>
    <mergeCell ref="D69:D70"/>
    <mergeCell ref="K51:K53"/>
    <mergeCell ref="L51:L53"/>
    <mergeCell ref="M51:M53"/>
  </mergeCells>
  <printOptions horizontalCentered="1"/>
  <pageMargins left="0.31496062992125984" right="0.31496062992125984" top="0.35433070866141736" bottom="0.35433070866141736" header="0.31496062992125984" footer="0.31496062992125984"/>
  <pageSetup paperSize="9" scale="79" orientation="landscape" r:id="rId1"/>
  <rowBreaks count="8" manualBreakCount="8">
    <brk id="28" max="20" man="1"/>
    <brk id="48" max="20" man="1"/>
    <brk id="64" max="20" man="1"/>
    <brk id="91" max="20" man="1"/>
    <brk id="114" max="20" man="1"/>
    <brk id="130" max="20" man="1"/>
    <brk id="176" max="20" man="1"/>
    <brk id="191" max="20" man="1"/>
  </rowBreaks>
  <colBreaks count="1" manualBreakCount="1">
    <brk id="21" max="1048575" man="1"/>
  </colBreaks>
  <ignoredErrors>
    <ignoredError sqref="O71" formula="1"/>
    <ignoredError sqref="A12:A14 B13:B14 C14 A18:C18 F18 A32:C32 A36:C36 A41:C41 A44:C44 F44 A46:C46 A49:C49 F49 R51:S51 A59:C59 A69:C69 A71:B73 C73 F73 A112:C112 A133:C133 A136:C136 F146 U157 A169:B171 C171 F171 A174:C174 A181:C181 F181 A204:C204 A209:C209 A212:B212 A213:A214" numberStoredAsText="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81"/>
  <sheetViews>
    <sheetView topLeftCell="A8" zoomScaleNormal="100" zoomScaleSheetLayoutView="70" workbookViewId="0">
      <selection activeCell="O21" sqref="O21"/>
    </sheetView>
  </sheetViews>
  <sheetFormatPr defaultColWidth="9.140625" defaultRowHeight="12.75" x14ac:dyDescent="0.2"/>
  <cols>
    <col min="1" max="1" width="2.5703125" style="138" customWidth="1"/>
    <col min="2" max="2" width="3.140625" style="171" customWidth="1"/>
    <col min="3" max="3" width="2.5703125" style="138" customWidth="1"/>
    <col min="4" max="4" width="26.42578125" style="15" customWidth="1"/>
    <col min="5" max="5" width="4" style="147" customWidth="1"/>
    <col min="6" max="6" width="2.7109375" style="41" customWidth="1"/>
    <col min="7" max="7" width="12.7109375" style="41" customWidth="1"/>
    <col min="8" max="8" width="7.42578125" style="41" customWidth="1"/>
    <col min="9" max="9" width="9.28515625" style="1439" customWidth="1"/>
    <col min="10" max="10" width="10" style="69" customWidth="1"/>
    <col min="11" max="14" width="7.85546875" style="52" customWidth="1"/>
    <col min="15" max="16" width="7.7109375" style="52" customWidth="1"/>
    <col min="17" max="17" width="23.5703125" style="30" customWidth="1"/>
    <col min="18" max="18" width="5.5703125" style="1608" customWidth="1"/>
    <col min="19" max="21" width="5" style="41" customWidth="1"/>
    <col min="22" max="16384" width="9.140625" style="15"/>
  </cols>
  <sheetData>
    <row r="1" spans="1:26" s="64" customFormat="1" ht="15.75" x14ac:dyDescent="0.2">
      <c r="A1" s="2577" t="s">
        <v>302</v>
      </c>
      <c r="B1" s="2577"/>
      <c r="C1" s="2577"/>
      <c r="D1" s="2577"/>
      <c r="E1" s="2577"/>
      <c r="F1" s="2577"/>
      <c r="G1" s="2577"/>
      <c r="H1" s="2577"/>
      <c r="I1" s="2577"/>
      <c r="J1" s="2577"/>
      <c r="K1" s="2577"/>
      <c r="L1" s="2577"/>
      <c r="M1" s="2577"/>
      <c r="N1" s="2577"/>
      <c r="O1" s="2577"/>
      <c r="P1" s="2577"/>
      <c r="Q1" s="2577"/>
      <c r="R1" s="2577"/>
      <c r="S1" s="2577"/>
      <c r="T1" s="2577"/>
      <c r="U1" s="2577"/>
      <c r="V1" s="1030"/>
      <c r="W1" s="1030"/>
    </row>
    <row r="2" spans="1:26" s="64" customFormat="1" ht="27.75" customHeight="1" x14ac:dyDescent="0.2">
      <c r="A2" s="2578" t="s">
        <v>141</v>
      </c>
      <c r="B2" s="2579"/>
      <c r="C2" s="2579"/>
      <c r="D2" s="2579"/>
      <c r="E2" s="2579"/>
      <c r="F2" s="2579"/>
      <c r="G2" s="2579"/>
      <c r="H2" s="2579"/>
      <c r="I2" s="2579"/>
      <c r="J2" s="2579"/>
      <c r="K2" s="2579"/>
      <c r="L2" s="2579"/>
      <c r="M2" s="2579"/>
      <c r="N2" s="2579"/>
      <c r="O2" s="2579"/>
      <c r="P2" s="2579"/>
      <c r="Q2" s="2579"/>
      <c r="R2" s="2579"/>
      <c r="S2" s="2579"/>
      <c r="T2" s="2579"/>
      <c r="U2" s="2579"/>
      <c r="V2" s="1030"/>
      <c r="W2" s="1030"/>
    </row>
    <row r="3" spans="1:26" s="64" customFormat="1" ht="15.75" x14ac:dyDescent="0.2">
      <c r="A3" s="2577" t="s">
        <v>59</v>
      </c>
      <c r="B3" s="2580"/>
      <c r="C3" s="2580"/>
      <c r="D3" s="2580"/>
      <c r="E3" s="2580"/>
      <c r="F3" s="2580"/>
      <c r="G3" s="2580"/>
      <c r="H3" s="2580"/>
      <c r="I3" s="2580"/>
      <c r="J3" s="2580"/>
      <c r="K3" s="2580"/>
      <c r="L3" s="2580"/>
      <c r="M3" s="2580"/>
      <c r="N3" s="2580"/>
      <c r="O3" s="2580"/>
      <c r="P3" s="2580"/>
      <c r="Q3" s="2580"/>
      <c r="R3" s="2580"/>
      <c r="S3" s="2580"/>
      <c r="T3" s="2580"/>
      <c r="U3" s="2580"/>
      <c r="V3" s="1030"/>
      <c r="W3" s="1030"/>
    </row>
    <row r="4" spans="1:26" s="16" customFormat="1" ht="13.5" thickBot="1" x14ac:dyDescent="0.25">
      <c r="A4" s="108"/>
      <c r="B4" s="169"/>
      <c r="C4" s="108"/>
      <c r="D4" s="11"/>
      <c r="E4" s="145"/>
      <c r="F4" s="63"/>
      <c r="G4" s="63"/>
      <c r="H4" s="41"/>
      <c r="I4" s="1439"/>
      <c r="J4" s="69"/>
      <c r="K4" s="329"/>
      <c r="L4" s="329"/>
      <c r="M4" s="329"/>
      <c r="N4" s="329"/>
      <c r="O4" s="329"/>
      <c r="P4" s="329"/>
      <c r="Q4" s="330"/>
      <c r="R4" s="1548"/>
      <c r="S4" s="2896" t="s">
        <v>99</v>
      </c>
      <c r="T4" s="2896"/>
      <c r="U4" s="2896"/>
      <c r="V4" s="20"/>
      <c r="W4" s="20"/>
    </row>
    <row r="5" spans="1:26" s="16" customFormat="1" ht="19.5" customHeight="1" x14ac:dyDescent="0.2">
      <c r="A5" s="2897" t="s">
        <v>0</v>
      </c>
      <c r="B5" s="2901" t="s">
        <v>1</v>
      </c>
      <c r="C5" s="2901" t="s">
        <v>2</v>
      </c>
      <c r="D5" s="2588" t="s">
        <v>20</v>
      </c>
      <c r="E5" s="2905" t="s">
        <v>3</v>
      </c>
      <c r="F5" s="2594" t="s">
        <v>4</v>
      </c>
      <c r="G5" s="2594" t="s">
        <v>113</v>
      </c>
      <c r="H5" s="2633" t="s">
        <v>5</v>
      </c>
      <c r="I5" s="2908" t="s">
        <v>303</v>
      </c>
      <c r="J5" s="2768" t="s">
        <v>304</v>
      </c>
      <c r="K5" s="2911" t="s">
        <v>301</v>
      </c>
      <c r="L5" s="2912"/>
      <c r="M5" s="2912"/>
      <c r="N5" s="2913"/>
      <c r="O5" s="2622" t="s">
        <v>187</v>
      </c>
      <c r="P5" s="2622" t="s">
        <v>306</v>
      </c>
      <c r="Q5" s="2625" t="s">
        <v>60</v>
      </c>
      <c r="R5" s="2626"/>
      <c r="S5" s="2626"/>
      <c r="T5" s="2626"/>
      <c r="U5" s="2627"/>
      <c r="V5" s="20"/>
      <c r="W5" s="20"/>
    </row>
    <row r="6" spans="1:26" s="16" customFormat="1" ht="21" customHeight="1" x14ac:dyDescent="0.2">
      <c r="A6" s="2898"/>
      <c r="B6" s="2902"/>
      <c r="C6" s="2902"/>
      <c r="D6" s="2589"/>
      <c r="E6" s="2906"/>
      <c r="F6" s="2595"/>
      <c r="G6" s="2595"/>
      <c r="H6" s="2634"/>
      <c r="I6" s="2909"/>
      <c r="J6" s="2769"/>
      <c r="K6" s="2772" t="s">
        <v>6</v>
      </c>
      <c r="L6" s="2914" t="s">
        <v>298</v>
      </c>
      <c r="M6" s="2914"/>
      <c r="N6" s="2777" t="s">
        <v>299</v>
      </c>
      <c r="O6" s="2623"/>
      <c r="P6" s="2623"/>
      <c r="Q6" s="2629" t="s">
        <v>20</v>
      </c>
      <c r="R6" s="2915" t="s">
        <v>69</v>
      </c>
      <c r="S6" s="2916"/>
      <c r="T6" s="2916"/>
      <c r="U6" s="2917"/>
      <c r="V6" s="20"/>
      <c r="W6" s="20"/>
    </row>
    <row r="7" spans="1:26" s="16" customFormat="1" ht="28.5" customHeight="1" x14ac:dyDescent="0.2">
      <c r="A7" s="2899"/>
      <c r="B7" s="2903"/>
      <c r="C7" s="2903"/>
      <c r="D7" s="2589"/>
      <c r="E7" s="2906"/>
      <c r="F7" s="2595"/>
      <c r="G7" s="2595"/>
      <c r="H7" s="2634"/>
      <c r="I7" s="2910"/>
      <c r="J7" s="2770"/>
      <c r="K7" s="2773"/>
      <c r="L7" s="2780" t="s">
        <v>6</v>
      </c>
      <c r="M7" s="2782" t="s">
        <v>300</v>
      </c>
      <c r="N7" s="2713"/>
      <c r="O7" s="2623"/>
      <c r="P7" s="2623"/>
      <c r="Q7" s="2629"/>
      <c r="R7" s="2888" t="s">
        <v>61</v>
      </c>
      <c r="S7" s="2609" t="s">
        <v>188</v>
      </c>
      <c r="T7" s="2969" t="s">
        <v>189</v>
      </c>
      <c r="U7" s="2611" t="s">
        <v>308</v>
      </c>
      <c r="V7" s="20"/>
      <c r="W7" s="20"/>
    </row>
    <row r="8" spans="1:26" s="16" customFormat="1" ht="75.75" customHeight="1" thickBot="1" x14ac:dyDescent="0.25">
      <c r="A8" s="2900"/>
      <c r="B8" s="2904"/>
      <c r="C8" s="2904"/>
      <c r="D8" s="2590"/>
      <c r="E8" s="2907"/>
      <c r="F8" s="2596"/>
      <c r="G8" s="2596"/>
      <c r="H8" s="2635"/>
      <c r="I8" s="1440" t="s">
        <v>6</v>
      </c>
      <c r="J8" s="1325" t="s">
        <v>6</v>
      </c>
      <c r="K8" s="2774"/>
      <c r="L8" s="2781"/>
      <c r="M8" s="2783"/>
      <c r="N8" s="2778"/>
      <c r="O8" s="2624"/>
      <c r="P8" s="2624"/>
      <c r="Q8" s="2630"/>
      <c r="R8" s="2889"/>
      <c r="S8" s="2610"/>
      <c r="T8" s="2970"/>
      <c r="U8" s="2612"/>
      <c r="V8" s="20"/>
      <c r="W8" s="20"/>
    </row>
    <row r="9" spans="1:26" ht="15" customHeight="1" x14ac:dyDescent="0.2">
      <c r="A9" s="2613" t="s">
        <v>23</v>
      </c>
      <c r="B9" s="2614"/>
      <c r="C9" s="2614"/>
      <c r="D9" s="2614"/>
      <c r="E9" s="2614"/>
      <c r="F9" s="2614"/>
      <c r="G9" s="2614"/>
      <c r="H9" s="2614"/>
      <c r="I9" s="2614"/>
      <c r="J9" s="2614"/>
      <c r="K9" s="2614"/>
      <c r="L9" s="2614"/>
      <c r="M9" s="2614"/>
      <c r="N9" s="2614"/>
      <c r="O9" s="2614"/>
      <c r="P9" s="2614"/>
      <c r="Q9" s="2614"/>
      <c r="R9" s="2614"/>
      <c r="S9" s="2614"/>
      <c r="T9" s="2614"/>
      <c r="U9" s="2615"/>
    </row>
    <row r="10" spans="1:26" ht="13.5" thickBot="1" x14ac:dyDescent="0.25">
      <c r="A10" s="2930" t="s">
        <v>171</v>
      </c>
      <c r="B10" s="2931"/>
      <c r="C10" s="2931"/>
      <c r="D10" s="2931"/>
      <c r="E10" s="2931"/>
      <c r="F10" s="2931"/>
      <c r="G10" s="2931"/>
      <c r="H10" s="2931"/>
      <c r="I10" s="2931"/>
      <c r="J10" s="2931"/>
      <c r="K10" s="2931"/>
      <c r="L10" s="2931"/>
      <c r="M10" s="2931"/>
      <c r="N10" s="2931"/>
      <c r="O10" s="2931"/>
      <c r="P10" s="2931"/>
      <c r="Q10" s="2931"/>
      <c r="R10" s="2931"/>
      <c r="S10" s="2931"/>
      <c r="T10" s="2931"/>
      <c r="U10" s="2932"/>
    </row>
    <row r="11" spans="1:26" ht="13.5" thickBot="1" x14ac:dyDescent="0.25">
      <c r="A11" s="109" t="s">
        <v>7</v>
      </c>
      <c r="B11" s="2620" t="s">
        <v>55</v>
      </c>
      <c r="C11" s="2620"/>
      <c r="D11" s="2620"/>
      <c r="E11" s="2620"/>
      <c r="F11" s="2620"/>
      <c r="G11" s="2620"/>
      <c r="H11" s="2620"/>
      <c r="I11" s="2620"/>
      <c r="J11" s="2620"/>
      <c r="K11" s="2620"/>
      <c r="L11" s="2620"/>
      <c r="M11" s="2620"/>
      <c r="N11" s="2620"/>
      <c r="O11" s="2620"/>
      <c r="P11" s="2620"/>
      <c r="Q11" s="2620"/>
      <c r="R11" s="2620"/>
      <c r="S11" s="2620"/>
      <c r="T11" s="2620"/>
      <c r="U11" s="2621"/>
    </row>
    <row r="12" spans="1:26" ht="13.5" thickBot="1" x14ac:dyDescent="0.25">
      <c r="A12" s="109" t="s">
        <v>7</v>
      </c>
      <c r="B12" s="1" t="s">
        <v>7</v>
      </c>
      <c r="C12" s="2933" t="s">
        <v>30</v>
      </c>
      <c r="D12" s="2933"/>
      <c r="E12" s="2933"/>
      <c r="F12" s="2933"/>
      <c r="G12" s="2933"/>
      <c r="H12" s="2933"/>
      <c r="I12" s="2933"/>
      <c r="J12" s="2933"/>
      <c r="K12" s="2933"/>
      <c r="L12" s="2933"/>
      <c r="M12" s="2933"/>
      <c r="N12" s="2933"/>
      <c r="O12" s="2933"/>
      <c r="P12" s="2933"/>
      <c r="Q12" s="2933"/>
      <c r="R12" s="2934"/>
      <c r="S12" s="2934"/>
      <c r="T12" s="2934"/>
      <c r="U12" s="2935"/>
    </row>
    <row r="13" spans="1:26" ht="27" customHeight="1" x14ac:dyDescent="0.2">
      <c r="A13" s="110" t="s">
        <v>7</v>
      </c>
      <c r="B13" s="119" t="s">
        <v>7</v>
      </c>
      <c r="C13" s="111" t="s">
        <v>7</v>
      </c>
      <c r="D13" s="17" t="s">
        <v>32</v>
      </c>
      <c r="E13" s="1018"/>
      <c r="F13" s="1019" t="s">
        <v>27</v>
      </c>
      <c r="G13" s="18"/>
      <c r="H13" s="331" t="s">
        <v>10</v>
      </c>
      <c r="I13" s="1441"/>
      <c r="J13" s="1326"/>
      <c r="K13" s="1341">
        <v>789</v>
      </c>
      <c r="L13" s="582">
        <f ca="1">+L13:L13:L50</f>
        <v>0</v>
      </c>
      <c r="M13" s="592"/>
      <c r="N13" s="866"/>
      <c r="O13" s="233">
        <v>890</v>
      </c>
      <c r="P13" s="233"/>
      <c r="Q13" s="332" t="s">
        <v>70</v>
      </c>
      <c r="R13" s="1549">
        <v>62</v>
      </c>
      <c r="S13" s="333">
        <v>98</v>
      </c>
      <c r="T13" s="364">
        <v>113</v>
      </c>
      <c r="U13" s="371"/>
      <c r="V13" s="52"/>
    </row>
    <row r="14" spans="1:26" ht="12.75" customHeight="1" x14ac:dyDescent="0.2">
      <c r="A14" s="112"/>
      <c r="B14" s="9"/>
      <c r="C14" s="2"/>
      <c r="D14" s="2936" t="s">
        <v>58</v>
      </c>
      <c r="E14" s="1029"/>
      <c r="F14" s="334"/>
      <c r="G14" s="31"/>
      <c r="H14" s="24" t="s">
        <v>10</v>
      </c>
      <c r="I14" s="1920">
        <v>200</v>
      </c>
      <c r="J14" s="1085">
        <v>200</v>
      </c>
      <c r="K14" s="1468"/>
      <c r="L14" s="1418"/>
      <c r="M14" s="1469"/>
      <c r="N14" s="1470"/>
      <c r="O14" s="1470"/>
      <c r="P14" s="1471"/>
      <c r="Q14" s="2849"/>
      <c r="R14" s="2939"/>
      <c r="S14" s="2941"/>
      <c r="T14" s="2971"/>
      <c r="U14" s="2966"/>
      <c r="Z14" s="20"/>
    </row>
    <row r="15" spans="1:26" ht="15.75" customHeight="1" x14ac:dyDescent="0.2">
      <c r="A15" s="112"/>
      <c r="B15" s="9"/>
      <c r="C15" s="2"/>
      <c r="D15" s="2937"/>
      <c r="E15" s="1029"/>
      <c r="F15" s="334"/>
      <c r="G15" s="31"/>
      <c r="H15" s="53"/>
      <c r="I15" s="77"/>
      <c r="J15" s="1613"/>
      <c r="K15" s="1352"/>
      <c r="L15" s="627"/>
      <c r="M15" s="635"/>
      <c r="N15" s="1351"/>
      <c r="O15" s="1351"/>
      <c r="P15" s="1293"/>
      <c r="Q15" s="2938"/>
      <c r="R15" s="2940"/>
      <c r="S15" s="2942"/>
      <c r="T15" s="2972"/>
      <c r="U15" s="2967"/>
    </row>
    <row r="16" spans="1:26" ht="42.75" customHeight="1" x14ac:dyDescent="0.2">
      <c r="A16" s="112"/>
      <c r="B16" s="9"/>
      <c r="C16" s="2"/>
      <c r="D16" s="33" t="s">
        <v>78</v>
      </c>
      <c r="E16" s="1029"/>
      <c r="F16" s="334"/>
      <c r="G16" s="31"/>
      <c r="H16" s="335" t="s">
        <v>10</v>
      </c>
      <c r="I16" s="1922">
        <v>25</v>
      </c>
      <c r="J16" s="1614">
        <v>25</v>
      </c>
      <c r="K16" s="1112"/>
      <c r="L16" s="621"/>
      <c r="M16" s="629"/>
      <c r="N16" s="337"/>
      <c r="O16" s="337"/>
      <c r="P16" s="336"/>
      <c r="Q16" s="1016"/>
      <c r="R16" s="1550"/>
      <c r="S16" s="1017"/>
      <c r="T16" s="1486"/>
      <c r="U16" s="1303"/>
      <c r="W16" s="20"/>
    </row>
    <row r="17" spans="1:26" ht="42" customHeight="1" x14ac:dyDescent="0.2">
      <c r="A17" s="112"/>
      <c r="B17" s="9"/>
      <c r="C17" s="2"/>
      <c r="D17" s="1013" t="s">
        <v>67</v>
      </c>
      <c r="E17" s="1029"/>
      <c r="F17" s="334"/>
      <c r="G17" s="31"/>
      <c r="H17" s="19" t="s">
        <v>10</v>
      </c>
      <c r="I17" s="1923">
        <v>160</v>
      </c>
      <c r="J17" s="1614">
        <v>168.4</v>
      </c>
      <c r="K17" s="1343"/>
      <c r="L17" s="848"/>
      <c r="M17" s="869"/>
      <c r="N17" s="355"/>
      <c r="O17" s="355"/>
      <c r="P17" s="354"/>
      <c r="Q17" s="61"/>
      <c r="R17" s="1554"/>
      <c r="S17" s="356"/>
      <c r="T17" s="1490"/>
      <c r="U17" s="357"/>
      <c r="W17" s="20"/>
    </row>
    <row r="18" spans="1:26" ht="18" customHeight="1" x14ac:dyDescent="0.2">
      <c r="A18" s="112"/>
      <c r="B18" s="9"/>
      <c r="C18" s="2"/>
      <c r="D18" s="2604" t="s">
        <v>190</v>
      </c>
      <c r="E18" s="1029"/>
      <c r="F18" s="334"/>
      <c r="G18" s="31"/>
      <c r="H18" s="335" t="s">
        <v>10</v>
      </c>
      <c r="I18" s="1924">
        <v>40</v>
      </c>
      <c r="J18" s="1614">
        <v>40</v>
      </c>
      <c r="K18" s="1216"/>
      <c r="L18" s="849"/>
      <c r="M18" s="867"/>
      <c r="N18" s="811"/>
      <c r="O18" s="341"/>
      <c r="P18" s="336"/>
      <c r="Q18" s="1009"/>
      <c r="R18" s="1551"/>
      <c r="S18" s="343"/>
      <c r="T18" s="1487"/>
      <c r="U18" s="344"/>
      <c r="W18" s="20"/>
      <c r="Z18" s="20"/>
    </row>
    <row r="19" spans="1:26" ht="13.5" thickBot="1" x14ac:dyDescent="0.25">
      <c r="A19" s="112"/>
      <c r="B19" s="9"/>
      <c r="C19" s="2"/>
      <c r="D19" s="2606"/>
      <c r="E19" s="1025"/>
      <c r="F19" s="1020"/>
      <c r="G19" s="183"/>
      <c r="H19" s="345" t="s">
        <v>14</v>
      </c>
      <c r="I19" s="1449">
        <f>SUM(I13:I18)</f>
        <v>425</v>
      </c>
      <c r="J19" s="993">
        <f>SUM(J13:J18)</f>
        <v>433.4</v>
      </c>
      <c r="K19" s="76">
        <f>SUM(K13:K18)</f>
        <v>789</v>
      </c>
      <c r="L19" s="585"/>
      <c r="M19" s="596"/>
      <c r="N19" s="365"/>
      <c r="O19" s="78">
        <f>SUM(O13:O18)</f>
        <v>890</v>
      </c>
      <c r="P19" s="78"/>
      <c r="Q19" s="1009"/>
      <c r="R19" s="1552"/>
      <c r="S19" s="347"/>
      <c r="T19" s="1488"/>
      <c r="U19" s="348"/>
      <c r="W19" s="20"/>
    </row>
    <row r="20" spans="1:26" ht="38.25" x14ac:dyDescent="0.2">
      <c r="A20" s="118" t="s">
        <v>7</v>
      </c>
      <c r="B20" s="119" t="s">
        <v>7</v>
      </c>
      <c r="C20" s="167" t="s">
        <v>8</v>
      </c>
      <c r="D20" s="87" t="s">
        <v>157</v>
      </c>
      <c r="E20" s="213"/>
      <c r="F20" s="1019">
        <v>2</v>
      </c>
      <c r="G20" s="31"/>
      <c r="H20" s="349"/>
      <c r="I20" s="1472"/>
      <c r="J20" s="1329"/>
      <c r="K20" s="1342"/>
      <c r="L20" s="586"/>
      <c r="M20" s="618"/>
      <c r="N20" s="586"/>
      <c r="O20" s="351"/>
      <c r="P20" s="460"/>
      <c r="Q20" s="655"/>
      <c r="R20" s="1553"/>
      <c r="S20" s="352"/>
      <c r="T20" s="1489"/>
      <c r="U20" s="353"/>
      <c r="W20" s="20"/>
    </row>
    <row r="21" spans="1:26" ht="29.25" customHeight="1" x14ac:dyDescent="0.2">
      <c r="A21" s="112"/>
      <c r="B21" s="9"/>
      <c r="C21" s="2"/>
      <c r="D21" s="1013" t="s">
        <v>125</v>
      </c>
      <c r="E21" s="1026"/>
      <c r="F21" s="334"/>
      <c r="G21" s="31"/>
      <c r="H21" s="24" t="s">
        <v>10</v>
      </c>
      <c r="I21" s="1921">
        <v>21</v>
      </c>
      <c r="J21" s="587">
        <v>21</v>
      </c>
      <c r="K21" s="1343">
        <v>27</v>
      </c>
      <c r="L21" s="848"/>
      <c r="M21" s="869"/>
      <c r="N21" s="848"/>
      <c r="O21" s="354">
        <v>31</v>
      </c>
      <c r="P21" s="354"/>
      <c r="Q21" s="656" t="s">
        <v>70</v>
      </c>
      <c r="R21" s="1554">
        <v>5</v>
      </c>
      <c r="S21" s="356">
        <v>8</v>
      </c>
      <c r="T21" s="1490">
        <v>10</v>
      </c>
      <c r="U21" s="357"/>
      <c r="W21" s="20"/>
      <c r="Y21" s="20"/>
    </row>
    <row r="22" spans="1:26" ht="16.5" customHeight="1" x14ac:dyDescent="0.2">
      <c r="A22" s="112"/>
      <c r="B22" s="9"/>
      <c r="C22" s="2"/>
      <c r="D22" s="1780" t="s">
        <v>124</v>
      </c>
      <c r="E22" s="1026"/>
      <c r="F22" s="334"/>
      <c r="G22" s="31"/>
      <c r="H22" s="19" t="s">
        <v>10</v>
      </c>
      <c r="I22" s="1921">
        <v>24</v>
      </c>
      <c r="J22" s="588">
        <v>24</v>
      </c>
      <c r="K22" s="1343">
        <v>33</v>
      </c>
      <c r="L22" s="848"/>
      <c r="M22" s="869"/>
      <c r="N22" s="848"/>
      <c r="O22" s="354">
        <v>39</v>
      </c>
      <c r="P22" s="354"/>
      <c r="Q22" s="657" t="s">
        <v>79</v>
      </c>
      <c r="R22" s="1555">
        <v>1</v>
      </c>
      <c r="S22" s="359">
        <v>1</v>
      </c>
      <c r="T22" s="1485">
        <v>1</v>
      </c>
      <c r="U22" s="360"/>
      <c r="W22" s="20"/>
      <c r="X22" s="20"/>
    </row>
    <row r="23" spans="1:26" ht="16.5" customHeight="1" x14ac:dyDescent="0.2">
      <c r="A23" s="112"/>
      <c r="B23" s="9"/>
      <c r="C23" s="2"/>
      <c r="D23" s="1007"/>
      <c r="E23" s="1026"/>
      <c r="F23" s="334"/>
      <c r="G23" s="31"/>
      <c r="H23" s="24" t="s">
        <v>52</v>
      </c>
      <c r="I23" s="1925">
        <v>172.9</v>
      </c>
      <c r="J23" s="1109">
        <v>172.9</v>
      </c>
      <c r="K23" s="1344">
        <v>172.9</v>
      </c>
      <c r="L23" s="1109"/>
      <c r="M23" s="1084"/>
      <c r="N23" s="1109"/>
      <c r="O23" s="103">
        <v>172.9</v>
      </c>
      <c r="P23" s="583"/>
      <c r="Q23" s="391"/>
      <c r="R23" s="1550"/>
      <c r="S23" s="1017"/>
      <c r="T23" s="1486"/>
      <c r="U23" s="1303"/>
      <c r="W23" s="20"/>
      <c r="X23" s="20"/>
      <c r="Y23" s="20"/>
    </row>
    <row r="24" spans="1:26" s="571" customFormat="1" ht="27" customHeight="1" x14ac:dyDescent="0.2">
      <c r="A24" s="112"/>
      <c r="B24" s="2943"/>
      <c r="C24" s="2694"/>
      <c r="D24" s="2919" t="s">
        <v>238</v>
      </c>
      <c r="E24" s="2945" t="s">
        <v>239</v>
      </c>
      <c r="F24" s="2948"/>
      <c r="G24" s="1667"/>
      <c r="H24" s="661" t="s">
        <v>10</v>
      </c>
      <c r="I24" s="1925">
        <v>439.6</v>
      </c>
      <c r="J24" s="609">
        <f>397.6+42+126.9</f>
        <v>566.5</v>
      </c>
      <c r="K24" s="91">
        <v>61</v>
      </c>
      <c r="L24" s="609"/>
      <c r="M24" s="616"/>
      <c r="N24" s="609"/>
      <c r="O24" s="485">
        <v>61</v>
      </c>
      <c r="P24" s="609"/>
      <c r="Q24" s="156" t="s">
        <v>240</v>
      </c>
      <c r="R24" s="1556">
        <v>4</v>
      </c>
      <c r="S24" s="664">
        <v>1</v>
      </c>
      <c r="T24" s="664">
        <v>1</v>
      </c>
      <c r="U24" s="665"/>
    </row>
    <row r="25" spans="1:26" s="571" customFormat="1" ht="105.75" customHeight="1" x14ac:dyDescent="0.2">
      <c r="A25" s="112"/>
      <c r="B25" s="2943"/>
      <c r="C25" s="2694"/>
      <c r="D25" s="2920"/>
      <c r="E25" s="2946"/>
      <c r="F25" s="2949"/>
      <c r="G25" s="1668"/>
      <c r="H25" s="496"/>
      <c r="I25" s="767"/>
      <c r="J25" s="434"/>
      <c r="K25" s="90"/>
      <c r="L25" s="434"/>
      <c r="M25" s="614"/>
      <c r="N25" s="434"/>
      <c r="O25" s="144"/>
      <c r="P25" s="583"/>
      <c r="Q25" s="507" t="s">
        <v>271</v>
      </c>
      <c r="R25" s="1557">
        <v>100</v>
      </c>
      <c r="S25" s="1031"/>
      <c r="T25" s="1031"/>
      <c r="U25" s="1032"/>
    </row>
    <row r="26" spans="1:26" s="571" customFormat="1" ht="39.75" customHeight="1" x14ac:dyDescent="0.2">
      <c r="A26" s="112"/>
      <c r="B26" s="2943"/>
      <c r="C26" s="2694"/>
      <c r="D26" s="2920"/>
      <c r="E26" s="2946"/>
      <c r="F26" s="2949"/>
      <c r="G26" s="1668"/>
      <c r="H26" s="496"/>
      <c r="I26" s="54"/>
      <c r="J26" s="583"/>
      <c r="K26" s="54"/>
      <c r="L26" s="583"/>
      <c r="M26" s="593"/>
      <c r="N26" s="583"/>
      <c r="O26" s="144"/>
      <c r="P26" s="583"/>
      <c r="Q26" s="499" t="s">
        <v>241</v>
      </c>
      <c r="R26" s="1558">
        <v>1</v>
      </c>
      <c r="S26" s="672">
        <v>1</v>
      </c>
      <c r="T26" s="1083">
        <v>1</v>
      </c>
      <c r="U26" s="673"/>
    </row>
    <row r="27" spans="1:26" s="571" customFormat="1" ht="30" customHeight="1" x14ac:dyDescent="0.2">
      <c r="A27" s="112"/>
      <c r="B27" s="2943"/>
      <c r="C27" s="2694"/>
      <c r="D27" s="2944"/>
      <c r="E27" s="2947"/>
      <c r="F27" s="2950"/>
      <c r="G27" s="1669"/>
      <c r="H27" s="662"/>
      <c r="I27" s="1113"/>
      <c r="J27" s="584"/>
      <c r="K27" s="1113"/>
      <c r="L27" s="584"/>
      <c r="M27" s="595"/>
      <c r="N27" s="584"/>
      <c r="O27" s="644"/>
      <c r="P27" s="584"/>
      <c r="Q27" s="677" t="s">
        <v>243</v>
      </c>
      <c r="R27" s="1559">
        <v>2</v>
      </c>
      <c r="S27" s="678"/>
      <c r="T27" s="1492"/>
      <c r="U27" s="679"/>
    </row>
    <row r="28" spans="1:26" s="571" customFormat="1" ht="25.5" customHeight="1" x14ac:dyDescent="0.2">
      <c r="A28" s="112"/>
      <c r="B28" s="798"/>
      <c r="C28" s="2"/>
      <c r="D28" s="2919" t="s">
        <v>245</v>
      </c>
      <c r="E28" s="2921" t="s">
        <v>239</v>
      </c>
      <c r="F28" s="801"/>
      <c r="G28" s="801"/>
      <c r="H28" s="493" t="s">
        <v>10</v>
      </c>
      <c r="I28" s="1926">
        <v>77.599999999999994</v>
      </c>
      <c r="J28" s="674">
        <v>77.599999999999994</v>
      </c>
      <c r="K28" s="54">
        <v>77.599999999999994</v>
      </c>
      <c r="L28" s="583"/>
      <c r="M28" s="593"/>
      <c r="N28" s="583"/>
      <c r="O28" s="144">
        <v>77.599999999999994</v>
      </c>
      <c r="P28" s="583"/>
      <c r="Q28" s="659" t="s">
        <v>246</v>
      </c>
      <c r="R28" s="1560">
        <v>3</v>
      </c>
      <c r="S28" s="675">
        <v>3</v>
      </c>
      <c r="T28" s="1491">
        <v>3</v>
      </c>
      <c r="U28" s="669"/>
    </row>
    <row r="29" spans="1:26" s="571" customFormat="1" ht="27.75" customHeight="1" x14ac:dyDescent="0.2">
      <c r="A29" s="112"/>
      <c r="B29" s="798"/>
      <c r="C29" s="2"/>
      <c r="D29" s="2920"/>
      <c r="E29" s="2922"/>
      <c r="F29" s="801"/>
      <c r="G29" s="801"/>
      <c r="H29" s="493"/>
      <c r="I29" s="1481"/>
      <c r="J29" s="674"/>
      <c r="K29" s="54"/>
      <c r="L29" s="583"/>
      <c r="M29" s="593"/>
      <c r="N29" s="583"/>
      <c r="O29" s="144"/>
      <c r="P29" s="583"/>
      <c r="Q29" s="677" t="s">
        <v>247</v>
      </c>
      <c r="R29" s="1559">
        <v>10</v>
      </c>
      <c r="S29" s="680">
        <v>10</v>
      </c>
      <c r="T29" s="1492">
        <v>10</v>
      </c>
      <c r="U29" s="679"/>
    </row>
    <row r="30" spans="1:26" s="571" customFormat="1" ht="44.25" customHeight="1" x14ac:dyDescent="0.2">
      <c r="A30" s="112"/>
      <c r="B30" s="798"/>
      <c r="C30" s="2"/>
      <c r="D30" s="799"/>
      <c r="E30" s="800"/>
      <c r="F30" s="801"/>
      <c r="G30" s="801"/>
      <c r="H30" s="493"/>
      <c r="I30" s="1445"/>
      <c r="J30" s="593"/>
      <c r="K30" s="54"/>
      <c r="L30" s="583"/>
      <c r="M30" s="593"/>
      <c r="N30" s="583"/>
      <c r="O30" s="144"/>
      <c r="P30" s="583"/>
      <c r="Q30" s="2924" t="s">
        <v>248</v>
      </c>
      <c r="R30" s="2918">
        <v>100</v>
      </c>
      <c r="S30" s="2951">
        <v>100</v>
      </c>
      <c r="T30" s="2973">
        <v>100</v>
      </c>
      <c r="U30" s="2968"/>
    </row>
    <row r="31" spans="1:26" s="571" customFormat="1" ht="71.25" customHeight="1" x14ac:dyDescent="0.2">
      <c r="A31" s="112"/>
      <c r="B31" s="798"/>
      <c r="C31" s="2"/>
      <c r="D31" s="799"/>
      <c r="E31" s="800"/>
      <c r="F31" s="801"/>
      <c r="G31" s="801"/>
      <c r="H31" s="663"/>
      <c r="I31" s="1446"/>
      <c r="J31" s="1328"/>
      <c r="K31" s="1113"/>
      <c r="L31" s="584"/>
      <c r="M31" s="595"/>
      <c r="N31" s="584"/>
      <c r="O31" s="644"/>
      <c r="P31" s="583"/>
      <c r="Q31" s="2924"/>
      <c r="R31" s="2918"/>
      <c r="S31" s="2951"/>
      <c r="T31" s="2973"/>
      <c r="U31" s="2968"/>
    </row>
    <row r="32" spans="1:26" ht="16.5" customHeight="1" thickBot="1" x14ac:dyDescent="0.25">
      <c r="A32" s="112"/>
      <c r="B32" s="9"/>
      <c r="C32" s="2"/>
      <c r="D32" s="1007"/>
      <c r="E32" s="1026"/>
      <c r="F32" s="1020"/>
      <c r="G32" s="183"/>
      <c r="H32" s="172" t="s">
        <v>14</v>
      </c>
      <c r="I32" s="1447">
        <f>SUM(I21:I31)</f>
        <v>735.1</v>
      </c>
      <c r="J32" s="1333">
        <f>SUM(J21:J29)</f>
        <v>862</v>
      </c>
      <c r="K32" s="1114">
        <f>SUM(K21:K29)</f>
        <v>371.5</v>
      </c>
      <c r="L32" s="589"/>
      <c r="M32" s="600"/>
      <c r="N32" s="589"/>
      <c r="O32" s="44">
        <f>SUM(O21:O29)</f>
        <v>381.5</v>
      </c>
      <c r="P32" s="44"/>
      <c r="Q32" s="2925"/>
      <c r="R32" s="1561"/>
      <c r="S32" s="367"/>
      <c r="T32" s="366"/>
      <c r="U32" s="472"/>
      <c r="W32" s="20"/>
      <c r="X32" s="20"/>
      <c r="Y32" s="20"/>
    </row>
    <row r="33" spans="1:26" ht="16.5" customHeight="1" x14ac:dyDescent="0.2">
      <c r="A33" s="110" t="s">
        <v>7</v>
      </c>
      <c r="B33" s="119" t="s">
        <v>7</v>
      </c>
      <c r="C33" s="111" t="s">
        <v>9</v>
      </c>
      <c r="D33" s="2926" t="s">
        <v>46</v>
      </c>
      <c r="E33" s="2928"/>
      <c r="F33" s="2650" t="s">
        <v>27</v>
      </c>
      <c r="G33" s="18"/>
      <c r="H33" s="331" t="s">
        <v>10</v>
      </c>
      <c r="I33" s="1927">
        <v>190</v>
      </c>
      <c r="J33" s="1334">
        <v>190</v>
      </c>
      <c r="K33" s="1345">
        <v>190</v>
      </c>
      <c r="L33" s="590"/>
      <c r="M33" s="601"/>
      <c r="N33" s="590"/>
      <c r="O33" s="195">
        <v>190</v>
      </c>
      <c r="P33" s="195"/>
      <c r="Q33" s="1015" t="s">
        <v>71</v>
      </c>
      <c r="R33" s="1562">
        <v>4</v>
      </c>
      <c r="S33" s="333">
        <v>4</v>
      </c>
      <c r="T33" s="364">
        <v>4</v>
      </c>
      <c r="U33" s="371"/>
    </row>
    <row r="34" spans="1:26" ht="13.5" thickBot="1" x14ac:dyDescent="0.25">
      <c r="A34" s="113"/>
      <c r="B34" s="1"/>
      <c r="C34" s="7"/>
      <c r="D34" s="2927"/>
      <c r="E34" s="2929"/>
      <c r="F34" s="2651"/>
      <c r="G34" s="183"/>
      <c r="H34" s="345" t="s">
        <v>14</v>
      </c>
      <c r="I34" s="1449">
        <f>SUM(I33)</f>
        <v>190</v>
      </c>
      <c r="J34" s="993">
        <f t="shared" ref="J34:O34" si="0">SUM(J33)</f>
        <v>190</v>
      </c>
      <c r="K34" s="76">
        <f t="shared" si="0"/>
        <v>190</v>
      </c>
      <c r="L34" s="585"/>
      <c r="M34" s="596"/>
      <c r="N34" s="585"/>
      <c r="O34" s="78">
        <f t="shared" si="0"/>
        <v>190</v>
      </c>
      <c r="P34" s="1419"/>
      <c r="Q34" s="34"/>
      <c r="R34" s="1563"/>
      <c r="S34" s="367"/>
      <c r="T34" s="366"/>
      <c r="U34" s="472"/>
      <c r="W34" s="20"/>
    </row>
    <row r="35" spans="1:26" ht="15.75" customHeight="1" x14ac:dyDescent="0.2">
      <c r="A35" s="110" t="s">
        <v>7</v>
      </c>
      <c r="B35" s="119" t="s">
        <v>7</v>
      </c>
      <c r="C35" s="111" t="s">
        <v>11</v>
      </c>
      <c r="D35" s="2639" t="s">
        <v>85</v>
      </c>
      <c r="E35" s="2928"/>
      <c r="F35" s="2650" t="s">
        <v>27</v>
      </c>
      <c r="G35" s="18"/>
      <c r="H35" s="331" t="s">
        <v>10</v>
      </c>
      <c r="I35" s="1927">
        <v>75</v>
      </c>
      <c r="J35" s="1335">
        <v>71.900000000000006</v>
      </c>
      <c r="K35" s="871">
        <v>105</v>
      </c>
      <c r="L35" s="842"/>
      <c r="M35" s="846"/>
      <c r="N35" s="842"/>
      <c r="O35" s="368">
        <v>105</v>
      </c>
      <c r="P35" s="369"/>
      <c r="Q35" s="2684" t="s">
        <v>81</v>
      </c>
      <c r="R35" s="1564">
        <v>15</v>
      </c>
      <c r="S35" s="333">
        <v>15</v>
      </c>
      <c r="T35" s="1493">
        <v>15</v>
      </c>
      <c r="U35" s="371"/>
      <c r="W35" s="1033"/>
      <c r="X35" s="10"/>
      <c r="Y35" s="10"/>
      <c r="Z35" s="10"/>
    </row>
    <row r="36" spans="1:26" ht="14.25" customHeight="1" thickBot="1" x14ac:dyDescent="0.25">
      <c r="A36" s="113"/>
      <c r="B36" s="1"/>
      <c r="C36" s="7"/>
      <c r="D36" s="2640"/>
      <c r="E36" s="2929"/>
      <c r="F36" s="2651"/>
      <c r="G36" s="183"/>
      <c r="H36" s="345" t="s">
        <v>14</v>
      </c>
      <c r="I36" s="1449">
        <f>SUM(I35)</f>
        <v>75</v>
      </c>
      <c r="J36" s="993">
        <f t="shared" ref="J36:O36" si="1">SUM(J35:J35)</f>
        <v>71.900000000000006</v>
      </c>
      <c r="K36" s="76">
        <f t="shared" si="1"/>
        <v>105</v>
      </c>
      <c r="L36" s="585"/>
      <c r="M36" s="596"/>
      <c r="N36" s="585"/>
      <c r="O36" s="78">
        <f t="shared" si="1"/>
        <v>105</v>
      </c>
      <c r="P36" s="78"/>
      <c r="Q36" s="2685"/>
      <c r="R36" s="1565"/>
      <c r="S36" s="373"/>
      <c r="T36" s="1520"/>
      <c r="U36" s="374"/>
      <c r="W36" s="1033"/>
      <c r="X36" s="10"/>
      <c r="Y36" s="10"/>
      <c r="Z36" s="10"/>
    </row>
    <row r="37" spans="1:26" ht="41.25" customHeight="1" x14ac:dyDescent="0.2">
      <c r="A37" s="110" t="s">
        <v>7</v>
      </c>
      <c r="B37" s="119" t="s">
        <v>7</v>
      </c>
      <c r="C37" s="111" t="s">
        <v>158</v>
      </c>
      <c r="D37" s="2639" t="s">
        <v>77</v>
      </c>
      <c r="E37" s="1010"/>
      <c r="F37" s="1019">
        <v>2</v>
      </c>
      <c r="G37" s="18"/>
      <c r="H37" s="96" t="s">
        <v>10</v>
      </c>
      <c r="I37" s="1927">
        <v>18</v>
      </c>
      <c r="J37" s="1326">
        <v>17.7</v>
      </c>
      <c r="K37" s="1346">
        <v>30</v>
      </c>
      <c r="L37" s="620"/>
      <c r="M37" s="628"/>
      <c r="N37" s="620"/>
      <c r="O37" s="375">
        <v>48</v>
      </c>
      <c r="P37" s="807"/>
      <c r="Q37" s="1023" t="s">
        <v>123</v>
      </c>
      <c r="R37" s="1553">
        <v>3</v>
      </c>
      <c r="S37" s="352">
        <v>5</v>
      </c>
      <c r="T37" s="1489">
        <v>8</v>
      </c>
      <c r="U37" s="353"/>
      <c r="W37" s="20"/>
      <c r="Z37" s="20"/>
    </row>
    <row r="38" spans="1:26" s="173" customFormat="1" ht="16.5" customHeight="1" thickBot="1" x14ac:dyDescent="0.25">
      <c r="A38" s="113"/>
      <c r="B38" s="1"/>
      <c r="C38" s="7"/>
      <c r="D38" s="2640"/>
      <c r="E38" s="378"/>
      <c r="F38" s="1020"/>
      <c r="G38" s="183"/>
      <c r="H38" s="379" t="s">
        <v>14</v>
      </c>
      <c r="I38" s="1477">
        <f>SUM(I37)</f>
        <v>18</v>
      </c>
      <c r="J38" s="1333">
        <f t="shared" ref="J38:O38" si="2">J37</f>
        <v>17.7</v>
      </c>
      <c r="K38" s="1114">
        <f t="shared" si="2"/>
        <v>30</v>
      </c>
      <c r="L38" s="589"/>
      <c r="M38" s="600"/>
      <c r="N38" s="589"/>
      <c r="O38" s="44">
        <f t="shared" si="2"/>
        <v>48</v>
      </c>
      <c r="P38" s="1420"/>
      <c r="Q38" s="196"/>
      <c r="R38" s="1566"/>
      <c r="S38" s="381"/>
      <c r="T38" s="1494"/>
      <c r="U38" s="1522"/>
      <c r="W38" s="174"/>
      <c r="Z38" s="174"/>
    </row>
    <row r="39" spans="1:26" ht="16.5" customHeight="1" x14ac:dyDescent="0.2">
      <c r="A39" s="114" t="s">
        <v>7</v>
      </c>
      <c r="B39" s="119" t="s">
        <v>7</v>
      </c>
      <c r="C39" s="111" t="s">
        <v>159</v>
      </c>
      <c r="D39" s="2641" t="s">
        <v>54</v>
      </c>
      <c r="E39" s="1010"/>
      <c r="F39" s="383" t="s">
        <v>27</v>
      </c>
      <c r="G39" s="1672"/>
      <c r="H39" s="56" t="s">
        <v>10</v>
      </c>
      <c r="I39" s="1478"/>
      <c r="J39" s="1336"/>
      <c r="K39" s="1347">
        <v>463</v>
      </c>
      <c r="L39" s="1339"/>
      <c r="M39" s="1403"/>
      <c r="N39" s="1339"/>
      <c r="O39" s="230">
        <v>450</v>
      </c>
      <c r="P39" s="1339"/>
      <c r="Q39" s="384"/>
      <c r="R39" s="1567"/>
      <c r="S39" s="352"/>
      <c r="T39" s="1495"/>
      <c r="U39" s="353"/>
    </row>
    <row r="40" spans="1:26" ht="16.5" customHeight="1" x14ac:dyDescent="0.2">
      <c r="A40" s="112"/>
      <c r="B40" s="9"/>
      <c r="C40" s="2"/>
      <c r="D40" s="2642"/>
      <c r="E40" s="1156"/>
      <c r="F40" s="385"/>
      <c r="G40" s="1673"/>
      <c r="H40" s="79" t="s">
        <v>52</v>
      </c>
      <c r="I40" s="1479"/>
      <c r="J40" s="1337"/>
      <c r="K40" s="1348"/>
      <c r="L40" s="1340"/>
      <c r="M40" s="1404"/>
      <c r="N40" s="1340"/>
      <c r="O40" s="1194"/>
      <c r="P40" s="1194"/>
      <c r="Q40" s="391"/>
      <c r="R40" s="1323"/>
      <c r="S40" s="1157"/>
      <c r="T40" s="1496"/>
      <c r="U40" s="1303"/>
    </row>
    <row r="41" spans="1:26" ht="28.5" customHeight="1" x14ac:dyDescent="0.2">
      <c r="A41" s="112"/>
      <c r="B41" s="9"/>
      <c r="C41" s="2"/>
      <c r="D41" s="2643" t="s">
        <v>62</v>
      </c>
      <c r="E41" s="1011"/>
      <c r="F41" s="385"/>
      <c r="G41" s="1673"/>
      <c r="H41" s="79" t="s">
        <v>10</v>
      </c>
      <c r="I41" s="1928">
        <v>40</v>
      </c>
      <c r="J41" s="1361">
        <v>40</v>
      </c>
      <c r="K41" s="872"/>
      <c r="L41" s="605"/>
      <c r="M41" s="611"/>
      <c r="N41" s="605"/>
      <c r="O41" s="74"/>
      <c r="P41" s="843"/>
      <c r="Q41" s="387" t="s">
        <v>56</v>
      </c>
      <c r="R41" s="1568" t="s">
        <v>34</v>
      </c>
      <c r="S41" s="388" t="s">
        <v>34</v>
      </c>
      <c r="T41" s="1497">
        <v>4</v>
      </c>
      <c r="U41" s="574"/>
      <c r="X41" s="20"/>
    </row>
    <row r="42" spans="1:26" ht="32.25" customHeight="1" x14ac:dyDescent="0.2">
      <c r="A42" s="112"/>
      <c r="B42" s="9"/>
      <c r="C42" s="2"/>
      <c r="D42" s="2643"/>
      <c r="E42" s="1011"/>
      <c r="F42" s="385"/>
      <c r="G42" s="1673"/>
      <c r="H42" s="1321"/>
      <c r="I42" s="1480"/>
      <c r="J42" s="1338"/>
      <c r="K42" s="1349"/>
      <c r="L42" s="386"/>
      <c r="M42" s="603"/>
      <c r="N42" s="386"/>
      <c r="O42" s="207"/>
      <c r="P42" s="844"/>
      <c r="Q42" s="387" t="s">
        <v>72</v>
      </c>
      <c r="R42" s="1568">
        <v>7</v>
      </c>
      <c r="S42" s="388">
        <v>9</v>
      </c>
      <c r="T42" s="1497">
        <v>5</v>
      </c>
      <c r="U42" s="574"/>
    </row>
    <row r="43" spans="1:26" ht="28.5" customHeight="1" x14ac:dyDescent="0.2">
      <c r="A43" s="112"/>
      <c r="B43" s="9"/>
      <c r="C43" s="2"/>
      <c r="D43" s="22"/>
      <c r="E43" s="1011"/>
      <c r="F43" s="385"/>
      <c r="G43" s="1673"/>
      <c r="H43" s="1622"/>
      <c r="I43" s="1623"/>
      <c r="J43" s="895"/>
      <c r="K43" s="1624"/>
      <c r="L43" s="1625"/>
      <c r="M43" s="1626"/>
      <c r="N43" s="1625"/>
      <c r="O43" s="1627"/>
      <c r="P43" s="1628"/>
      <c r="Q43" s="391" t="s">
        <v>105</v>
      </c>
      <c r="R43" s="1569">
        <v>10</v>
      </c>
      <c r="S43" s="393">
        <v>10</v>
      </c>
      <c r="T43" s="1521">
        <v>10</v>
      </c>
      <c r="U43" s="394"/>
    </row>
    <row r="44" spans="1:26" ht="93" customHeight="1" x14ac:dyDescent="0.2">
      <c r="A44" s="112"/>
      <c r="B44" s="9"/>
      <c r="C44" s="2"/>
      <c r="D44" s="163" t="s">
        <v>191</v>
      </c>
      <c r="E44" s="401"/>
      <c r="F44" s="402"/>
      <c r="G44" s="1671"/>
      <c r="H44" s="99" t="s">
        <v>10</v>
      </c>
      <c r="I44" s="1930">
        <v>50</v>
      </c>
      <c r="J44" s="1327">
        <v>98.2</v>
      </c>
      <c r="K44" s="1350"/>
      <c r="L44" s="838"/>
      <c r="M44" s="870"/>
      <c r="N44" s="838"/>
      <c r="O44" s="338"/>
      <c r="P44" s="339"/>
      <c r="Q44" s="989" t="s">
        <v>192</v>
      </c>
      <c r="R44" s="1570">
        <v>2</v>
      </c>
      <c r="S44" s="399">
        <v>3</v>
      </c>
      <c r="T44" s="1498">
        <v>4</v>
      </c>
      <c r="U44" s="400"/>
      <c r="Y44" s="20"/>
      <c r="Z44" s="20"/>
    </row>
    <row r="45" spans="1:26" ht="46.5" customHeight="1" x14ac:dyDescent="0.2">
      <c r="A45" s="112"/>
      <c r="B45" s="9"/>
      <c r="C45" s="2"/>
      <c r="D45" s="228" t="s">
        <v>127</v>
      </c>
      <c r="E45" s="401"/>
      <c r="F45" s="402"/>
      <c r="G45" s="1671"/>
      <c r="H45" s="139" t="s">
        <v>10</v>
      </c>
      <c r="I45" s="1932">
        <v>200</v>
      </c>
      <c r="J45" s="1330">
        <v>255</v>
      </c>
      <c r="K45" s="1396"/>
      <c r="L45" s="957"/>
      <c r="M45" s="948"/>
      <c r="N45" s="957"/>
      <c r="O45" s="42"/>
      <c r="P45" s="951"/>
      <c r="Q45" s="2657" t="s">
        <v>128</v>
      </c>
      <c r="R45" s="1571">
        <v>10</v>
      </c>
      <c r="S45" s="405">
        <v>10</v>
      </c>
      <c r="T45" s="1499">
        <v>10</v>
      </c>
      <c r="U45" s="406"/>
      <c r="X45" s="20"/>
      <c r="Y45" s="20"/>
      <c r="Z45" s="20"/>
    </row>
    <row r="46" spans="1:26" s="1611" customFormat="1" ht="46.5" customHeight="1" x14ac:dyDescent="0.2">
      <c r="A46" s="112"/>
      <c r="B46" s="9"/>
      <c r="C46" s="2"/>
      <c r="D46" s="228"/>
      <c r="E46" s="401"/>
      <c r="F46" s="402"/>
      <c r="G46" s="1671"/>
      <c r="H46" s="139" t="s">
        <v>52</v>
      </c>
      <c r="I46" s="1617"/>
      <c r="J46" s="1330">
        <v>6.2</v>
      </c>
      <c r="K46" s="1396"/>
      <c r="L46" s="957"/>
      <c r="M46" s="948"/>
      <c r="N46" s="957"/>
      <c r="O46" s="42"/>
      <c r="P46" s="951"/>
      <c r="Q46" s="2661"/>
      <c r="R46" s="1571"/>
      <c r="S46" s="405"/>
      <c r="T46" s="1499"/>
      <c r="U46" s="406"/>
      <c r="X46" s="20"/>
      <c r="Y46" s="20"/>
      <c r="Z46" s="20"/>
    </row>
    <row r="47" spans="1:26" ht="30.75" customHeight="1" x14ac:dyDescent="0.2">
      <c r="A47" s="112"/>
      <c r="B47" s="9"/>
      <c r="C47" s="2"/>
      <c r="D47" s="163" t="s">
        <v>176</v>
      </c>
      <c r="E47" s="401"/>
      <c r="F47" s="402"/>
      <c r="G47" s="1781"/>
      <c r="H47" s="139" t="s">
        <v>10</v>
      </c>
      <c r="I47" s="1933">
        <v>5</v>
      </c>
      <c r="J47" s="1330">
        <v>0</v>
      </c>
      <c r="K47" s="1396"/>
      <c r="L47" s="957"/>
      <c r="M47" s="948"/>
      <c r="N47" s="957"/>
      <c r="O47" s="42"/>
      <c r="P47" s="951"/>
      <c r="Q47" s="194"/>
      <c r="R47" s="1618"/>
      <c r="S47" s="1619"/>
      <c r="T47" s="1620"/>
      <c r="U47" s="1621"/>
      <c r="X47" s="20"/>
      <c r="Y47" s="20"/>
      <c r="Z47" s="20"/>
    </row>
    <row r="48" spans="1:26" ht="35.25" customHeight="1" x14ac:dyDescent="0.2">
      <c r="A48" s="112"/>
      <c r="B48" s="9"/>
      <c r="C48" s="2"/>
      <c r="D48" s="2605" t="s">
        <v>177</v>
      </c>
      <c r="E48" s="401"/>
      <c r="F48" s="402"/>
      <c r="G48" s="1671"/>
      <c r="H48" s="139" t="s">
        <v>10</v>
      </c>
      <c r="I48" s="1931">
        <v>5</v>
      </c>
      <c r="J48" s="1327">
        <v>5</v>
      </c>
      <c r="K48" s="1350"/>
      <c r="L48" s="838"/>
      <c r="M48" s="870"/>
      <c r="N48" s="838"/>
      <c r="O48" s="338"/>
      <c r="P48" s="339"/>
      <c r="Q48" s="650" t="s">
        <v>180</v>
      </c>
      <c r="R48" s="1578">
        <v>40</v>
      </c>
      <c r="S48" s="457">
        <v>40</v>
      </c>
      <c r="T48" s="1506">
        <v>40</v>
      </c>
      <c r="U48" s="458"/>
      <c r="X48" s="20"/>
      <c r="Y48" s="20"/>
      <c r="Z48" s="20"/>
    </row>
    <row r="49" spans="1:27" ht="16.5" customHeight="1" thickBot="1" x14ac:dyDescent="0.25">
      <c r="A49" s="115"/>
      <c r="B49" s="1"/>
      <c r="C49" s="116"/>
      <c r="D49" s="2606"/>
      <c r="E49" s="1012"/>
      <c r="F49" s="142"/>
      <c r="G49" s="1674"/>
      <c r="H49" s="12" t="s">
        <v>14</v>
      </c>
      <c r="I49" s="1449">
        <f>SUM(I39:I48)</f>
        <v>300</v>
      </c>
      <c r="J49" s="993">
        <f>SUM(J41:J48)</f>
        <v>404.4</v>
      </c>
      <c r="K49" s="76">
        <f>SUM(K39:K48)</f>
        <v>463</v>
      </c>
      <c r="L49" s="585"/>
      <c r="M49" s="596"/>
      <c r="N49" s="585"/>
      <c r="O49" s="78">
        <f>SUM(O39:O48)</f>
        <v>450</v>
      </c>
      <c r="P49" s="78"/>
      <c r="Q49" s="229" t="s">
        <v>179</v>
      </c>
      <c r="R49" s="1572">
        <v>100</v>
      </c>
      <c r="S49" s="409">
        <v>100</v>
      </c>
      <c r="T49" s="1500">
        <v>100</v>
      </c>
      <c r="U49" s="410"/>
      <c r="W49" s="20"/>
    </row>
    <row r="50" spans="1:27" ht="13.5" thickBot="1" x14ac:dyDescent="0.25">
      <c r="A50" s="3" t="s">
        <v>7</v>
      </c>
      <c r="B50" s="117" t="s">
        <v>7</v>
      </c>
      <c r="C50" s="2843" t="s">
        <v>13</v>
      </c>
      <c r="D50" s="2665"/>
      <c r="E50" s="2665"/>
      <c r="F50" s="2665"/>
      <c r="G50" s="2665"/>
      <c r="H50" s="2666"/>
      <c r="I50" s="1473">
        <f>+I49+I38+I36+I34+I32+I19</f>
        <v>1743.1</v>
      </c>
      <c r="J50" s="873">
        <f>J49+J36+J34+J19+J32+J38</f>
        <v>1979.3999999999999</v>
      </c>
      <c r="K50" s="411">
        <f>K49+K36+K34+K19+K32+K38</f>
        <v>1948.5</v>
      </c>
      <c r="L50" s="591"/>
      <c r="M50" s="604"/>
      <c r="N50" s="591"/>
      <c r="O50" s="218">
        <f>O49+O36+O34+O19+O32+O38</f>
        <v>2064.5</v>
      </c>
      <c r="P50" s="591"/>
      <c r="Q50" s="2667"/>
      <c r="R50" s="2668"/>
      <c r="S50" s="2668"/>
      <c r="T50" s="2668"/>
      <c r="U50" s="2669"/>
    </row>
    <row r="51" spans="1:27" ht="13.5" thickBot="1" x14ac:dyDescent="0.25">
      <c r="A51" s="118" t="s">
        <v>7</v>
      </c>
      <c r="B51" s="649" t="s">
        <v>8</v>
      </c>
      <c r="C51" s="2711" t="s">
        <v>49</v>
      </c>
      <c r="D51" s="2598"/>
      <c r="E51" s="2598"/>
      <c r="F51" s="2598"/>
      <c r="G51" s="2598"/>
      <c r="H51" s="2598"/>
      <c r="I51" s="2598"/>
      <c r="J51" s="2598"/>
      <c r="K51" s="2598"/>
      <c r="L51" s="2598"/>
      <c r="M51" s="2598"/>
      <c r="N51" s="2598"/>
      <c r="O51" s="2598"/>
      <c r="P51" s="2598"/>
      <c r="Q51" s="2598"/>
      <c r="R51" s="2598"/>
      <c r="S51" s="2598"/>
      <c r="T51" s="2598"/>
      <c r="U51" s="2599"/>
    </row>
    <row r="52" spans="1:27" ht="15.75" customHeight="1" x14ac:dyDescent="0.2">
      <c r="A52" s="118" t="s">
        <v>7</v>
      </c>
      <c r="B52" s="119" t="s">
        <v>8</v>
      </c>
      <c r="C52" s="111" t="s">
        <v>7</v>
      </c>
      <c r="D52" s="2659" t="s">
        <v>44</v>
      </c>
      <c r="E52" s="412"/>
      <c r="F52" s="1019" t="s">
        <v>27</v>
      </c>
      <c r="G52" s="18"/>
      <c r="H52" s="23" t="s">
        <v>10</v>
      </c>
      <c r="I52" s="413"/>
      <c r="J52" s="1360"/>
      <c r="K52" s="871">
        <f>3738.3+75</f>
        <v>3813.3</v>
      </c>
      <c r="L52" s="842"/>
      <c r="M52" s="846"/>
      <c r="N52" s="842"/>
      <c r="O52" s="368">
        <v>3774.5</v>
      </c>
      <c r="P52" s="842"/>
      <c r="Q52" s="181" t="s">
        <v>33</v>
      </c>
      <c r="R52" s="1573">
        <v>1084</v>
      </c>
      <c r="S52" s="415">
        <v>1136</v>
      </c>
      <c r="T52" s="1501">
        <v>1200</v>
      </c>
      <c r="U52" s="416"/>
    </row>
    <row r="53" spans="1:27" ht="15.75" customHeight="1" x14ac:dyDescent="0.2">
      <c r="A53" s="8"/>
      <c r="B53" s="9"/>
      <c r="C53" s="2"/>
      <c r="D53" s="2660"/>
      <c r="E53" s="417"/>
      <c r="F53" s="334"/>
      <c r="G53" s="31"/>
      <c r="H53" s="418" t="s">
        <v>21</v>
      </c>
      <c r="I53" s="1934">
        <v>400.1</v>
      </c>
      <c r="J53" s="1361">
        <v>400.1</v>
      </c>
      <c r="K53" s="872">
        <v>410</v>
      </c>
      <c r="L53" s="605"/>
      <c r="M53" s="611"/>
      <c r="N53" s="605"/>
      <c r="O53" s="74">
        <v>410.8</v>
      </c>
      <c r="P53" s="1234"/>
      <c r="Q53" s="2637" t="s">
        <v>195</v>
      </c>
      <c r="R53" s="1574">
        <v>1360</v>
      </c>
      <c r="S53" s="421">
        <v>1467</v>
      </c>
      <c r="T53" s="1502">
        <v>1480</v>
      </c>
      <c r="U53" s="422"/>
      <c r="AA53" s="20"/>
    </row>
    <row r="54" spans="1:27" ht="15.75" customHeight="1" x14ac:dyDescent="0.2">
      <c r="A54" s="8"/>
      <c r="B54" s="9"/>
      <c r="C54" s="2"/>
      <c r="D54" s="1021"/>
      <c r="E54" s="417"/>
      <c r="F54" s="334"/>
      <c r="G54" s="31"/>
      <c r="H54" s="418" t="s">
        <v>88</v>
      </c>
      <c r="I54" s="1935">
        <v>62.3</v>
      </c>
      <c r="J54" s="1641">
        <v>62.3</v>
      </c>
      <c r="K54" s="872"/>
      <c r="L54" s="605"/>
      <c r="M54" s="611"/>
      <c r="N54" s="605"/>
      <c r="O54" s="74"/>
      <c r="P54" s="386"/>
      <c r="Q54" s="2638"/>
      <c r="R54" s="1569"/>
      <c r="S54" s="393"/>
      <c r="T54" s="1523"/>
      <c r="U54" s="423"/>
    </row>
    <row r="55" spans="1:27" ht="15.75" customHeight="1" x14ac:dyDescent="0.2">
      <c r="A55" s="8"/>
      <c r="B55" s="9"/>
      <c r="C55" s="2"/>
      <c r="D55" s="1151"/>
      <c r="E55" s="417"/>
      <c r="F55" s="334"/>
      <c r="G55" s="31"/>
      <c r="H55" s="418" t="s">
        <v>279</v>
      </c>
      <c r="I55" s="1450"/>
      <c r="J55" s="1361">
        <v>14</v>
      </c>
      <c r="K55" s="872"/>
      <c r="L55" s="605"/>
      <c r="M55" s="611"/>
      <c r="N55" s="605"/>
      <c r="O55" s="74"/>
      <c r="P55" s="843"/>
      <c r="Q55" s="2637" t="s">
        <v>130</v>
      </c>
      <c r="R55" s="1322">
        <v>12</v>
      </c>
      <c r="S55" s="388"/>
      <c r="T55" s="1524"/>
      <c r="U55" s="1312"/>
    </row>
    <row r="56" spans="1:27" ht="15.75" customHeight="1" x14ac:dyDescent="0.2">
      <c r="A56" s="8"/>
      <c r="B56" s="9"/>
      <c r="C56" s="2"/>
      <c r="D56" s="1309"/>
      <c r="E56" s="417"/>
      <c r="F56" s="334"/>
      <c r="G56" s="31"/>
      <c r="H56" s="101"/>
      <c r="I56" s="1642"/>
      <c r="J56" s="1338"/>
      <c r="K56" s="1349"/>
      <c r="L56" s="386"/>
      <c r="M56" s="603"/>
      <c r="N56" s="386"/>
      <c r="O56" s="207"/>
      <c r="P56" s="844"/>
      <c r="Q56" s="2688"/>
      <c r="R56" s="1322"/>
      <c r="S56" s="388"/>
      <c r="T56" s="1524"/>
      <c r="U56" s="1312"/>
      <c r="Y56" s="20"/>
      <c r="AA56" s="20"/>
    </row>
    <row r="57" spans="1:27" ht="26.25" customHeight="1" x14ac:dyDescent="0.2">
      <c r="A57" s="8"/>
      <c r="B57" s="9"/>
      <c r="C57" s="2"/>
      <c r="D57" s="1309"/>
      <c r="E57" s="417"/>
      <c r="F57" s="334"/>
      <c r="G57" s="31"/>
      <c r="H57" s="101"/>
      <c r="I57" s="1642"/>
      <c r="J57" s="1338"/>
      <c r="K57" s="1349"/>
      <c r="L57" s="386"/>
      <c r="M57" s="603"/>
      <c r="N57" s="386"/>
      <c r="O57" s="207"/>
      <c r="P57" s="386"/>
      <c r="Q57" s="1316" t="s">
        <v>196</v>
      </c>
      <c r="R57" s="1576">
        <v>9</v>
      </c>
      <c r="S57" s="428">
        <v>9</v>
      </c>
      <c r="T57" s="1504">
        <v>10</v>
      </c>
      <c r="U57" s="483"/>
    </row>
    <row r="58" spans="1:27" ht="18" customHeight="1" x14ac:dyDescent="0.2">
      <c r="A58" s="8"/>
      <c r="B58" s="9"/>
      <c r="C58" s="2"/>
      <c r="D58" s="2662" t="s">
        <v>91</v>
      </c>
      <c r="E58" s="325"/>
      <c r="F58" s="334"/>
      <c r="G58" s="31"/>
      <c r="H58" s="25" t="s">
        <v>10</v>
      </c>
      <c r="I58" s="1936">
        <v>544.70000000000005</v>
      </c>
      <c r="J58" s="1085">
        <v>544.70000000000005</v>
      </c>
      <c r="K58" s="1344"/>
      <c r="L58" s="1109"/>
      <c r="M58" s="1084"/>
      <c r="N58" s="1109"/>
      <c r="O58" s="103"/>
      <c r="P58" s="1630"/>
      <c r="Q58" s="2892" t="s">
        <v>265</v>
      </c>
      <c r="R58" s="1638"/>
      <c r="S58" s="421">
        <v>1</v>
      </c>
      <c r="T58" s="1631"/>
      <c r="U58" s="422"/>
      <c r="X58" s="20"/>
    </row>
    <row r="59" spans="1:27" ht="13.5" customHeight="1" x14ac:dyDescent="0.2">
      <c r="A59" s="8"/>
      <c r="B59" s="9"/>
      <c r="C59" s="2"/>
      <c r="D59" s="2643"/>
      <c r="E59" s="325"/>
      <c r="F59" s="334"/>
      <c r="G59" s="31"/>
      <c r="H59" s="31"/>
      <c r="I59" s="1451"/>
      <c r="J59" s="1645"/>
      <c r="K59" s="54"/>
      <c r="L59" s="583"/>
      <c r="M59" s="593"/>
      <c r="N59" s="583"/>
      <c r="O59" s="144"/>
      <c r="P59" s="436"/>
      <c r="Q59" s="2893"/>
      <c r="R59" s="1322"/>
      <c r="S59" s="388"/>
      <c r="T59" s="1497"/>
      <c r="U59" s="425"/>
      <c r="X59" s="20"/>
      <c r="Y59" s="20"/>
    </row>
    <row r="60" spans="1:27" ht="28.5" customHeight="1" x14ac:dyDescent="0.2">
      <c r="A60" s="8"/>
      <c r="B60" s="9"/>
      <c r="C60" s="2"/>
      <c r="D60" s="2663"/>
      <c r="E60" s="325"/>
      <c r="F60" s="334"/>
      <c r="G60" s="31"/>
      <c r="H60" s="199"/>
      <c r="I60" s="1457"/>
      <c r="J60" s="1646"/>
      <c r="K60" s="1113"/>
      <c r="L60" s="584"/>
      <c r="M60" s="595"/>
      <c r="N60" s="584"/>
      <c r="O60" s="644"/>
      <c r="P60" s="670"/>
      <c r="Q60" s="1632"/>
      <c r="R60" s="1639"/>
      <c r="S60" s="1640"/>
      <c r="T60" s="1288"/>
      <c r="U60" s="458"/>
      <c r="Y60" s="20"/>
    </row>
    <row r="61" spans="1:27" ht="18.75" customHeight="1" x14ac:dyDescent="0.2">
      <c r="A61" s="8"/>
      <c r="B61" s="9"/>
      <c r="C61" s="2"/>
      <c r="D61" s="2643" t="s">
        <v>90</v>
      </c>
      <c r="E61" s="325"/>
      <c r="F61" s="334"/>
      <c r="G61" s="31"/>
      <c r="H61" s="335" t="s">
        <v>10</v>
      </c>
      <c r="I61" s="1931">
        <v>1167.5</v>
      </c>
      <c r="J61" s="1085">
        <v>1167.5</v>
      </c>
      <c r="K61" s="90"/>
      <c r="L61" s="434"/>
      <c r="M61" s="614"/>
      <c r="N61" s="434"/>
      <c r="O61" s="430"/>
      <c r="P61" s="434"/>
      <c r="Q61" s="1168"/>
      <c r="R61" s="1571"/>
      <c r="S61" s="388"/>
      <c r="T61" s="1524"/>
      <c r="U61" s="1312"/>
      <c r="V61" s="20"/>
      <c r="W61" s="20"/>
      <c r="X61" s="20"/>
      <c r="Z61" s="20"/>
    </row>
    <row r="62" spans="1:27" ht="18.75" customHeight="1" x14ac:dyDescent="0.2">
      <c r="A62" s="8"/>
      <c r="B62" s="9"/>
      <c r="C62" s="2"/>
      <c r="D62" s="2643"/>
      <c r="E62" s="325"/>
      <c r="F62" s="334"/>
      <c r="G62" s="31"/>
      <c r="H62" s="335"/>
      <c r="I62" s="1442"/>
      <c r="J62" s="1645"/>
      <c r="K62" s="90"/>
      <c r="L62" s="434"/>
      <c r="M62" s="614"/>
      <c r="N62" s="434"/>
      <c r="O62" s="430"/>
      <c r="P62" s="434"/>
      <c r="Q62" s="1169"/>
      <c r="R62" s="1571"/>
      <c r="S62" s="388"/>
      <c r="T62" s="1524"/>
      <c r="U62" s="1312"/>
      <c r="V62" s="20"/>
      <c r="W62" s="20"/>
      <c r="X62" s="20"/>
      <c r="Z62" s="20"/>
    </row>
    <row r="63" spans="1:27" ht="18.75" customHeight="1" x14ac:dyDescent="0.2">
      <c r="A63" s="8"/>
      <c r="B63" s="9"/>
      <c r="C63" s="2"/>
      <c r="D63" s="2643"/>
      <c r="E63" s="325"/>
      <c r="F63" s="334"/>
      <c r="G63" s="31"/>
      <c r="H63" s="432"/>
      <c r="I63" s="1452"/>
      <c r="J63" s="1647"/>
      <c r="K63" s="90"/>
      <c r="L63" s="434"/>
      <c r="M63" s="614"/>
      <c r="N63" s="434"/>
      <c r="O63" s="430"/>
      <c r="P63" s="434"/>
      <c r="Q63" s="1170"/>
      <c r="R63" s="1571"/>
      <c r="S63" s="388"/>
      <c r="T63" s="1524"/>
      <c r="U63" s="1312"/>
      <c r="V63" s="20"/>
      <c r="W63" s="20"/>
      <c r="X63" s="20"/>
      <c r="Z63" s="20"/>
    </row>
    <row r="64" spans="1:27" ht="27.75" customHeight="1" x14ac:dyDescent="0.2">
      <c r="A64" s="8"/>
      <c r="B64" s="9"/>
      <c r="C64" s="433"/>
      <c r="D64" s="2662" t="s">
        <v>28</v>
      </c>
      <c r="E64" s="325"/>
      <c r="F64" s="334"/>
      <c r="G64" s="31"/>
      <c r="H64" s="25" t="s">
        <v>10</v>
      </c>
      <c r="I64" s="1936">
        <v>74.8</v>
      </c>
      <c r="J64" s="1085">
        <v>74.8</v>
      </c>
      <c r="K64" s="91"/>
      <c r="L64" s="609"/>
      <c r="M64" s="616"/>
      <c r="N64" s="609"/>
      <c r="O64" s="485"/>
      <c r="P64" s="609"/>
      <c r="Q64" s="2923"/>
      <c r="R64" s="1593"/>
      <c r="S64" s="2887"/>
      <c r="T64" s="1527"/>
      <c r="U64" s="487"/>
      <c r="V64" s="20"/>
    </row>
    <row r="65" spans="1:26" ht="12" customHeight="1" x14ac:dyDescent="0.2">
      <c r="A65" s="8"/>
      <c r="B65" s="9"/>
      <c r="C65" s="433"/>
      <c r="D65" s="2663"/>
      <c r="E65" s="325"/>
      <c r="F65" s="334"/>
      <c r="G65" s="31"/>
      <c r="H65" s="199"/>
      <c r="I65" s="1457"/>
      <c r="J65" s="1645"/>
      <c r="K65" s="1633"/>
      <c r="L65" s="1634"/>
      <c r="M65" s="1635"/>
      <c r="N65" s="1634"/>
      <c r="O65" s="1636"/>
      <c r="P65" s="1634"/>
      <c r="Q65" s="2923"/>
      <c r="R65" s="1616"/>
      <c r="S65" s="2887"/>
      <c r="T65" s="1523"/>
      <c r="U65" s="423"/>
    </row>
    <row r="66" spans="1:26" ht="18.75" customHeight="1" x14ac:dyDescent="0.2">
      <c r="A66" s="120"/>
      <c r="B66" s="9"/>
      <c r="C66" s="123"/>
      <c r="D66" s="2656" t="s">
        <v>92</v>
      </c>
      <c r="E66" s="435"/>
      <c r="F66" s="334"/>
      <c r="G66" s="31"/>
      <c r="H66" s="31" t="s">
        <v>10</v>
      </c>
      <c r="I66" s="1931">
        <v>826.8</v>
      </c>
      <c r="J66" s="1649">
        <v>826.8</v>
      </c>
      <c r="K66" s="54"/>
      <c r="L66" s="583"/>
      <c r="M66" s="593"/>
      <c r="N66" s="583"/>
      <c r="O66" s="144"/>
      <c r="P66" s="583"/>
      <c r="Q66" s="2688" t="s">
        <v>102</v>
      </c>
      <c r="R66" s="1575">
        <v>770</v>
      </c>
      <c r="S66" s="424">
        <v>805</v>
      </c>
      <c r="T66" s="1503">
        <v>850</v>
      </c>
      <c r="U66" s="425"/>
    </row>
    <row r="67" spans="1:26" ht="17.25" customHeight="1" x14ac:dyDescent="0.2">
      <c r="A67" s="120"/>
      <c r="B67" s="9"/>
      <c r="C67" s="123"/>
      <c r="D67" s="2656"/>
      <c r="E67" s="435"/>
      <c r="F67" s="334"/>
      <c r="G67" s="31"/>
      <c r="H67" s="31"/>
      <c r="I67" s="1451"/>
      <c r="J67" s="1645"/>
      <c r="K67" s="54"/>
      <c r="L67" s="583"/>
      <c r="M67" s="593"/>
      <c r="N67" s="583"/>
      <c r="O67" s="144"/>
      <c r="P67" s="583"/>
      <c r="Q67" s="2688"/>
      <c r="R67" s="1575"/>
      <c r="S67" s="424"/>
      <c r="T67" s="1503"/>
      <c r="U67" s="425"/>
    </row>
    <row r="68" spans="1:26" ht="18.75" customHeight="1" x14ac:dyDescent="0.2">
      <c r="A68" s="112"/>
      <c r="B68" s="9"/>
      <c r="C68" s="123"/>
      <c r="D68" s="2656"/>
      <c r="E68" s="435"/>
      <c r="F68" s="334"/>
      <c r="G68" s="31"/>
      <c r="H68" s="427"/>
      <c r="I68" s="1453"/>
      <c r="J68" s="1647"/>
      <c r="K68" s="54"/>
      <c r="L68" s="583"/>
      <c r="M68" s="593"/>
      <c r="N68" s="583"/>
      <c r="O68" s="144"/>
      <c r="P68" s="583"/>
      <c r="Q68" s="2688"/>
      <c r="R68" s="1575"/>
      <c r="S68" s="424"/>
      <c r="T68" s="1503"/>
      <c r="U68" s="425"/>
      <c r="W68" s="20"/>
    </row>
    <row r="69" spans="1:26" ht="28.5" customHeight="1" x14ac:dyDescent="0.2">
      <c r="A69" s="8"/>
      <c r="B69" s="9"/>
      <c r="C69" s="123"/>
      <c r="D69" s="1007" t="s">
        <v>109</v>
      </c>
      <c r="E69" s="435"/>
      <c r="F69" s="334"/>
      <c r="G69" s="31"/>
      <c r="H69" s="31" t="s">
        <v>10</v>
      </c>
      <c r="I69" s="1931">
        <v>4</v>
      </c>
      <c r="J69" s="1613">
        <v>4</v>
      </c>
      <c r="K69" s="90"/>
      <c r="L69" s="434"/>
      <c r="M69" s="614"/>
      <c r="N69" s="434"/>
      <c r="O69" s="430"/>
      <c r="P69" s="434"/>
      <c r="Q69" s="1170"/>
      <c r="R69" s="1577"/>
      <c r="S69" s="388"/>
      <c r="T69" s="1524"/>
      <c r="U69" s="1312"/>
      <c r="Z69" s="20"/>
    </row>
    <row r="70" spans="1:26" ht="21" customHeight="1" x14ac:dyDescent="0.2">
      <c r="A70" s="112"/>
      <c r="B70" s="9"/>
      <c r="C70" s="2"/>
      <c r="D70" s="2662" t="s">
        <v>93</v>
      </c>
      <c r="E70" s="325"/>
      <c r="F70" s="334"/>
      <c r="G70" s="31"/>
      <c r="H70" s="25" t="s">
        <v>10</v>
      </c>
      <c r="I70" s="1936">
        <v>327.2</v>
      </c>
      <c r="J70" s="1085">
        <v>327.2</v>
      </c>
      <c r="K70" s="91"/>
      <c r="L70" s="609"/>
      <c r="M70" s="616"/>
      <c r="N70" s="609"/>
      <c r="O70" s="485"/>
      <c r="P70" s="609"/>
      <c r="Q70" s="2790"/>
      <c r="R70" s="1593"/>
      <c r="S70" s="1315"/>
      <c r="T70" s="1527"/>
      <c r="U70" s="487"/>
      <c r="X70" s="20"/>
      <c r="Y70" s="20"/>
    </row>
    <row r="71" spans="1:26" ht="21" customHeight="1" x14ac:dyDescent="0.2">
      <c r="A71" s="112"/>
      <c r="B71" s="9"/>
      <c r="C71" s="2"/>
      <c r="D71" s="2643"/>
      <c r="E71" s="325"/>
      <c r="F71" s="334"/>
      <c r="G71" s="31"/>
      <c r="H71" s="31"/>
      <c r="I71" s="1451"/>
      <c r="J71" s="1645"/>
      <c r="K71" s="90"/>
      <c r="L71" s="434"/>
      <c r="M71" s="614"/>
      <c r="N71" s="434"/>
      <c r="O71" s="430"/>
      <c r="P71" s="434"/>
      <c r="Q71" s="2759"/>
      <c r="R71" s="1571"/>
      <c r="S71" s="438"/>
      <c r="T71" s="1524"/>
      <c r="U71" s="1312"/>
      <c r="X71" s="20"/>
    </row>
    <row r="72" spans="1:26" ht="43.5" customHeight="1" x14ac:dyDescent="0.2">
      <c r="A72" s="112"/>
      <c r="B72" s="9"/>
      <c r="C72" s="2"/>
      <c r="D72" s="1014" t="s">
        <v>197</v>
      </c>
      <c r="E72" s="325"/>
      <c r="F72" s="334"/>
      <c r="G72" s="31"/>
      <c r="H72" s="199"/>
      <c r="I72" s="1457"/>
      <c r="J72" s="1613"/>
      <c r="K72" s="93"/>
      <c r="L72" s="608"/>
      <c r="M72" s="615"/>
      <c r="N72" s="608"/>
      <c r="O72" s="445"/>
      <c r="P72" s="608"/>
      <c r="Q72" s="1313"/>
      <c r="R72" s="1616"/>
      <c r="S72" s="1314"/>
      <c r="T72" s="1523"/>
      <c r="U72" s="423"/>
      <c r="W72" s="20"/>
      <c r="X72" s="20"/>
    </row>
    <row r="73" spans="1:26" ht="20.25" customHeight="1" x14ac:dyDescent="0.2">
      <c r="A73" s="120"/>
      <c r="B73" s="9"/>
      <c r="C73" s="123"/>
      <c r="D73" s="2662" t="s">
        <v>101</v>
      </c>
      <c r="E73" s="2894" t="s">
        <v>100</v>
      </c>
      <c r="F73" s="334"/>
      <c r="G73" s="31"/>
      <c r="H73" s="31" t="s">
        <v>10</v>
      </c>
      <c r="I73" s="1931">
        <v>440.1</v>
      </c>
      <c r="J73" s="1645">
        <v>440.1</v>
      </c>
      <c r="K73" s="90"/>
      <c r="L73" s="434"/>
      <c r="M73" s="614"/>
      <c r="N73" s="434"/>
      <c r="O73" s="430"/>
      <c r="P73" s="434"/>
      <c r="Q73" s="2895" t="s">
        <v>131</v>
      </c>
      <c r="R73" s="1575">
        <v>2</v>
      </c>
      <c r="S73" s="424">
        <v>1</v>
      </c>
      <c r="T73" s="2974"/>
      <c r="U73" s="2679"/>
      <c r="Y73" s="20"/>
    </row>
    <row r="74" spans="1:26" ht="20.25" customHeight="1" x14ac:dyDescent="0.2">
      <c r="A74" s="120"/>
      <c r="B74" s="9"/>
      <c r="C74" s="123"/>
      <c r="D74" s="2643"/>
      <c r="E74" s="2894"/>
      <c r="F74" s="334"/>
      <c r="G74" s="31"/>
      <c r="H74" s="31"/>
      <c r="I74" s="1451"/>
      <c r="J74" s="1645"/>
      <c r="K74" s="90"/>
      <c r="L74" s="434"/>
      <c r="M74" s="614"/>
      <c r="N74" s="434"/>
      <c r="O74" s="430"/>
      <c r="P74" s="434"/>
      <c r="Q74" s="2895"/>
      <c r="R74" s="1575"/>
      <c r="S74" s="424"/>
      <c r="T74" s="2974"/>
      <c r="U74" s="2679"/>
      <c r="Y74" s="20"/>
    </row>
    <row r="75" spans="1:26" ht="16.5" customHeight="1" x14ac:dyDescent="0.2">
      <c r="A75" s="120"/>
      <c r="B75" s="9"/>
      <c r="C75" s="123"/>
      <c r="D75" s="2663"/>
      <c r="E75" s="440"/>
      <c r="F75" s="334"/>
      <c r="G75" s="31"/>
      <c r="H75" s="427"/>
      <c r="I75" s="1453"/>
      <c r="J75" s="1647"/>
      <c r="K75" s="1349"/>
      <c r="L75" s="386"/>
      <c r="M75" s="603"/>
      <c r="N75" s="386"/>
      <c r="O75" s="207"/>
      <c r="P75" s="386"/>
      <c r="Q75" s="2895"/>
      <c r="R75" s="1575"/>
      <c r="S75" s="424"/>
      <c r="T75" s="2974"/>
      <c r="U75" s="2679"/>
      <c r="Y75" s="20"/>
    </row>
    <row r="76" spans="1:26" x14ac:dyDescent="0.2">
      <c r="A76" s="120"/>
      <c r="B76" s="9"/>
      <c r="C76" s="123"/>
      <c r="D76" s="2604" t="s">
        <v>198</v>
      </c>
      <c r="E76" s="440"/>
      <c r="F76" s="334"/>
      <c r="G76" s="31"/>
      <c r="H76" s="31"/>
      <c r="I76" s="1451"/>
      <c r="J76" s="1645"/>
      <c r="K76" s="1349"/>
      <c r="L76" s="386"/>
      <c r="M76" s="603"/>
      <c r="N76" s="386"/>
      <c r="O76" s="207"/>
      <c r="P76" s="386"/>
      <c r="Q76" s="2895"/>
      <c r="R76" s="1571"/>
      <c r="S76" s="388"/>
      <c r="T76" s="1524"/>
      <c r="U76" s="1312"/>
      <c r="Y76" s="20"/>
      <c r="Z76" s="20"/>
    </row>
    <row r="77" spans="1:26" x14ac:dyDescent="0.2">
      <c r="A77" s="120"/>
      <c r="B77" s="9"/>
      <c r="C77" s="123"/>
      <c r="D77" s="2645"/>
      <c r="E77" s="440"/>
      <c r="F77" s="334"/>
      <c r="G77" s="31"/>
      <c r="H77" s="427"/>
      <c r="I77" s="1453"/>
      <c r="J77" s="1613"/>
      <c r="K77" s="1349"/>
      <c r="L77" s="386"/>
      <c r="M77" s="603"/>
      <c r="N77" s="386"/>
      <c r="O77" s="207"/>
      <c r="P77" s="386"/>
      <c r="Q77" s="2895"/>
      <c r="R77" s="1571"/>
      <c r="S77" s="388"/>
      <c r="T77" s="1524"/>
      <c r="U77" s="1312"/>
    </row>
    <row r="78" spans="1:26" ht="31.5" customHeight="1" x14ac:dyDescent="0.2">
      <c r="A78" s="120"/>
      <c r="B78" s="9"/>
      <c r="C78" s="441"/>
      <c r="D78" s="163" t="s">
        <v>199</v>
      </c>
      <c r="E78" s="213"/>
      <c r="F78" s="442"/>
      <c r="G78" s="1699"/>
      <c r="H78" s="1637" t="s">
        <v>10</v>
      </c>
      <c r="I78" s="1937">
        <v>178.8</v>
      </c>
      <c r="J78" s="1613">
        <v>178.8</v>
      </c>
      <c r="K78" s="1397"/>
      <c r="L78" s="1393"/>
      <c r="M78" s="643"/>
      <c r="N78" s="1393"/>
      <c r="O78" s="66"/>
      <c r="P78" s="1393"/>
      <c r="Q78" s="82" t="s">
        <v>132</v>
      </c>
      <c r="R78" s="1570">
        <v>1</v>
      </c>
      <c r="S78" s="399"/>
      <c r="T78" s="1498"/>
      <c r="U78" s="400"/>
      <c r="W78" s="20"/>
      <c r="Y78" s="20"/>
    </row>
    <row r="79" spans="1:26" ht="25.5" customHeight="1" x14ac:dyDescent="0.2">
      <c r="A79" s="120"/>
      <c r="B79" s="9"/>
      <c r="C79" s="165"/>
      <c r="D79" s="2605" t="s">
        <v>200</v>
      </c>
      <c r="E79" s="143"/>
      <c r="F79" s="442"/>
      <c r="G79" s="1699"/>
      <c r="H79" s="105" t="s">
        <v>10</v>
      </c>
      <c r="I79" s="1938">
        <v>42.4</v>
      </c>
      <c r="J79" s="1645">
        <v>42.4</v>
      </c>
      <c r="K79" s="90"/>
      <c r="L79" s="434"/>
      <c r="M79" s="614"/>
      <c r="N79" s="434"/>
      <c r="O79" s="430"/>
      <c r="P79" s="434"/>
      <c r="Q79" s="1154" t="s">
        <v>132</v>
      </c>
      <c r="R79" s="1575">
        <v>1</v>
      </c>
      <c r="S79" s="424"/>
      <c r="T79" s="1503"/>
      <c r="U79" s="425"/>
      <c r="X79" s="20"/>
      <c r="Y79" s="20"/>
    </row>
    <row r="80" spans="1:26" ht="27" customHeight="1" x14ac:dyDescent="0.2">
      <c r="A80" s="120"/>
      <c r="B80" s="9"/>
      <c r="C80" s="441"/>
      <c r="D80" s="2645"/>
      <c r="E80" s="213"/>
      <c r="F80" s="442"/>
      <c r="G80" s="1699"/>
      <c r="H80" s="105"/>
      <c r="I80" s="1454"/>
      <c r="J80" s="1613"/>
      <c r="K80" s="90"/>
      <c r="L80" s="434"/>
      <c r="M80" s="614"/>
      <c r="N80" s="434"/>
      <c r="O80" s="430"/>
      <c r="P80" s="434"/>
      <c r="Q80" s="1154"/>
      <c r="R80" s="1575"/>
      <c r="S80" s="424"/>
      <c r="T80" s="1503"/>
      <c r="U80" s="425"/>
      <c r="X80" s="20"/>
      <c r="Y80" s="20"/>
    </row>
    <row r="81" spans="1:26" ht="21.75" customHeight="1" x14ac:dyDescent="0.2">
      <c r="A81" s="120"/>
      <c r="B81" s="9"/>
      <c r="C81" s="2"/>
      <c r="D81" s="2643" t="s">
        <v>29</v>
      </c>
      <c r="E81" s="325"/>
      <c r="F81" s="334"/>
      <c r="G81" s="31"/>
      <c r="H81" s="25" t="s">
        <v>10</v>
      </c>
      <c r="I81" s="1936">
        <v>318.39999999999998</v>
      </c>
      <c r="J81" s="1648">
        <v>318.39999999999998</v>
      </c>
      <c r="K81" s="91"/>
      <c r="L81" s="609"/>
      <c r="M81" s="616"/>
      <c r="N81" s="609"/>
      <c r="O81" s="485"/>
      <c r="P81" s="609"/>
      <c r="Q81" s="1310"/>
      <c r="R81" s="1574"/>
      <c r="S81" s="428"/>
      <c r="T81" s="1527"/>
      <c r="U81" s="487"/>
      <c r="Z81" s="20"/>
    </row>
    <row r="82" spans="1:26" ht="21.75" customHeight="1" x14ac:dyDescent="0.2">
      <c r="A82" s="112"/>
      <c r="B82" s="9"/>
      <c r="C82" s="645"/>
      <c r="D82" s="2663"/>
      <c r="E82" s="325"/>
      <c r="F82" s="334"/>
      <c r="G82" s="31"/>
      <c r="H82" s="199"/>
      <c r="I82" s="1457"/>
      <c r="J82" s="1613"/>
      <c r="K82" s="93"/>
      <c r="L82" s="608"/>
      <c r="M82" s="615"/>
      <c r="N82" s="608"/>
      <c r="O82" s="445"/>
      <c r="P82" s="608"/>
      <c r="Q82" s="1311"/>
      <c r="R82" s="1578"/>
      <c r="S82" s="393"/>
      <c r="T82" s="1523"/>
      <c r="U82" s="423"/>
      <c r="X82" s="20"/>
    </row>
    <row r="83" spans="1:26" ht="14.25" customHeight="1" x14ac:dyDescent="0.2">
      <c r="A83" s="112"/>
      <c r="B83" s="9"/>
      <c r="C83" s="206"/>
      <c r="D83" s="2605" t="s">
        <v>135</v>
      </c>
      <c r="E83" s="447"/>
      <c r="F83" s="442"/>
      <c r="G83" s="1699"/>
      <c r="H83" s="99" t="s">
        <v>10</v>
      </c>
      <c r="I83" s="1931">
        <v>2.8</v>
      </c>
      <c r="J83" s="593">
        <v>2.8</v>
      </c>
      <c r="K83" s="1349"/>
      <c r="L83" s="386"/>
      <c r="M83" s="603"/>
      <c r="N83" s="386"/>
      <c r="O83" s="207"/>
      <c r="P83" s="386"/>
      <c r="Q83" s="1154" t="s">
        <v>160</v>
      </c>
      <c r="R83" s="1575">
        <v>7</v>
      </c>
      <c r="S83" s="424">
        <v>7</v>
      </c>
      <c r="T83" s="1503">
        <v>7</v>
      </c>
      <c r="U83" s="425"/>
      <c r="X83" s="20"/>
      <c r="Z83" s="20"/>
    </row>
    <row r="84" spans="1:26" ht="14.25" customHeight="1" x14ac:dyDescent="0.2">
      <c r="A84" s="112"/>
      <c r="B84" s="9"/>
      <c r="C84" s="206"/>
      <c r="D84" s="2605"/>
      <c r="E84" s="447"/>
      <c r="F84" s="442"/>
      <c r="G84" s="1699"/>
      <c r="H84" s="105"/>
      <c r="I84" s="1454"/>
      <c r="J84" s="1327"/>
      <c r="K84" s="1349"/>
      <c r="L84" s="386"/>
      <c r="M84" s="603"/>
      <c r="N84" s="386"/>
      <c r="O84" s="207"/>
      <c r="P84" s="386"/>
      <c r="Q84" s="1154"/>
      <c r="R84" s="1575"/>
      <c r="S84" s="424"/>
      <c r="T84" s="1503"/>
      <c r="U84" s="425"/>
      <c r="V84" s="20"/>
    </row>
    <row r="85" spans="1:26" ht="13.5" thickBot="1" x14ac:dyDescent="0.25">
      <c r="A85" s="3"/>
      <c r="B85" s="1"/>
      <c r="C85" s="121"/>
      <c r="D85" s="2606"/>
      <c r="E85" s="448"/>
      <c r="F85" s="1020"/>
      <c r="G85" s="183"/>
      <c r="H85" s="12" t="s">
        <v>14</v>
      </c>
      <c r="I85" s="1449">
        <f>SUM(I53:I84)</f>
        <v>4389.9000000000005</v>
      </c>
      <c r="J85" s="993">
        <f>SUM(J52:J84)</f>
        <v>4403.9000000000005</v>
      </c>
      <c r="K85" s="76">
        <f>SUM(K52:K84)</f>
        <v>4223.3</v>
      </c>
      <c r="L85" s="585"/>
      <c r="M85" s="596"/>
      <c r="N85" s="585"/>
      <c r="O85" s="78">
        <f>SUM(O52:O84)</f>
        <v>4185.3</v>
      </c>
      <c r="P85" s="78"/>
      <c r="Q85" s="1171"/>
      <c r="R85" s="1572"/>
      <c r="S85" s="449"/>
      <c r="T85" s="1525"/>
      <c r="U85" s="450"/>
      <c r="X85" s="20"/>
    </row>
    <row r="86" spans="1:26" ht="17.25" customHeight="1" x14ac:dyDescent="0.2">
      <c r="A86" s="131" t="s">
        <v>7</v>
      </c>
      <c r="B86" s="132" t="s">
        <v>8</v>
      </c>
      <c r="C86" s="107" t="s">
        <v>8</v>
      </c>
      <c r="D86" s="87" t="s">
        <v>117</v>
      </c>
      <c r="E86" s="85"/>
      <c r="F86" s="451"/>
      <c r="G86" s="1700"/>
      <c r="H86" s="88"/>
      <c r="I86" s="1455"/>
      <c r="J86" s="1362"/>
      <c r="K86" s="89"/>
      <c r="L86" s="1405"/>
      <c r="M86" s="1362"/>
      <c r="N86" s="1405"/>
      <c r="O86" s="1422"/>
      <c r="P86" s="1422"/>
      <c r="Q86" s="211"/>
      <c r="R86" s="1579"/>
      <c r="S86" s="452"/>
      <c r="T86" s="1505"/>
      <c r="U86" s="453"/>
      <c r="X86" s="20"/>
      <c r="Y86" s="20"/>
    </row>
    <row r="87" spans="1:26" ht="40.5" customHeight="1" x14ac:dyDescent="0.2">
      <c r="A87" s="8"/>
      <c r="B87" s="9"/>
      <c r="C87" s="454"/>
      <c r="D87" s="2605" t="s">
        <v>164</v>
      </c>
      <c r="E87" s="86"/>
      <c r="F87" s="455">
        <v>2</v>
      </c>
      <c r="G87" s="99"/>
      <c r="H87" s="1027" t="s">
        <v>10</v>
      </c>
      <c r="I87" s="1929">
        <v>230</v>
      </c>
      <c r="J87" s="1645">
        <v>230</v>
      </c>
      <c r="K87" s="90">
        <v>197.9</v>
      </c>
      <c r="L87" s="434"/>
      <c r="M87" s="614"/>
      <c r="N87" s="434"/>
      <c r="O87" s="430">
        <v>10.6</v>
      </c>
      <c r="P87" s="430"/>
      <c r="Q87" s="1022" t="s">
        <v>201</v>
      </c>
      <c r="R87" s="1580">
        <v>100</v>
      </c>
      <c r="S87" s="457"/>
      <c r="T87" s="1506"/>
      <c r="U87" s="458"/>
      <c r="X87" s="20"/>
    </row>
    <row r="88" spans="1:26" ht="40.5" customHeight="1" x14ac:dyDescent="0.2">
      <c r="A88" s="8"/>
      <c r="B88" s="9"/>
      <c r="C88" s="161"/>
      <c r="D88" s="2605"/>
      <c r="E88" s="86"/>
      <c r="F88" s="455"/>
      <c r="G88" s="99"/>
      <c r="H88" s="1027"/>
      <c r="I88" s="1444"/>
      <c r="J88" s="1645"/>
      <c r="K88" s="90"/>
      <c r="L88" s="434"/>
      <c r="M88" s="614"/>
      <c r="N88" s="434"/>
      <c r="O88" s="430"/>
      <c r="P88" s="430"/>
      <c r="Q88" s="1022" t="s">
        <v>168</v>
      </c>
      <c r="R88" s="1580">
        <v>1070</v>
      </c>
      <c r="S88" s="457"/>
      <c r="T88" s="1506"/>
      <c r="U88" s="458"/>
      <c r="X88" s="20"/>
    </row>
    <row r="89" spans="1:26" ht="30" customHeight="1" x14ac:dyDescent="0.2">
      <c r="A89" s="8"/>
      <c r="B89" s="9"/>
      <c r="C89" s="161"/>
      <c r="D89" s="459"/>
      <c r="E89" s="86"/>
      <c r="F89" s="455"/>
      <c r="G89" s="99"/>
      <c r="H89" s="1027"/>
      <c r="I89" s="1444"/>
      <c r="J89" s="1650"/>
      <c r="K89" s="90"/>
      <c r="L89" s="434"/>
      <c r="M89" s="614"/>
      <c r="N89" s="434"/>
      <c r="O89" s="430"/>
      <c r="P89" s="430"/>
      <c r="Q89" s="1022" t="s">
        <v>169</v>
      </c>
      <c r="R89" s="1580">
        <v>4</v>
      </c>
      <c r="S89" s="457">
        <v>2</v>
      </c>
      <c r="T89" s="1506"/>
      <c r="U89" s="458"/>
      <c r="X89" s="20"/>
    </row>
    <row r="90" spans="1:26" ht="22.5" customHeight="1" x14ac:dyDescent="0.2">
      <c r="A90" s="8"/>
      <c r="B90" s="9"/>
      <c r="C90" s="161"/>
      <c r="D90" s="2604" t="s">
        <v>202</v>
      </c>
      <c r="E90" s="86"/>
      <c r="F90" s="455"/>
      <c r="G90" s="99"/>
      <c r="H90" s="1318" t="s">
        <v>10</v>
      </c>
      <c r="I90" s="1939">
        <v>2</v>
      </c>
      <c r="J90" s="1651">
        <v>2</v>
      </c>
      <c r="K90" s="91"/>
      <c r="L90" s="609"/>
      <c r="M90" s="616"/>
      <c r="N90" s="609"/>
      <c r="O90" s="92"/>
      <c r="P90" s="92"/>
      <c r="Q90" s="175" t="s">
        <v>170</v>
      </c>
      <c r="R90" s="1324">
        <v>100</v>
      </c>
      <c r="S90" s="399"/>
      <c r="T90" s="1498"/>
      <c r="U90" s="400"/>
      <c r="X90" s="20"/>
    </row>
    <row r="91" spans="1:26" ht="35.25" customHeight="1" x14ac:dyDescent="0.2">
      <c r="A91" s="8"/>
      <c r="B91" s="9"/>
      <c r="C91" s="161"/>
      <c r="D91" s="2645"/>
      <c r="E91" s="86"/>
      <c r="F91" s="455"/>
      <c r="G91" s="99"/>
      <c r="H91" s="1319"/>
      <c r="I91" s="1456"/>
      <c r="J91" s="1650"/>
      <c r="K91" s="93"/>
      <c r="L91" s="608"/>
      <c r="M91" s="615"/>
      <c r="N91" s="608"/>
      <c r="O91" s="1298"/>
      <c r="P91" s="1298"/>
      <c r="Q91" s="1008" t="s">
        <v>203</v>
      </c>
      <c r="R91" s="1581"/>
      <c r="S91" s="457">
        <v>100</v>
      </c>
      <c r="T91" s="1503"/>
      <c r="U91" s="425"/>
      <c r="X91" s="20"/>
      <c r="Z91" s="20"/>
    </row>
    <row r="92" spans="1:26" ht="30.75" customHeight="1" x14ac:dyDescent="0.2">
      <c r="A92" s="8"/>
      <c r="B92" s="9"/>
      <c r="C92" s="161"/>
      <c r="D92" s="2604" t="s">
        <v>118</v>
      </c>
      <c r="E92" s="461"/>
      <c r="F92" s="455"/>
      <c r="G92" s="99"/>
      <c r="H92" s="1297" t="s">
        <v>10</v>
      </c>
      <c r="I92" s="1929">
        <v>10</v>
      </c>
      <c r="J92" s="1651">
        <v>25.3</v>
      </c>
      <c r="K92" s="90"/>
      <c r="L92" s="434"/>
      <c r="M92" s="614"/>
      <c r="N92" s="434"/>
      <c r="O92" s="460"/>
      <c r="P92" s="460"/>
      <c r="Q92" s="175" t="s">
        <v>136</v>
      </c>
      <c r="R92" s="1574">
        <v>100</v>
      </c>
      <c r="S92" s="399"/>
      <c r="T92" s="1498"/>
      <c r="U92" s="400"/>
      <c r="X92" s="20"/>
    </row>
    <row r="93" spans="1:26" ht="30" customHeight="1" x14ac:dyDescent="0.2">
      <c r="A93" s="8"/>
      <c r="B93" s="9"/>
      <c r="C93" s="462"/>
      <c r="D93" s="2645"/>
      <c r="E93" s="226"/>
      <c r="F93" s="455"/>
      <c r="G93" s="99"/>
      <c r="H93" s="1320"/>
      <c r="I93" s="1444"/>
      <c r="J93" s="614"/>
      <c r="K93" s="90"/>
      <c r="L93" s="434"/>
      <c r="M93" s="614"/>
      <c r="N93" s="434"/>
      <c r="O93" s="460"/>
      <c r="P93" s="460"/>
      <c r="Q93" s="194" t="s">
        <v>161</v>
      </c>
      <c r="R93" s="1570">
        <v>1</v>
      </c>
      <c r="S93" s="457"/>
      <c r="T93" s="1506"/>
      <c r="U93" s="458"/>
      <c r="X93" s="20"/>
      <c r="Y93" s="20"/>
    </row>
    <row r="94" spans="1:26" ht="30" customHeight="1" x14ac:dyDescent="0.2">
      <c r="A94" s="8"/>
      <c r="B94" s="9"/>
      <c r="C94" s="462"/>
      <c r="D94" s="2605" t="s">
        <v>204</v>
      </c>
      <c r="E94" s="461"/>
      <c r="F94" s="455"/>
      <c r="G94" s="99"/>
      <c r="H94" s="1297"/>
      <c r="I94" s="1444"/>
      <c r="J94" s="1332"/>
      <c r="K94" s="90"/>
      <c r="L94" s="434"/>
      <c r="M94" s="614"/>
      <c r="N94" s="434"/>
      <c r="O94" s="430"/>
      <c r="P94" s="430"/>
      <c r="Q94" s="1292" t="s">
        <v>205</v>
      </c>
      <c r="R94" s="1580"/>
      <c r="S94" s="457">
        <v>100</v>
      </c>
      <c r="T94" s="1506"/>
      <c r="U94" s="458"/>
      <c r="X94" s="20"/>
      <c r="Y94" s="20"/>
    </row>
    <row r="95" spans="1:26" ht="30" customHeight="1" x14ac:dyDescent="0.2">
      <c r="A95" s="8"/>
      <c r="B95" s="9"/>
      <c r="C95" s="161"/>
      <c r="D95" s="2645"/>
      <c r="E95" s="461"/>
      <c r="F95" s="464"/>
      <c r="G95" s="99"/>
      <c r="H95" s="1027"/>
      <c r="I95" s="1444"/>
      <c r="J95" s="1363"/>
      <c r="K95" s="93"/>
      <c r="L95" s="608"/>
      <c r="M95" s="615"/>
      <c r="N95" s="608"/>
      <c r="O95" s="445"/>
      <c r="P95" s="430"/>
      <c r="Q95" s="1009" t="s">
        <v>206</v>
      </c>
      <c r="R95" s="1582"/>
      <c r="S95" s="95"/>
      <c r="T95" s="1503">
        <v>100</v>
      </c>
      <c r="U95" s="425"/>
      <c r="X95" s="20"/>
      <c r="Z95" s="20"/>
    </row>
    <row r="96" spans="1:26" ht="28.5" customHeight="1" x14ac:dyDescent="0.2">
      <c r="A96" s="8"/>
      <c r="B96" s="9"/>
      <c r="C96" s="161"/>
      <c r="D96" s="2976" t="s">
        <v>297</v>
      </c>
      <c r="E96" s="226"/>
      <c r="F96" s="468">
        <v>5</v>
      </c>
      <c r="G96" s="1670" t="s">
        <v>312</v>
      </c>
      <c r="H96" s="1028" t="s">
        <v>10</v>
      </c>
      <c r="I96" s="1443"/>
      <c r="J96" s="616"/>
      <c r="K96" s="1675">
        <v>38</v>
      </c>
      <c r="L96" s="1676"/>
      <c r="M96" s="1677"/>
      <c r="N96" s="1676">
        <v>38</v>
      </c>
      <c r="O96" s="1678">
        <v>592</v>
      </c>
      <c r="P96" s="92"/>
      <c r="Q96" s="1681" t="s">
        <v>215</v>
      </c>
      <c r="R96" s="1682"/>
      <c r="S96" s="1683">
        <v>1</v>
      </c>
      <c r="T96" s="1684"/>
      <c r="U96" s="422"/>
      <c r="X96" s="20"/>
      <c r="Y96" s="20"/>
    </row>
    <row r="97" spans="1:27" ht="17.25" customHeight="1" x14ac:dyDescent="0.2">
      <c r="A97" s="8"/>
      <c r="B97" s="9"/>
      <c r="C97" s="161"/>
      <c r="D97" s="2958"/>
      <c r="E97" s="226"/>
      <c r="F97" s="468">
        <v>6</v>
      </c>
      <c r="G97" s="106"/>
      <c r="H97" s="1308" t="s">
        <v>10</v>
      </c>
      <c r="I97" s="1443">
        <v>56.7</v>
      </c>
      <c r="J97" s="616"/>
      <c r="K97" s="91"/>
      <c r="L97" s="609"/>
      <c r="M97" s="616"/>
      <c r="N97" s="609"/>
      <c r="O97" s="92"/>
      <c r="P97" s="92"/>
      <c r="Q97" s="1681" t="s">
        <v>310</v>
      </c>
      <c r="R97" s="1682"/>
      <c r="S97" s="1683"/>
      <c r="T97" s="1684">
        <v>100</v>
      </c>
      <c r="U97" s="422"/>
      <c r="X97" s="20"/>
      <c r="Y97" s="20"/>
    </row>
    <row r="98" spans="1:27" ht="27.75" customHeight="1" x14ac:dyDescent="0.2">
      <c r="A98" s="8"/>
      <c r="B98" s="9"/>
      <c r="C98" s="161"/>
      <c r="D98" s="1777" t="s">
        <v>272</v>
      </c>
      <c r="E98" s="226"/>
      <c r="F98" s="468">
        <v>5</v>
      </c>
      <c r="G98" s="106" t="s">
        <v>311</v>
      </c>
      <c r="H98" s="1028" t="s">
        <v>10</v>
      </c>
      <c r="I98" s="1443"/>
      <c r="J98" s="616"/>
      <c r="K98" s="1675">
        <v>15</v>
      </c>
      <c r="L98" s="1676"/>
      <c r="M98" s="1677"/>
      <c r="N98" s="1676">
        <v>15</v>
      </c>
      <c r="O98" s="1678">
        <v>60</v>
      </c>
      <c r="P98" s="1685"/>
      <c r="Q98" s="1686" t="s">
        <v>215</v>
      </c>
      <c r="R98" s="1682"/>
      <c r="S98" s="1683">
        <v>1</v>
      </c>
      <c r="T98" s="1684"/>
      <c r="U98" s="422"/>
      <c r="X98" s="20"/>
    </row>
    <row r="99" spans="1:27" ht="17.25" customHeight="1" thickBot="1" x14ac:dyDescent="0.25">
      <c r="A99" s="8"/>
      <c r="B99" s="9"/>
      <c r="C99" s="469"/>
      <c r="D99" s="761"/>
      <c r="E99" s="470"/>
      <c r="F99" s="1020"/>
      <c r="G99" s="183"/>
      <c r="H99" s="203" t="s">
        <v>14</v>
      </c>
      <c r="I99" s="1474">
        <f>SUM(I87:I98)</f>
        <v>298.7</v>
      </c>
      <c r="J99" s="1364">
        <f t="shared" ref="J99:O99" si="3">SUM(J86:J98)</f>
        <v>257.3</v>
      </c>
      <c r="K99" s="1353">
        <f t="shared" si="3"/>
        <v>250.9</v>
      </c>
      <c r="L99" s="1353">
        <f t="shared" si="3"/>
        <v>0</v>
      </c>
      <c r="M99" s="1353">
        <f t="shared" si="3"/>
        <v>0</v>
      </c>
      <c r="N99" s="1353">
        <f t="shared" si="3"/>
        <v>53</v>
      </c>
      <c r="O99" s="1423">
        <f t="shared" si="3"/>
        <v>662.6</v>
      </c>
      <c r="P99" s="1421"/>
      <c r="Q99" s="1778" t="s">
        <v>270</v>
      </c>
      <c r="R99" s="1682"/>
      <c r="S99" s="1683"/>
      <c r="T99" s="1687">
        <v>1</v>
      </c>
      <c r="U99" s="525"/>
      <c r="X99" s="20"/>
      <c r="AA99" s="20"/>
    </row>
    <row r="100" spans="1:27" ht="19.5" customHeight="1" x14ac:dyDescent="0.2">
      <c r="A100" s="110" t="s">
        <v>7</v>
      </c>
      <c r="B100" s="119" t="s">
        <v>8</v>
      </c>
      <c r="C100" s="111" t="s">
        <v>9</v>
      </c>
      <c r="D100" s="2979" t="s">
        <v>120</v>
      </c>
      <c r="E100" s="1018"/>
      <c r="F100" s="1019">
        <v>6</v>
      </c>
      <c r="G100" s="18"/>
      <c r="H100" s="1744" t="s">
        <v>10</v>
      </c>
      <c r="I100" s="1745">
        <f>154.5-18</f>
        <v>136.5</v>
      </c>
      <c r="J100" s="1746">
        <f>154.5-18</f>
        <v>136.5</v>
      </c>
      <c r="K100" s="1745">
        <v>146.6</v>
      </c>
      <c r="L100" s="1747"/>
      <c r="M100" s="1748"/>
      <c r="N100" s="1747">
        <v>146.6</v>
      </c>
      <c r="O100" s="1749">
        <f>+K100</f>
        <v>146.6</v>
      </c>
      <c r="P100" s="1750">
        <v>146.6</v>
      </c>
      <c r="Q100" s="2982" t="s">
        <v>121</v>
      </c>
      <c r="R100" s="1751">
        <v>7</v>
      </c>
      <c r="S100" s="1752">
        <v>7</v>
      </c>
      <c r="T100" s="1753">
        <v>7</v>
      </c>
      <c r="U100" s="1754">
        <v>7</v>
      </c>
      <c r="V100" s="94"/>
    </row>
    <row r="101" spans="1:27" ht="19.5" customHeight="1" x14ac:dyDescent="0.2">
      <c r="A101" s="112"/>
      <c r="B101" s="9"/>
      <c r="C101" s="205"/>
      <c r="D101" s="2980"/>
      <c r="E101" s="1026"/>
      <c r="F101" s="334"/>
      <c r="G101" s="31"/>
      <c r="H101" s="1755" t="s">
        <v>232</v>
      </c>
      <c r="I101" s="1756">
        <v>18</v>
      </c>
      <c r="J101" s="1757">
        <v>18</v>
      </c>
      <c r="K101" s="1756"/>
      <c r="L101" s="1758"/>
      <c r="M101" s="1759"/>
      <c r="N101" s="1758"/>
      <c r="O101" s="1760"/>
      <c r="P101" s="1761"/>
      <c r="Q101" s="2983"/>
      <c r="R101" s="1762"/>
      <c r="S101" s="1763"/>
      <c r="T101" s="1764"/>
      <c r="U101" s="1765"/>
      <c r="V101" s="94"/>
    </row>
    <row r="102" spans="1:27" ht="13.5" customHeight="1" thickBot="1" x14ac:dyDescent="0.25">
      <c r="A102" s="3"/>
      <c r="B102" s="1"/>
      <c r="C102" s="121"/>
      <c r="D102" s="2981"/>
      <c r="E102" s="470"/>
      <c r="F102" s="1020"/>
      <c r="G102" s="183"/>
      <c r="H102" s="1766" t="s">
        <v>14</v>
      </c>
      <c r="I102" s="1767">
        <f>SUM(I100:I101)</f>
        <v>154.5</v>
      </c>
      <c r="J102" s="1768">
        <f>SUM(J100:J101)</f>
        <v>154.5</v>
      </c>
      <c r="K102" s="1769">
        <f>SUM(K100)</f>
        <v>146.6</v>
      </c>
      <c r="L102" s="1770"/>
      <c r="M102" s="1771"/>
      <c r="N102" s="1770">
        <f>SUM(N100:N101)</f>
        <v>146.6</v>
      </c>
      <c r="O102" s="1772">
        <f>SUM(O100)</f>
        <v>146.6</v>
      </c>
      <c r="P102" s="1772">
        <f>SUM(P100)</f>
        <v>146.6</v>
      </c>
      <c r="Q102" s="2984"/>
      <c r="R102" s="1773"/>
      <c r="S102" s="1774"/>
      <c r="T102" s="1775"/>
      <c r="U102" s="1776"/>
      <c r="V102" s="1034"/>
      <c r="X102" s="20"/>
    </row>
    <row r="103" spans="1:27" ht="15.75" customHeight="1" x14ac:dyDescent="0.2">
      <c r="A103" s="118" t="s">
        <v>7</v>
      </c>
      <c r="B103" s="119" t="s">
        <v>8</v>
      </c>
      <c r="C103" s="122" t="s">
        <v>11</v>
      </c>
      <c r="D103" s="2686" t="s">
        <v>45</v>
      </c>
      <c r="E103" s="473"/>
      <c r="F103" s="1019"/>
      <c r="G103" s="31"/>
      <c r="H103" s="31" t="s">
        <v>10</v>
      </c>
      <c r="I103" s="1482"/>
      <c r="J103" s="1366"/>
      <c r="K103" s="1216">
        <v>799.9</v>
      </c>
      <c r="L103" s="849"/>
      <c r="M103" s="867"/>
      <c r="N103" s="849"/>
      <c r="O103" s="341">
        <f>751.1+30</f>
        <v>781.1</v>
      </c>
      <c r="P103" s="807"/>
      <c r="Q103" s="1424"/>
      <c r="R103" s="1583"/>
      <c r="S103" s="476"/>
      <c r="T103" s="1526"/>
      <c r="U103" s="477"/>
      <c r="Y103" s="20"/>
      <c r="Z103" s="20"/>
    </row>
    <row r="104" spans="1:27" ht="15.75" customHeight="1" x14ac:dyDescent="0.2">
      <c r="A104" s="8"/>
      <c r="B104" s="9"/>
      <c r="C104" s="123"/>
      <c r="D104" s="2687"/>
      <c r="E104" s="209"/>
      <c r="F104" s="334"/>
      <c r="G104" s="31"/>
      <c r="H104" s="14" t="s">
        <v>232</v>
      </c>
      <c r="I104" s="15"/>
      <c r="J104" s="1366"/>
      <c r="K104" s="1216"/>
      <c r="L104" s="849"/>
      <c r="M104" s="867"/>
      <c r="N104" s="849"/>
      <c r="O104" s="341"/>
      <c r="P104" s="341"/>
      <c r="Q104" s="1425"/>
      <c r="R104" s="1569"/>
      <c r="S104" s="393"/>
      <c r="T104" s="1523"/>
      <c r="U104" s="423"/>
      <c r="Y104" s="20"/>
      <c r="Z104" s="20"/>
    </row>
    <row r="105" spans="1:27" ht="15.75" customHeight="1" x14ac:dyDescent="0.2">
      <c r="A105" s="8"/>
      <c r="B105" s="9"/>
      <c r="C105" s="123"/>
      <c r="D105" s="2687"/>
      <c r="E105" s="209"/>
      <c r="F105" s="334"/>
      <c r="G105" s="31"/>
      <c r="H105" s="14" t="s">
        <v>22</v>
      </c>
      <c r="I105" s="1483"/>
      <c r="J105" s="1366"/>
      <c r="K105" s="1216">
        <v>1502</v>
      </c>
      <c r="L105" s="849"/>
      <c r="M105" s="867"/>
      <c r="N105" s="849"/>
      <c r="O105" s="341">
        <v>545.70000000000005</v>
      </c>
      <c r="P105" s="341"/>
      <c r="Q105" s="1425"/>
      <c r="R105" s="1569"/>
      <c r="S105" s="393"/>
      <c r="T105" s="1523"/>
      <c r="U105" s="423"/>
      <c r="Y105" s="20"/>
      <c r="Z105" s="20"/>
    </row>
    <row r="106" spans="1:27" ht="15.75" customHeight="1" x14ac:dyDescent="0.2">
      <c r="A106" s="8"/>
      <c r="B106" s="9"/>
      <c r="C106" s="123"/>
      <c r="D106" s="2810"/>
      <c r="E106" s="209"/>
      <c r="F106" s="334"/>
      <c r="G106" s="31"/>
      <c r="H106" s="31" t="s">
        <v>76</v>
      </c>
      <c r="I106" s="1482"/>
      <c r="J106" s="1366"/>
      <c r="K106" s="1216">
        <v>23.7</v>
      </c>
      <c r="L106" s="849"/>
      <c r="M106" s="867"/>
      <c r="N106" s="849"/>
      <c r="O106" s="341">
        <v>0</v>
      </c>
      <c r="P106" s="341"/>
      <c r="Q106" s="1425"/>
      <c r="R106" s="1569"/>
      <c r="S106" s="393"/>
      <c r="T106" s="1523"/>
      <c r="U106" s="423"/>
      <c r="Y106" s="20"/>
      <c r="Z106" s="20"/>
    </row>
    <row r="107" spans="1:27" ht="15" customHeight="1" x14ac:dyDescent="0.2">
      <c r="A107" s="8"/>
      <c r="B107" s="9"/>
      <c r="C107" s="2"/>
      <c r="D107" s="2976" t="s">
        <v>175</v>
      </c>
      <c r="E107" s="325"/>
      <c r="F107" s="484">
        <v>4</v>
      </c>
      <c r="G107" s="25"/>
      <c r="H107" s="106" t="s">
        <v>10</v>
      </c>
      <c r="I107" s="1652">
        <v>20</v>
      </c>
      <c r="J107" s="1656">
        <v>20</v>
      </c>
      <c r="K107" s="1354"/>
      <c r="L107" s="1186"/>
      <c r="M107" s="1407"/>
      <c r="N107" s="1186"/>
      <c r="O107" s="1037"/>
      <c r="P107" s="1037"/>
      <c r="Q107" s="2985" t="s">
        <v>210</v>
      </c>
      <c r="R107" s="1692"/>
      <c r="S107" s="1679">
        <v>1</v>
      </c>
      <c r="T107" s="1527"/>
      <c r="U107" s="487"/>
      <c r="V107" s="488"/>
      <c r="W107" s="20"/>
    </row>
    <row r="108" spans="1:27" ht="15" customHeight="1" x14ac:dyDescent="0.2">
      <c r="A108" s="8"/>
      <c r="B108" s="9"/>
      <c r="C108" s="2"/>
      <c r="D108" s="2957"/>
      <c r="E108" s="325"/>
      <c r="F108" s="484">
        <v>5</v>
      </c>
      <c r="G108" s="2879" t="s">
        <v>314</v>
      </c>
      <c r="H108" s="106"/>
      <c r="I108" s="1652"/>
      <c r="J108" s="1688"/>
      <c r="K108" s="1689">
        <v>20</v>
      </c>
      <c r="L108" s="1690"/>
      <c r="M108" s="1691"/>
      <c r="N108" s="1690">
        <v>20</v>
      </c>
      <c r="O108" s="1037"/>
      <c r="P108" s="1037"/>
      <c r="Q108" s="2986"/>
      <c r="R108" s="1693"/>
      <c r="S108" s="1694"/>
      <c r="T108" s="1507"/>
      <c r="U108" s="1305"/>
      <c r="V108" s="488"/>
      <c r="W108" s="20"/>
      <c r="Z108" s="20"/>
    </row>
    <row r="109" spans="1:27" ht="15" customHeight="1" x14ac:dyDescent="0.2">
      <c r="A109" s="8"/>
      <c r="B109" s="9"/>
      <c r="C109" s="125"/>
      <c r="D109" s="2958"/>
      <c r="E109" s="325"/>
      <c r="F109" s="444"/>
      <c r="G109" s="2880"/>
      <c r="H109" s="1615"/>
      <c r="I109" s="1653"/>
      <c r="J109" s="1368"/>
      <c r="K109" s="1356"/>
      <c r="L109" s="932"/>
      <c r="M109" s="931"/>
      <c r="N109" s="932"/>
      <c r="O109" s="1040"/>
      <c r="P109" s="1040"/>
      <c r="Q109" s="2987"/>
      <c r="R109" s="1695"/>
      <c r="S109" s="1696"/>
      <c r="T109" s="1523"/>
      <c r="U109" s="423"/>
      <c r="V109" s="488"/>
      <c r="W109" s="20"/>
      <c r="Z109" s="20"/>
    </row>
    <row r="110" spans="1:27" ht="13.5" customHeight="1" x14ac:dyDescent="0.2">
      <c r="A110" s="8"/>
      <c r="B110" s="9"/>
      <c r="C110" s="2"/>
      <c r="D110" s="2976" t="s">
        <v>214</v>
      </c>
      <c r="E110" s="2671"/>
      <c r="F110" s="484">
        <v>4</v>
      </c>
      <c r="G110" s="2879" t="s">
        <v>314</v>
      </c>
      <c r="H110" s="106" t="s">
        <v>10</v>
      </c>
      <c r="I110" s="1652">
        <v>17</v>
      </c>
      <c r="J110" s="1656">
        <v>17</v>
      </c>
      <c r="K110" s="1357"/>
      <c r="L110" s="1406"/>
      <c r="M110" s="933"/>
      <c r="N110" s="1406"/>
      <c r="O110" s="1037"/>
      <c r="P110" s="1039"/>
      <c r="Q110" s="2977" t="s">
        <v>249</v>
      </c>
      <c r="R110" s="1697"/>
      <c r="S110" s="1698">
        <v>1</v>
      </c>
      <c r="T110" s="1502"/>
      <c r="U110" s="422"/>
      <c r="W110" s="20"/>
      <c r="X110" s="20"/>
    </row>
    <row r="111" spans="1:27" ht="31.5" customHeight="1" x14ac:dyDescent="0.2">
      <c r="A111" s="8"/>
      <c r="B111" s="9"/>
      <c r="C111" s="2"/>
      <c r="D111" s="2958"/>
      <c r="E111" s="2701"/>
      <c r="F111" s="478">
        <v>5</v>
      </c>
      <c r="G111" s="2880"/>
      <c r="H111" s="106"/>
      <c r="I111" s="1652"/>
      <c r="J111" s="1657"/>
      <c r="K111" s="1358">
        <v>32.5</v>
      </c>
      <c r="L111" s="1147"/>
      <c r="M111" s="1146"/>
      <c r="N111" s="1147">
        <v>32.5</v>
      </c>
      <c r="O111" s="1041"/>
      <c r="P111" s="1037"/>
      <c r="Q111" s="2978"/>
      <c r="R111" s="1584"/>
      <c r="S111" s="510"/>
      <c r="T111" s="1528"/>
      <c r="U111" s="511"/>
      <c r="W111" s="20"/>
    </row>
    <row r="112" spans="1:27" ht="26.25" customHeight="1" x14ac:dyDescent="0.2">
      <c r="A112" s="126"/>
      <c r="B112" s="9"/>
      <c r="C112" s="125"/>
      <c r="D112" s="2976" t="s">
        <v>106</v>
      </c>
      <c r="E112" s="490"/>
      <c r="F112" s="484" t="s">
        <v>65</v>
      </c>
      <c r="G112" s="2879" t="s">
        <v>315</v>
      </c>
      <c r="H112" s="25" t="s">
        <v>10</v>
      </c>
      <c r="I112" s="1629">
        <v>22</v>
      </c>
      <c r="J112" s="1649">
        <v>22</v>
      </c>
      <c r="K112" s="1702">
        <v>48.7</v>
      </c>
      <c r="L112" s="1703">
        <v>0.5</v>
      </c>
      <c r="M112" s="1704">
        <v>0.3</v>
      </c>
      <c r="N112" s="1703">
        <v>48.2</v>
      </c>
      <c r="O112" s="1705">
        <v>138.30000000000001</v>
      </c>
      <c r="P112" s="1706"/>
      <c r="Q112" s="1707" t="s">
        <v>66</v>
      </c>
      <c r="R112" s="1708">
        <v>1</v>
      </c>
      <c r="S112" s="1709"/>
      <c r="T112" s="1710"/>
      <c r="U112" s="400"/>
      <c r="V112" s="488"/>
      <c r="W112" s="488"/>
      <c r="X112" s="488"/>
    </row>
    <row r="113" spans="1:26" ht="15.75" customHeight="1" x14ac:dyDescent="0.2">
      <c r="A113" s="126"/>
      <c r="B113" s="9"/>
      <c r="C113" s="125"/>
      <c r="D113" s="2957"/>
      <c r="E113" s="146"/>
      <c r="F113" s="334"/>
      <c r="G113" s="2758"/>
      <c r="H113" s="1612" t="s">
        <v>22</v>
      </c>
      <c r="I113" s="1654"/>
      <c r="J113" s="1658"/>
      <c r="K113" s="1711">
        <v>275.60000000000002</v>
      </c>
      <c r="L113" s="1712">
        <v>1.9</v>
      </c>
      <c r="M113" s="1713">
        <v>1.2</v>
      </c>
      <c r="N113" s="1712">
        <v>273.7</v>
      </c>
      <c r="O113" s="1714">
        <v>922.9</v>
      </c>
      <c r="P113" s="1715"/>
      <c r="Q113" s="1716" t="s">
        <v>211</v>
      </c>
      <c r="R113" s="1692"/>
      <c r="S113" s="1679">
        <v>30</v>
      </c>
      <c r="T113" s="1680">
        <v>100</v>
      </c>
      <c r="U113" s="422"/>
      <c r="V113" s="488"/>
      <c r="W113" s="488"/>
      <c r="X113" s="488"/>
    </row>
    <row r="114" spans="1:26" ht="15.75" customHeight="1" x14ac:dyDescent="0.2">
      <c r="A114" s="126"/>
      <c r="B114" s="9"/>
      <c r="C114" s="125"/>
      <c r="D114" s="2957"/>
      <c r="E114" s="146"/>
      <c r="F114" s="334"/>
      <c r="G114" s="2758"/>
      <c r="H114" s="1612"/>
      <c r="I114" s="1654"/>
      <c r="J114" s="1659"/>
      <c r="K114" s="1711"/>
      <c r="L114" s="1712"/>
      <c r="M114" s="1713"/>
      <c r="N114" s="1712"/>
      <c r="O114" s="1714"/>
      <c r="P114" s="1715"/>
      <c r="Q114" s="2881" t="s">
        <v>114</v>
      </c>
      <c r="R114" s="2883"/>
      <c r="S114" s="2885"/>
      <c r="T114" s="2885">
        <v>100</v>
      </c>
      <c r="U114" s="400"/>
      <c r="V114" s="488"/>
      <c r="W114" s="20"/>
    </row>
    <row r="115" spans="1:26" ht="13.5" x14ac:dyDescent="0.2">
      <c r="A115" s="126"/>
      <c r="B115" s="9"/>
      <c r="C115" s="125"/>
      <c r="D115" s="2958"/>
      <c r="E115" s="237"/>
      <c r="F115" s="444"/>
      <c r="G115" s="2880"/>
      <c r="H115" s="1615"/>
      <c r="I115" s="1653"/>
      <c r="J115" s="1660"/>
      <c r="K115" s="1717"/>
      <c r="L115" s="1718"/>
      <c r="M115" s="1719"/>
      <c r="N115" s="1718"/>
      <c r="O115" s="1720"/>
      <c r="P115" s="1721"/>
      <c r="Q115" s="2882"/>
      <c r="R115" s="2884"/>
      <c r="S115" s="2886"/>
      <c r="T115" s="2886"/>
      <c r="U115" s="400"/>
      <c r="V115" s="488"/>
      <c r="W115" s="20"/>
      <c r="Y115" s="20"/>
    </row>
    <row r="116" spans="1:26" ht="12.75" customHeight="1" x14ac:dyDescent="0.2">
      <c r="A116" s="8"/>
      <c r="B116" s="9"/>
      <c r="C116" s="2"/>
      <c r="D116" s="2957" t="s">
        <v>212</v>
      </c>
      <c r="E116" s="2671"/>
      <c r="F116" s="334">
        <v>5</v>
      </c>
      <c r="G116" s="2879" t="s">
        <v>316</v>
      </c>
      <c r="H116" s="153" t="s">
        <v>10</v>
      </c>
      <c r="I116" s="193">
        <v>155.4</v>
      </c>
      <c r="J116" s="1650">
        <v>155.4</v>
      </c>
      <c r="K116" s="1722">
        <v>283.2</v>
      </c>
      <c r="L116" s="1723">
        <v>0.8</v>
      </c>
      <c r="M116" s="1724">
        <v>0.6</v>
      </c>
      <c r="N116" s="1723">
        <v>282.39999999999998</v>
      </c>
      <c r="O116" s="1725">
        <v>363.3</v>
      </c>
      <c r="P116" s="1725">
        <v>160.6</v>
      </c>
      <c r="Q116" s="1726" t="s">
        <v>74</v>
      </c>
      <c r="R116" s="1727"/>
      <c r="S116" s="1728">
        <v>35</v>
      </c>
      <c r="T116" s="1729">
        <v>80</v>
      </c>
      <c r="U116" s="1730">
        <v>100</v>
      </c>
      <c r="V116" s="488"/>
      <c r="W116" s="20"/>
      <c r="X116" s="20"/>
    </row>
    <row r="117" spans="1:26" ht="15" customHeight="1" x14ac:dyDescent="0.2">
      <c r="A117" s="8"/>
      <c r="B117" s="9"/>
      <c r="C117" s="2"/>
      <c r="D117" s="2957"/>
      <c r="E117" s="2671"/>
      <c r="F117" s="334"/>
      <c r="G117" s="2758"/>
      <c r="H117" s="768" t="s">
        <v>232</v>
      </c>
      <c r="I117" s="570">
        <v>21.5</v>
      </c>
      <c r="J117" s="1661">
        <v>21.5</v>
      </c>
      <c r="K117" s="1731"/>
      <c r="L117" s="1732"/>
      <c r="M117" s="1733"/>
      <c r="N117" s="1732"/>
      <c r="O117" s="1734"/>
      <c r="P117" s="1734"/>
      <c r="Q117" s="1726"/>
      <c r="R117" s="1693"/>
      <c r="S117" s="1698"/>
      <c r="T117" s="1729"/>
      <c r="U117" s="1730"/>
      <c r="V117" s="488"/>
      <c r="W117" s="20"/>
      <c r="Y117" s="20"/>
    </row>
    <row r="118" spans="1:26" x14ac:dyDescent="0.2">
      <c r="A118" s="8"/>
      <c r="B118" s="9"/>
      <c r="C118" s="2"/>
      <c r="D118" s="2957"/>
      <c r="E118" s="2671"/>
      <c r="F118" s="334"/>
      <c r="G118" s="2758"/>
      <c r="H118" s="155" t="s">
        <v>22</v>
      </c>
      <c r="I118" s="43">
        <v>306.60000000000002</v>
      </c>
      <c r="J118" s="1085">
        <v>306.60000000000002</v>
      </c>
      <c r="K118" s="1711">
        <v>359.6</v>
      </c>
      <c r="L118" s="1712">
        <v>4.5999999999999996</v>
      </c>
      <c r="M118" s="1713">
        <v>3.5</v>
      </c>
      <c r="N118" s="1712">
        <v>355</v>
      </c>
      <c r="O118" s="1714">
        <v>460.3</v>
      </c>
      <c r="P118" s="1714">
        <v>202</v>
      </c>
      <c r="Q118" s="1726"/>
      <c r="R118" s="1735"/>
      <c r="S118" s="1694"/>
      <c r="T118" s="1729"/>
      <c r="U118" s="1730"/>
      <c r="V118" s="488"/>
      <c r="W118" s="20"/>
      <c r="Y118" s="20"/>
    </row>
    <row r="119" spans="1:26" ht="13.5" customHeight="1" x14ac:dyDescent="0.2">
      <c r="A119" s="8"/>
      <c r="B119" s="9"/>
      <c r="C119" s="2"/>
      <c r="D119" s="2957"/>
      <c r="E119" s="2671"/>
      <c r="F119" s="334"/>
      <c r="G119" s="2758"/>
      <c r="H119" s="496"/>
      <c r="I119" s="1444"/>
      <c r="J119" s="1662"/>
      <c r="K119" s="1711"/>
      <c r="L119" s="1712"/>
      <c r="M119" s="1713"/>
      <c r="N119" s="1712"/>
      <c r="O119" s="1714"/>
      <c r="P119" s="1714"/>
      <c r="Q119" s="1726"/>
      <c r="R119" s="1735"/>
      <c r="S119" s="1694"/>
      <c r="T119" s="1729"/>
      <c r="U119" s="1730"/>
      <c r="V119" s="488"/>
      <c r="W119" s="20"/>
      <c r="X119" s="20"/>
      <c r="Y119" s="20"/>
    </row>
    <row r="120" spans="1:26" ht="15.75" customHeight="1" x14ac:dyDescent="0.2">
      <c r="A120" s="8"/>
      <c r="B120" s="9"/>
      <c r="C120" s="125"/>
      <c r="D120" s="2958"/>
      <c r="E120" s="2671"/>
      <c r="F120" s="444"/>
      <c r="G120" s="2880"/>
      <c r="H120" s="402"/>
      <c r="I120" s="1655"/>
      <c r="J120" s="1660"/>
      <c r="K120" s="1359"/>
      <c r="L120" s="942"/>
      <c r="M120" s="941"/>
      <c r="N120" s="942"/>
      <c r="O120" s="1042"/>
      <c r="P120" s="1042"/>
      <c r="Q120" s="1426"/>
      <c r="R120" s="1585"/>
      <c r="S120" s="498"/>
      <c r="T120" s="1523"/>
      <c r="U120" s="423"/>
      <c r="V120" s="488"/>
      <c r="W120" s="20"/>
      <c r="X120" s="20"/>
    </row>
    <row r="121" spans="1:26" ht="15.75" customHeight="1" x14ac:dyDescent="0.2">
      <c r="A121" s="8"/>
      <c r="B121" s="9"/>
      <c r="C121" s="2"/>
      <c r="D121" s="2957" t="s">
        <v>213</v>
      </c>
      <c r="E121" s="1203"/>
      <c r="F121" s="334">
        <v>5</v>
      </c>
      <c r="G121" s="2879" t="s">
        <v>315</v>
      </c>
      <c r="H121" s="106" t="s">
        <v>10</v>
      </c>
      <c r="I121" s="1652">
        <v>18.7</v>
      </c>
      <c r="J121" s="1643"/>
      <c r="K121" s="1354"/>
      <c r="L121" s="1186"/>
      <c r="M121" s="1407"/>
      <c r="N121" s="1186"/>
      <c r="O121" s="1036"/>
      <c r="P121" s="1036"/>
      <c r="Q121" s="1427" t="s">
        <v>97</v>
      </c>
      <c r="R121" s="1586"/>
      <c r="S121" s="1209">
        <v>1</v>
      </c>
      <c r="T121" s="1529"/>
      <c r="U121" s="1212"/>
      <c r="V121" s="488"/>
      <c r="W121" s="20"/>
    </row>
    <row r="122" spans="1:26" ht="16.5" customHeight="1" x14ac:dyDescent="0.2">
      <c r="A122" s="8"/>
      <c r="B122" s="9"/>
      <c r="C122" s="2"/>
      <c r="D122" s="2957"/>
      <c r="E122" s="1203"/>
      <c r="F122" s="334"/>
      <c r="G122" s="2758"/>
      <c r="H122" s="99"/>
      <c r="I122" s="1448"/>
      <c r="J122" s="1367"/>
      <c r="K122" s="1355"/>
      <c r="L122" s="943"/>
      <c r="M122" s="929"/>
      <c r="N122" s="943"/>
      <c r="O122" s="1038"/>
      <c r="P122" s="1038"/>
      <c r="Q122" s="1428" t="s">
        <v>73</v>
      </c>
      <c r="R122" s="1587"/>
      <c r="S122" s="1210">
        <v>1</v>
      </c>
      <c r="T122" s="1530"/>
      <c r="U122" s="1213"/>
      <c r="V122" s="488"/>
      <c r="W122" s="488"/>
      <c r="X122" s="488"/>
      <c r="Y122" s="20"/>
      <c r="Z122" s="20"/>
    </row>
    <row r="123" spans="1:26" ht="14.25" customHeight="1" x14ac:dyDescent="0.2">
      <c r="A123" s="8"/>
      <c r="B123" s="9"/>
      <c r="C123" s="2"/>
      <c r="D123" s="2957"/>
      <c r="E123" s="1203"/>
      <c r="F123" s="334"/>
      <c r="G123" s="2758"/>
      <c r="H123" s="99"/>
      <c r="I123" s="1448"/>
      <c r="J123" s="1367"/>
      <c r="K123" s="1355"/>
      <c r="L123" s="943"/>
      <c r="M123" s="929"/>
      <c r="N123" s="943"/>
      <c r="O123" s="1038"/>
      <c r="P123" s="1038"/>
      <c r="Q123" s="2890" t="s">
        <v>98</v>
      </c>
      <c r="R123" s="1588"/>
      <c r="S123" s="1211"/>
      <c r="T123" s="1519">
        <v>100</v>
      </c>
      <c r="U123" s="559"/>
      <c r="V123" s="488"/>
      <c r="W123" s="20"/>
    </row>
    <row r="124" spans="1:26" ht="13.5" x14ac:dyDescent="0.2">
      <c r="A124" s="127"/>
      <c r="B124" s="124"/>
      <c r="C124" s="125"/>
      <c r="D124" s="2958"/>
      <c r="E124" s="1203"/>
      <c r="F124" s="334"/>
      <c r="G124" s="2880"/>
      <c r="H124" s="1615"/>
      <c r="I124" s="1653"/>
      <c r="J124" s="1368"/>
      <c r="K124" s="1356"/>
      <c r="L124" s="932"/>
      <c r="M124" s="931"/>
      <c r="N124" s="932"/>
      <c r="O124" s="1040"/>
      <c r="P124" s="1040"/>
      <c r="Q124" s="2891"/>
      <c r="R124" s="1578"/>
      <c r="S124" s="457"/>
      <c r="T124" s="1523"/>
      <c r="U124" s="423"/>
      <c r="V124" s="488"/>
      <c r="W124" s="20"/>
      <c r="X124" s="20"/>
    </row>
    <row r="125" spans="1:26" ht="32.25" customHeight="1" x14ac:dyDescent="0.2">
      <c r="A125" s="8"/>
      <c r="B125" s="9"/>
      <c r="C125" s="2"/>
      <c r="D125" s="2963" t="s">
        <v>165</v>
      </c>
      <c r="E125" s="2671"/>
      <c r="F125" s="484">
        <v>5</v>
      </c>
      <c r="G125" s="2879" t="s">
        <v>317</v>
      </c>
      <c r="H125" s="31" t="s">
        <v>22</v>
      </c>
      <c r="I125" s="77">
        <v>366.3</v>
      </c>
      <c r="J125" s="1614">
        <v>366.3</v>
      </c>
      <c r="K125" s="1355"/>
      <c r="L125" s="943"/>
      <c r="M125" s="929"/>
      <c r="N125" s="943"/>
      <c r="O125" s="1039"/>
      <c r="P125" s="1039"/>
      <c r="Q125" s="2965" t="s">
        <v>116</v>
      </c>
      <c r="R125" s="1589">
        <v>70</v>
      </c>
      <c r="S125" s="424">
        <v>100</v>
      </c>
      <c r="T125" s="1503"/>
      <c r="U125" s="425"/>
      <c r="V125" s="488"/>
      <c r="W125" s="20"/>
      <c r="Y125" s="20"/>
    </row>
    <row r="126" spans="1:26" ht="32.25" customHeight="1" x14ac:dyDescent="0.2">
      <c r="A126" s="8"/>
      <c r="B126" s="9"/>
      <c r="C126" s="2"/>
      <c r="D126" s="2963"/>
      <c r="E126" s="2671"/>
      <c r="F126" s="334"/>
      <c r="G126" s="2758"/>
      <c r="H126" s="25" t="s">
        <v>76</v>
      </c>
      <c r="I126" s="43">
        <v>64.7</v>
      </c>
      <c r="J126" s="1085">
        <v>64.7</v>
      </c>
      <c r="K126" s="1354"/>
      <c r="L126" s="1186"/>
      <c r="M126" s="1407"/>
      <c r="N126" s="1186"/>
      <c r="O126" s="1037"/>
      <c r="P126" s="1037"/>
      <c r="Q126" s="2965"/>
      <c r="R126" s="1551"/>
      <c r="S126" s="343"/>
      <c r="T126" s="1503"/>
      <c r="U126" s="425"/>
      <c r="V126" s="488"/>
      <c r="W126" s="488"/>
      <c r="X126" s="488"/>
    </row>
    <row r="127" spans="1:26" ht="15.75" customHeight="1" x14ac:dyDescent="0.2">
      <c r="A127" s="127"/>
      <c r="B127" s="124"/>
      <c r="C127" s="125"/>
      <c r="D127" s="2964"/>
      <c r="E127" s="2671"/>
      <c r="F127" s="444"/>
      <c r="G127" s="199"/>
      <c r="H127" s="1615"/>
      <c r="I127" s="1655"/>
      <c r="J127" s="1368"/>
      <c r="K127" s="1356"/>
      <c r="L127" s="932"/>
      <c r="M127" s="931"/>
      <c r="N127" s="932"/>
      <c r="O127" s="1040"/>
      <c r="P127" s="1040"/>
      <c r="Q127" s="1429"/>
      <c r="R127" s="1578"/>
      <c r="S127" s="457"/>
      <c r="T127" s="1506"/>
      <c r="U127" s="458"/>
      <c r="W127" s="20"/>
      <c r="X127" s="20"/>
    </row>
    <row r="128" spans="1:26" ht="27.75" customHeight="1" x14ac:dyDescent="0.2">
      <c r="A128" s="8"/>
      <c r="B128" s="9"/>
      <c r="C128" s="2"/>
      <c r="D128" s="2957" t="s">
        <v>273</v>
      </c>
      <c r="E128" s="2671"/>
      <c r="F128" s="484">
        <v>5</v>
      </c>
      <c r="G128" s="25"/>
      <c r="H128" s="25" t="s">
        <v>10</v>
      </c>
      <c r="I128" s="1344">
        <v>6.5</v>
      </c>
      <c r="J128" s="954"/>
      <c r="K128" s="1357"/>
      <c r="L128" s="1406"/>
      <c r="M128" s="933"/>
      <c r="N128" s="1406"/>
      <c r="O128" s="1037"/>
      <c r="P128" s="1037"/>
      <c r="Q128" s="1430" t="s">
        <v>264</v>
      </c>
      <c r="R128" s="1590">
        <v>1</v>
      </c>
      <c r="S128" s="914"/>
      <c r="T128" s="20"/>
      <c r="U128" s="1531"/>
      <c r="W128" s="20"/>
    </row>
    <row r="129" spans="1:26" ht="28.5" customHeight="1" x14ac:dyDescent="0.2">
      <c r="A129" s="8"/>
      <c r="B129" s="9"/>
      <c r="C129" s="2"/>
      <c r="D129" s="2957"/>
      <c r="E129" s="2671"/>
      <c r="F129" s="1736">
        <v>2</v>
      </c>
      <c r="G129" s="25"/>
      <c r="H129" s="25" t="s">
        <v>10</v>
      </c>
      <c r="I129" s="1652"/>
      <c r="J129" s="1666">
        <v>45.7</v>
      </c>
      <c r="K129" s="1357"/>
      <c r="L129" s="1406"/>
      <c r="M129" s="933"/>
      <c r="N129" s="1406"/>
      <c r="O129" s="1037"/>
      <c r="P129" s="1037"/>
      <c r="Q129" s="1431" t="s">
        <v>260</v>
      </c>
      <c r="R129" s="1591"/>
      <c r="S129" s="916">
        <v>100</v>
      </c>
      <c r="T129" s="1511"/>
      <c r="U129" s="1532"/>
      <c r="W129" s="20"/>
    </row>
    <row r="130" spans="1:26" ht="28.5" customHeight="1" x14ac:dyDescent="0.2">
      <c r="A130" s="8"/>
      <c r="B130" s="9"/>
      <c r="C130" s="2"/>
      <c r="D130" s="1153"/>
      <c r="E130" s="214"/>
      <c r="F130" s="334"/>
      <c r="G130" s="31"/>
      <c r="H130" s="901"/>
      <c r="I130" s="1458"/>
      <c r="J130" s="1367"/>
      <c r="K130" s="930"/>
      <c r="L130" s="928"/>
      <c r="M130" s="852"/>
      <c r="N130" s="928"/>
      <c r="O130" s="1039"/>
      <c r="P130" s="1039"/>
      <c r="Q130" s="1431" t="s">
        <v>281</v>
      </c>
      <c r="R130" s="1591"/>
      <c r="S130" s="916"/>
      <c r="T130" s="1511">
        <v>100</v>
      </c>
      <c r="U130" s="1532"/>
      <c r="W130" s="20"/>
    </row>
    <row r="131" spans="1:26" ht="42" customHeight="1" x14ac:dyDescent="0.2">
      <c r="A131" s="8"/>
      <c r="B131" s="9"/>
      <c r="C131" s="2"/>
      <c r="D131" s="1737" t="s">
        <v>295</v>
      </c>
      <c r="E131" s="214"/>
      <c r="F131" s="478">
        <v>5</v>
      </c>
      <c r="G131" s="1743" t="s">
        <v>318</v>
      </c>
      <c r="H131" s="139" t="s">
        <v>10</v>
      </c>
      <c r="I131" s="1459"/>
      <c r="J131" s="1369"/>
      <c r="K131" s="1358"/>
      <c r="L131" s="1147"/>
      <c r="M131" s="1146"/>
      <c r="N131" s="1147"/>
      <c r="O131" s="1738">
        <v>150</v>
      </c>
      <c r="P131" s="1738"/>
      <c r="Q131" s="1739" t="s">
        <v>211</v>
      </c>
      <c r="R131" s="1740"/>
      <c r="S131" s="1741" t="s">
        <v>313</v>
      </c>
      <c r="T131" s="1742">
        <v>100</v>
      </c>
      <c r="U131" s="423"/>
      <c r="Y131" s="20"/>
    </row>
    <row r="132" spans="1:26" ht="42" customHeight="1" thickBot="1" x14ac:dyDescent="0.25">
      <c r="A132" s="8"/>
      <c r="B132" s="9"/>
      <c r="C132" s="2"/>
      <c r="D132" s="1301" t="s">
        <v>207</v>
      </c>
      <c r="E132" s="1317"/>
      <c r="F132" s="334">
        <v>2</v>
      </c>
      <c r="G132" s="31"/>
      <c r="H132" s="901"/>
      <c r="I132" s="1458"/>
      <c r="J132" s="1367"/>
      <c r="K132" s="930"/>
      <c r="L132" s="928"/>
      <c r="M132" s="852"/>
      <c r="N132" s="928"/>
      <c r="O132" s="1039"/>
      <c r="P132" s="1039"/>
      <c r="Q132" s="1294" t="s">
        <v>209</v>
      </c>
      <c r="R132" s="1577"/>
      <c r="S132" s="388">
        <v>1</v>
      </c>
      <c r="T132" s="1507"/>
      <c r="U132" s="1305"/>
      <c r="Y132" s="20"/>
    </row>
    <row r="133" spans="1:26" ht="13.5" customHeight="1" thickBot="1" x14ac:dyDescent="0.25">
      <c r="A133" s="128"/>
      <c r="B133" s="1533"/>
      <c r="C133" s="1536"/>
      <c r="D133" s="2952" t="s">
        <v>68</v>
      </c>
      <c r="E133" s="2953"/>
      <c r="F133" s="2953"/>
      <c r="G133" s="2953"/>
      <c r="H133" s="2954"/>
      <c r="I133" s="1537">
        <f>SUM(I103:I132)</f>
        <v>998.7</v>
      </c>
      <c r="J133" s="1538">
        <f>SUM(J107:J132)</f>
        <v>1019.2</v>
      </c>
      <c r="K133" s="1539">
        <f>SUM(K103:K106)</f>
        <v>2325.6</v>
      </c>
      <c r="L133" s="1540"/>
      <c r="M133" s="1541"/>
      <c r="N133" s="1540"/>
      <c r="O133" s="1542">
        <f>SUM(O103:O106)</f>
        <v>1326.8000000000002</v>
      </c>
      <c r="P133" s="1542"/>
      <c r="Q133" s="2955"/>
      <c r="R133" s="2955"/>
      <c r="S133" s="2955"/>
      <c r="T133" s="2955"/>
      <c r="U133" s="2956"/>
      <c r="V133" s="52"/>
      <c r="W133" s="52"/>
      <c r="X133" s="52"/>
    </row>
    <row r="134" spans="1:26" ht="13.5" thickBot="1" x14ac:dyDescent="0.25">
      <c r="A134" s="133" t="s">
        <v>7</v>
      </c>
      <c r="B134" s="1534" t="s">
        <v>8</v>
      </c>
      <c r="C134" s="2843" t="s">
        <v>13</v>
      </c>
      <c r="D134" s="2665"/>
      <c r="E134" s="2665"/>
      <c r="F134" s="2665"/>
      <c r="G134" s="2665"/>
      <c r="H134" s="2666"/>
      <c r="I134" s="1473">
        <f>+I133+I102+I99+I85</f>
        <v>5841.8000000000011</v>
      </c>
      <c r="J134" s="873">
        <f>J102+J99+J133+J85</f>
        <v>5834.9000000000005</v>
      </c>
      <c r="K134" s="411">
        <f>K102+K99+K133+K85</f>
        <v>6946.4</v>
      </c>
      <c r="L134" s="591"/>
      <c r="M134" s="604"/>
      <c r="N134" s="591"/>
      <c r="O134" s="218">
        <f>O102+O99+O133+O85</f>
        <v>6321.3</v>
      </c>
      <c r="P134" s="218"/>
      <c r="Q134" s="2668"/>
      <c r="R134" s="2668"/>
      <c r="S134" s="2668"/>
      <c r="T134" s="2668"/>
      <c r="U134" s="2669"/>
    </row>
    <row r="135" spans="1:26" ht="13.5" thickBot="1" x14ac:dyDescent="0.25">
      <c r="A135" s="133" t="s">
        <v>7</v>
      </c>
      <c r="B135" s="1535" t="s">
        <v>9</v>
      </c>
      <c r="C135" s="2711" t="s">
        <v>57</v>
      </c>
      <c r="D135" s="2598"/>
      <c r="E135" s="2598"/>
      <c r="F135" s="2598"/>
      <c r="G135" s="2598"/>
      <c r="H135" s="2598"/>
      <c r="I135" s="2598"/>
      <c r="J135" s="2598"/>
      <c r="K135" s="2598"/>
      <c r="L135" s="2598"/>
      <c r="M135" s="2598"/>
      <c r="N135" s="2598"/>
      <c r="O135" s="2598"/>
      <c r="P135" s="2598"/>
      <c r="Q135" s="2598"/>
      <c r="R135" s="2598"/>
      <c r="S135" s="2598"/>
      <c r="T135" s="2598"/>
      <c r="U135" s="2599"/>
      <c r="X135" s="20"/>
      <c r="Z135" s="20"/>
    </row>
    <row r="136" spans="1:26" ht="29.25" customHeight="1" x14ac:dyDescent="0.2">
      <c r="A136" s="118" t="s">
        <v>7</v>
      </c>
      <c r="B136" s="119" t="s">
        <v>9</v>
      </c>
      <c r="C136" s="111" t="s">
        <v>7</v>
      </c>
      <c r="D136" s="804" t="s">
        <v>162</v>
      </c>
      <c r="E136" s="805"/>
      <c r="F136" s="806"/>
      <c r="G136" s="164"/>
      <c r="H136" s="164"/>
      <c r="I136" s="1460"/>
      <c r="J136" s="1365"/>
      <c r="K136" s="1382"/>
      <c r="L136" s="1408"/>
      <c r="M136" s="1221"/>
      <c r="N136" s="1222"/>
      <c r="O136" s="807"/>
      <c r="P136" s="807"/>
      <c r="Q136" s="808"/>
      <c r="R136" s="1592"/>
      <c r="S136" s="809"/>
      <c r="T136" s="1512"/>
      <c r="U136" s="578"/>
      <c r="Z136" s="20"/>
    </row>
    <row r="137" spans="1:26" ht="31.5" customHeight="1" x14ac:dyDescent="0.2">
      <c r="A137" s="127"/>
      <c r="B137" s="9"/>
      <c r="C137" s="2"/>
      <c r="D137" s="2605" t="s">
        <v>82</v>
      </c>
      <c r="E137" s="1011"/>
      <c r="F137" s="334">
        <v>2</v>
      </c>
      <c r="G137" s="31"/>
      <c r="H137" s="99" t="s">
        <v>10</v>
      </c>
      <c r="I137" s="1931">
        <v>3</v>
      </c>
      <c r="J137" s="1327">
        <v>3</v>
      </c>
      <c r="K137" s="54">
        <v>15</v>
      </c>
      <c r="L137" s="583"/>
      <c r="M137" s="593"/>
      <c r="N137" s="436"/>
      <c r="O137" s="144">
        <v>79</v>
      </c>
      <c r="P137" s="144"/>
      <c r="Q137" s="1024" t="s">
        <v>110</v>
      </c>
      <c r="R137" s="1575">
        <v>1</v>
      </c>
      <c r="S137" s="424">
        <v>5</v>
      </c>
      <c r="T137" s="94">
        <v>7</v>
      </c>
      <c r="U137" s="425"/>
      <c r="W137" s="20"/>
      <c r="Y137" s="20"/>
    </row>
    <row r="138" spans="1:26" ht="42" customHeight="1" x14ac:dyDescent="0.2">
      <c r="A138" s="8"/>
      <c r="B138" s="9"/>
      <c r="C138" s="2"/>
      <c r="D138" s="2605"/>
      <c r="E138" s="1026"/>
      <c r="F138" s="334"/>
      <c r="G138" s="31"/>
      <c r="H138" s="99"/>
      <c r="I138" s="1448"/>
      <c r="J138" s="1327"/>
      <c r="K138" s="54"/>
      <c r="L138" s="583"/>
      <c r="M138" s="593"/>
      <c r="N138" s="436"/>
      <c r="O138" s="144"/>
      <c r="P138" s="144"/>
      <c r="Q138" s="2657" t="s">
        <v>216</v>
      </c>
      <c r="R138" s="1593"/>
      <c r="S138" s="516">
        <v>1</v>
      </c>
      <c r="T138" s="1513"/>
      <c r="U138" s="1544"/>
      <c r="W138" s="20"/>
    </row>
    <row r="139" spans="1:26" ht="15.75" customHeight="1" thickBot="1" x14ac:dyDescent="0.25">
      <c r="A139" s="8"/>
      <c r="B139" s="9"/>
      <c r="C139" s="125"/>
      <c r="D139" s="176"/>
      <c r="E139" s="1006"/>
      <c r="F139" s="518"/>
      <c r="G139" s="39"/>
      <c r="H139" s="178" t="s">
        <v>14</v>
      </c>
      <c r="I139" s="1461">
        <f>SUM(I137:I138)</f>
        <v>3</v>
      </c>
      <c r="J139" s="1370">
        <f>SUM(J136:J138)</f>
        <v>3</v>
      </c>
      <c r="K139" s="1383">
        <f>SUM(K136:K138)</f>
        <v>15</v>
      </c>
      <c r="L139" s="1409"/>
      <c r="M139" s="1417"/>
      <c r="N139" s="1379"/>
      <c r="O139" s="519">
        <f>SUM(O137:O138)</f>
        <v>79</v>
      </c>
      <c r="P139" s="538"/>
      <c r="Q139" s="2658"/>
      <c r="R139" s="1594"/>
      <c r="S139" s="521"/>
      <c r="T139" s="646"/>
      <c r="U139" s="1305"/>
      <c r="X139" s="20"/>
    </row>
    <row r="140" spans="1:26" ht="30.75" customHeight="1" x14ac:dyDescent="0.2">
      <c r="A140" s="118" t="s">
        <v>7</v>
      </c>
      <c r="B140" s="119" t="s">
        <v>9</v>
      </c>
      <c r="C140" s="122" t="s">
        <v>8</v>
      </c>
      <c r="D140" s="2646" t="s">
        <v>137</v>
      </c>
      <c r="E140" s="2648" t="s">
        <v>51</v>
      </c>
      <c r="F140" s="1019" t="s">
        <v>27</v>
      </c>
      <c r="G140" s="18"/>
      <c r="H140" s="18" t="s">
        <v>10</v>
      </c>
      <c r="I140" s="1927">
        <v>10</v>
      </c>
      <c r="J140" s="1371">
        <v>10</v>
      </c>
      <c r="K140" s="1346">
        <v>11</v>
      </c>
      <c r="L140" s="620"/>
      <c r="M140" s="628"/>
      <c r="N140" s="620"/>
      <c r="O140" s="180">
        <v>11</v>
      </c>
      <c r="P140" s="180"/>
      <c r="Q140" s="181" t="s">
        <v>217</v>
      </c>
      <c r="R140" s="1583">
        <v>1</v>
      </c>
      <c r="S140" s="476"/>
      <c r="T140" s="1526"/>
      <c r="U140" s="477"/>
    </row>
    <row r="141" spans="1:26" ht="18" customHeight="1" x14ac:dyDescent="0.2">
      <c r="A141" s="8"/>
      <c r="B141" s="9"/>
      <c r="C141" s="123"/>
      <c r="D141" s="2605"/>
      <c r="E141" s="2671"/>
      <c r="F141" s="334"/>
      <c r="G141" s="31"/>
      <c r="H141" s="31"/>
      <c r="I141" s="1451"/>
      <c r="J141" s="1372"/>
      <c r="K141" s="1112"/>
      <c r="L141" s="621"/>
      <c r="M141" s="629"/>
      <c r="N141" s="337"/>
      <c r="O141" s="336"/>
      <c r="P141" s="220"/>
      <c r="Q141" s="82" t="s">
        <v>139</v>
      </c>
      <c r="R141" s="1595">
        <v>100</v>
      </c>
      <c r="S141" s="482">
        <v>100</v>
      </c>
      <c r="T141" s="1543">
        <v>100</v>
      </c>
      <c r="U141" s="483"/>
      <c r="Y141" s="20"/>
    </row>
    <row r="142" spans="1:26" ht="15.75" customHeight="1" thickBot="1" x14ac:dyDescent="0.25">
      <c r="A142" s="8"/>
      <c r="B142" s="9"/>
      <c r="C142" s="125"/>
      <c r="D142" s="2606"/>
      <c r="E142" s="1300"/>
      <c r="F142" s="518"/>
      <c r="G142" s="39"/>
      <c r="H142" s="178" t="s">
        <v>14</v>
      </c>
      <c r="I142" s="1461">
        <f t="shared" ref="I142:P142" si="4">SUM(I140:I141)</f>
        <v>10</v>
      </c>
      <c r="J142" s="1663">
        <f t="shared" si="4"/>
        <v>10</v>
      </c>
      <c r="K142" s="1461">
        <f t="shared" si="4"/>
        <v>11</v>
      </c>
      <c r="L142" s="1461">
        <f t="shared" si="4"/>
        <v>0</v>
      </c>
      <c r="M142" s="1461">
        <f t="shared" si="4"/>
        <v>0</v>
      </c>
      <c r="N142" s="1461">
        <f t="shared" si="4"/>
        <v>0</v>
      </c>
      <c r="O142" s="1461">
        <f t="shared" si="4"/>
        <v>11</v>
      </c>
      <c r="P142" s="1461">
        <f t="shared" si="4"/>
        <v>0</v>
      </c>
      <c r="Q142" s="1302" t="s">
        <v>155</v>
      </c>
      <c r="R142" s="1596"/>
      <c r="S142" s="428">
        <v>10</v>
      </c>
      <c r="T142" s="1527">
        <v>15</v>
      </c>
      <c r="U142" s="1305"/>
      <c r="X142" s="20"/>
    </row>
    <row r="143" spans="1:26" ht="39.75" customHeight="1" thickBot="1" x14ac:dyDescent="0.25">
      <c r="A143" s="118" t="s">
        <v>7</v>
      </c>
      <c r="B143" s="119" t="s">
        <v>9</v>
      </c>
      <c r="C143" s="111" t="s">
        <v>9</v>
      </c>
      <c r="D143" s="2961" t="s">
        <v>218</v>
      </c>
      <c r="E143" s="543" t="s">
        <v>47</v>
      </c>
      <c r="F143" s="1304">
        <v>2</v>
      </c>
      <c r="G143" s="18"/>
      <c r="H143" s="188" t="s">
        <v>10</v>
      </c>
      <c r="I143" s="1940">
        <v>12</v>
      </c>
      <c r="J143" s="1664">
        <v>12</v>
      </c>
      <c r="K143" s="1384">
        <v>60</v>
      </c>
      <c r="L143" s="1410"/>
      <c r="M143" s="885"/>
      <c r="N143" s="874"/>
      <c r="O143" s="528">
        <v>80</v>
      </c>
      <c r="P143" s="528"/>
      <c r="Q143" s="211" t="s">
        <v>172</v>
      </c>
      <c r="R143" s="1579">
        <v>1</v>
      </c>
      <c r="S143" s="1484">
        <v>5</v>
      </c>
      <c r="T143" s="1505">
        <v>6</v>
      </c>
      <c r="U143" s="453"/>
      <c r="V143" s="1046"/>
      <c r="Y143" s="20"/>
    </row>
    <row r="144" spans="1:26" ht="15.75" customHeight="1" thickBot="1" x14ac:dyDescent="0.25">
      <c r="A144" s="8"/>
      <c r="B144" s="9"/>
      <c r="C144" s="125"/>
      <c r="D144" s="2962"/>
      <c r="E144" s="1300"/>
      <c r="F144" s="518"/>
      <c r="G144" s="39"/>
      <c r="H144" s="178" t="s">
        <v>14</v>
      </c>
      <c r="I144" s="1461">
        <f>SUM(I143)</f>
        <v>12</v>
      </c>
      <c r="J144" s="1665">
        <f t="shared" ref="J144:P144" si="5">SUM(J143)</f>
        <v>12</v>
      </c>
      <c r="K144" s="1461">
        <f t="shared" si="5"/>
        <v>60</v>
      </c>
      <c r="L144" s="1461">
        <f t="shared" si="5"/>
        <v>0</v>
      </c>
      <c r="M144" s="1461">
        <f t="shared" si="5"/>
        <v>0</v>
      </c>
      <c r="N144" s="1461">
        <f t="shared" si="5"/>
        <v>0</v>
      </c>
      <c r="O144" s="1461">
        <f t="shared" si="5"/>
        <v>80</v>
      </c>
      <c r="P144" s="1461">
        <f t="shared" si="5"/>
        <v>0</v>
      </c>
      <c r="Q144" s="1171"/>
      <c r="R144" s="1609"/>
      <c r="S144" s="1002"/>
      <c r="T144" s="1610"/>
      <c r="U144" s="450"/>
      <c r="X144" s="20"/>
    </row>
    <row r="145" spans="1:29" ht="53.25" customHeight="1" x14ac:dyDescent="0.2">
      <c r="A145" s="118" t="s">
        <v>7</v>
      </c>
      <c r="B145" s="119" t="s">
        <v>9</v>
      </c>
      <c r="C145" s="111" t="s">
        <v>11</v>
      </c>
      <c r="D145" s="192" t="s">
        <v>163</v>
      </c>
      <c r="E145" s="532"/>
      <c r="F145" s="2731">
        <v>2</v>
      </c>
      <c r="G145" s="1701"/>
      <c r="H145" s="13"/>
      <c r="I145" s="1463"/>
      <c r="J145" s="1373"/>
      <c r="K145" s="1385"/>
      <c r="L145" s="1411"/>
      <c r="M145" s="886"/>
      <c r="N145" s="875"/>
      <c r="O145" s="533"/>
      <c r="P145" s="533"/>
      <c r="Q145" s="1432"/>
      <c r="R145" s="1597"/>
      <c r="S145" s="513"/>
      <c r="T145" s="1514"/>
      <c r="U145" s="293"/>
      <c r="X145" s="20"/>
      <c r="Z145" s="20"/>
    </row>
    <row r="146" spans="1:29" ht="42" customHeight="1" thickBot="1" x14ac:dyDescent="0.25">
      <c r="A146" s="8"/>
      <c r="B146" s="9"/>
      <c r="C146" s="2"/>
      <c r="D146" s="191" t="s">
        <v>63</v>
      </c>
      <c r="E146" s="2959" t="s">
        <v>48</v>
      </c>
      <c r="F146" s="2732"/>
      <c r="G146" s="83"/>
      <c r="H146" s="534" t="s">
        <v>10</v>
      </c>
      <c r="I146" s="1941">
        <v>15</v>
      </c>
      <c r="J146" s="1327">
        <v>15</v>
      </c>
      <c r="K146" s="1349">
        <v>0</v>
      </c>
      <c r="L146" s="386"/>
      <c r="M146" s="603"/>
      <c r="N146" s="844"/>
      <c r="O146" s="207">
        <v>30</v>
      </c>
      <c r="P146" s="207"/>
      <c r="Q146" s="1307" t="s">
        <v>83</v>
      </c>
      <c r="R146" s="1598">
        <v>1</v>
      </c>
      <c r="S146" s="536"/>
      <c r="T146" s="1515">
        <v>1</v>
      </c>
      <c r="U146" s="537"/>
      <c r="X146" s="20"/>
      <c r="Y146" s="20"/>
    </row>
    <row r="147" spans="1:29" ht="28.5" customHeight="1" thickBot="1" x14ac:dyDescent="0.25">
      <c r="A147" s="3"/>
      <c r="B147" s="1"/>
      <c r="C147" s="130"/>
      <c r="D147" s="148"/>
      <c r="E147" s="2783"/>
      <c r="F147" s="2733"/>
      <c r="G147" s="84"/>
      <c r="H147" s="36" t="s">
        <v>14</v>
      </c>
      <c r="I147" s="1464">
        <f>SUM(I146)</f>
        <v>15</v>
      </c>
      <c r="J147" s="1374">
        <f>SUM(J145:J146)</f>
        <v>15</v>
      </c>
      <c r="K147" s="1386">
        <f>SUM(K145:K146)</f>
        <v>0</v>
      </c>
      <c r="L147" s="625"/>
      <c r="M147" s="633"/>
      <c r="N147" s="876"/>
      <c r="O147" s="538">
        <f>SUM(O146:O146)</f>
        <v>30</v>
      </c>
      <c r="P147" s="538"/>
      <c r="Q147" s="539" t="s">
        <v>64</v>
      </c>
      <c r="R147" s="1599">
        <v>2</v>
      </c>
      <c r="S147" s="541">
        <v>3</v>
      </c>
      <c r="T147" s="1516">
        <v>4</v>
      </c>
      <c r="U147" s="542"/>
      <c r="Y147" s="20"/>
    </row>
    <row r="148" spans="1:29" ht="40.5" customHeight="1" x14ac:dyDescent="0.2">
      <c r="A148" s="118" t="s">
        <v>7</v>
      </c>
      <c r="B148" s="119" t="s">
        <v>9</v>
      </c>
      <c r="C148" s="111" t="s">
        <v>158</v>
      </c>
      <c r="D148" s="37" t="s">
        <v>95</v>
      </c>
      <c r="E148" s="543" t="s">
        <v>96</v>
      </c>
      <c r="F148" s="544" t="s">
        <v>27</v>
      </c>
      <c r="G148" s="13"/>
      <c r="H148" s="13" t="s">
        <v>10</v>
      </c>
      <c r="I148" s="1463"/>
      <c r="J148" s="1373"/>
      <c r="K148" s="1387">
        <v>160</v>
      </c>
      <c r="L148" s="624"/>
      <c r="M148" s="632"/>
      <c r="N148" s="877"/>
      <c r="O148" s="545">
        <v>155</v>
      </c>
      <c r="P148" s="545"/>
      <c r="Q148" s="1433"/>
      <c r="R148" s="1600"/>
      <c r="S148" s="547"/>
      <c r="T148" s="1517"/>
      <c r="U148" s="1545"/>
      <c r="X148" s="20"/>
      <c r="Y148" s="20"/>
      <c r="Z148" s="20"/>
    </row>
    <row r="149" spans="1:29" ht="39.75" customHeight="1" x14ac:dyDescent="0.2">
      <c r="A149" s="8"/>
      <c r="B149" s="9"/>
      <c r="C149" s="2"/>
      <c r="D149" s="2960" t="s">
        <v>87</v>
      </c>
      <c r="E149" s="146"/>
      <c r="F149" s="518"/>
      <c r="G149" s="39"/>
      <c r="H149" s="647" t="s">
        <v>234</v>
      </c>
      <c r="I149" s="1920">
        <v>58</v>
      </c>
      <c r="J149" s="1085">
        <v>58</v>
      </c>
      <c r="K149" s="91"/>
      <c r="L149" s="609"/>
      <c r="M149" s="616"/>
      <c r="N149" s="990"/>
      <c r="O149" s="485"/>
      <c r="P149" s="485"/>
      <c r="Q149" s="684" t="s">
        <v>219</v>
      </c>
      <c r="R149" s="1601">
        <v>21</v>
      </c>
      <c r="S149" s="500"/>
      <c r="T149" s="1510"/>
      <c r="U149" s="559"/>
    </row>
    <row r="150" spans="1:29" ht="30.75" customHeight="1" x14ac:dyDescent="0.2">
      <c r="A150" s="8"/>
      <c r="B150" s="9"/>
      <c r="C150" s="2"/>
      <c r="D150" s="2819"/>
      <c r="E150" s="146"/>
      <c r="F150" s="518"/>
      <c r="G150" s="39"/>
      <c r="H150" s="686" t="s">
        <v>10</v>
      </c>
      <c r="I150" s="1942">
        <v>490</v>
      </c>
      <c r="J150" s="1614">
        <v>490</v>
      </c>
      <c r="K150" s="1397"/>
      <c r="L150" s="1393"/>
      <c r="M150" s="643"/>
      <c r="N150" s="1644"/>
      <c r="O150" s="66"/>
      <c r="P150" s="66"/>
      <c r="Q150" s="1434" t="s">
        <v>108</v>
      </c>
      <c r="R150" s="1602">
        <v>1</v>
      </c>
      <c r="S150" s="495"/>
      <c r="T150" s="549"/>
      <c r="U150" s="553"/>
      <c r="Z150" s="20"/>
    </row>
    <row r="151" spans="1:29" ht="28.5" customHeight="1" x14ac:dyDescent="0.2">
      <c r="A151" s="8"/>
      <c r="B151" s="9"/>
      <c r="C151" s="2"/>
      <c r="D151" s="65" t="s">
        <v>84</v>
      </c>
      <c r="E151" s="1006"/>
      <c r="F151" s="518"/>
      <c r="G151" s="39"/>
      <c r="H151" s="686" t="s">
        <v>10</v>
      </c>
      <c r="I151" s="1941">
        <v>89.3</v>
      </c>
      <c r="J151" s="1613">
        <v>89.3</v>
      </c>
      <c r="K151" s="90"/>
      <c r="L151" s="434"/>
      <c r="M151" s="614"/>
      <c r="N151" s="431"/>
      <c r="O151" s="144"/>
      <c r="P151" s="144"/>
      <c r="Q151" s="1435" t="s">
        <v>94</v>
      </c>
      <c r="R151" s="1603">
        <v>1</v>
      </c>
      <c r="S151" s="550"/>
      <c r="T151" s="1518"/>
      <c r="U151" s="1546"/>
      <c r="X151" s="20"/>
    </row>
    <row r="152" spans="1:29" ht="31.5" customHeight="1" x14ac:dyDescent="0.2">
      <c r="A152" s="8"/>
      <c r="B152" s="9"/>
      <c r="C152" s="2"/>
      <c r="D152" s="2818" t="s">
        <v>145</v>
      </c>
      <c r="E152" s="1006"/>
      <c r="F152" s="518"/>
      <c r="G152" s="39"/>
      <c r="H152" s="647" t="s">
        <v>10</v>
      </c>
      <c r="I152" s="1943">
        <v>130</v>
      </c>
      <c r="J152" s="1645">
        <f>130+7</f>
        <v>137</v>
      </c>
      <c r="K152" s="91"/>
      <c r="L152" s="609"/>
      <c r="M152" s="616"/>
      <c r="N152" s="990"/>
      <c r="O152" s="103"/>
      <c r="P152" s="103"/>
      <c r="Q152" s="1434" t="s">
        <v>149</v>
      </c>
      <c r="R152" s="1604"/>
      <c r="S152" s="495"/>
      <c r="T152" s="1508"/>
      <c r="U152" s="553"/>
    </row>
    <row r="153" spans="1:29" ht="28.5" customHeight="1" x14ac:dyDescent="0.2">
      <c r="A153" s="8"/>
      <c r="B153" s="9"/>
      <c r="C153" s="2"/>
      <c r="D153" s="2960"/>
      <c r="E153" s="1006"/>
      <c r="F153" s="518"/>
      <c r="G153" s="39"/>
      <c r="H153" s="39"/>
      <c r="I153" s="1465"/>
      <c r="J153" s="1375"/>
      <c r="K153" s="1388"/>
      <c r="L153" s="1412"/>
      <c r="M153" s="887"/>
      <c r="N153" s="878"/>
      <c r="O153" s="555"/>
      <c r="P153" s="555"/>
      <c r="Q153" s="1074" t="s">
        <v>220</v>
      </c>
      <c r="R153" s="1580">
        <v>1</v>
      </c>
      <c r="S153" s="457"/>
      <c r="T153" s="1506"/>
      <c r="U153" s="458"/>
      <c r="X153" s="20"/>
    </row>
    <row r="154" spans="1:29" ht="44.25" customHeight="1" x14ac:dyDescent="0.2">
      <c r="A154" s="8"/>
      <c r="B154" s="9"/>
      <c r="C154" s="2"/>
      <c r="D154" s="236"/>
      <c r="E154" s="1006"/>
      <c r="F154" s="518"/>
      <c r="G154" s="39"/>
      <c r="H154" s="39"/>
      <c r="I154" s="1465"/>
      <c r="J154" s="1375"/>
      <c r="K154" s="1388"/>
      <c r="L154" s="1412"/>
      <c r="M154" s="887"/>
      <c r="N154" s="878"/>
      <c r="O154" s="555"/>
      <c r="P154" s="555"/>
      <c r="Q154" s="1436" t="s">
        <v>221</v>
      </c>
      <c r="R154" s="1605">
        <v>20</v>
      </c>
      <c r="S154" s="498">
        <v>20</v>
      </c>
      <c r="T154" s="1509">
        <v>5</v>
      </c>
      <c r="U154" s="557"/>
      <c r="X154" s="20"/>
    </row>
    <row r="155" spans="1:29" ht="17.25" customHeight="1" x14ac:dyDescent="0.2">
      <c r="A155" s="8"/>
      <c r="B155" s="9"/>
      <c r="C155" s="2"/>
      <c r="D155" s="2662" t="s">
        <v>222</v>
      </c>
      <c r="E155" s="1029"/>
      <c r="F155" s="334"/>
      <c r="G155" s="31"/>
      <c r="H155" s="199"/>
      <c r="I155" s="1457"/>
      <c r="J155" s="1366"/>
      <c r="K155" s="1389"/>
      <c r="L155" s="1413"/>
      <c r="M155" s="888"/>
      <c r="N155" s="879"/>
      <c r="O155" s="554"/>
      <c r="P155" s="554"/>
      <c r="Q155" s="1437" t="s">
        <v>223</v>
      </c>
      <c r="R155" s="1601"/>
      <c r="S155" s="500">
        <v>1</v>
      </c>
      <c r="T155" s="1519"/>
      <c r="U155" s="559"/>
      <c r="X155" s="20"/>
      <c r="Y155" s="20"/>
    </row>
    <row r="156" spans="1:29" ht="18" customHeight="1" thickBot="1" x14ac:dyDescent="0.25">
      <c r="A156" s="3"/>
      <c r="B156" s="1"/>
      <c r="C156" s="7"/>
      <c r="D156" s="2640"/>
      <c r="E156" s="560"/>
      <c r="F156" s="1020"/>
      <c r="G156" s="31"/>
      <c r="H156" s="561" t="s">
        <v>14</v>
      </c>
      <c r="I156" s="1466">
        <f>SUM(I149:I155)</f>
        <v>767.3</v>
      </c>
      <c r="J156" s="1376">
        <f>SUM(J148:J155)</f>
        <v>774.3</v>
      </c>
      <c r="K156" s="1390">
        <f>SUM(K148:K155)</f>
        <v>160</v>
      </c>
      <c r="L156" s="1414"/>
      <c r="M156" s="636"/>
      <c r="N156" s="880"/>
      <c r="O156" s="563">
        <f>SUM(O148:O155)</f>
        <v>155</v>
      </c>
      <c r="P156" s="563"/>
      <c r="Q156" s="1438" t="s">
        <v>224</v>
      </c>
      <c r="R156" s="1580">
        <v>1</v>
      </c>
      <c r="S156" s="498"/>
      <c r="T156" s="1509">
        <v>1</v>
      </c>
      <c r="U156" s="1547"/>
      <c r="W156" s="20"/>
    </row>
    <row r="157" spans="1:29" ht="14.25" customHeight="1" thickBot="1" x14ac:dyDescent="0.25">
      <c r="A157" s="135" t="s">
        <v>7</v>
      </c>
      <c r="B157" s="129" t="s">
        <v>9</v>
      </c>
      <c r="C157" s="2664" t="s">
        <v>13</v>
      </c>
      <c r="D157" s="2665"/>
      <c r="E157" s="2665"/>
      <c r="F157" s="2665"/>
      <c r="G157" s="2665"/>
      <c r="H157" s="2666"/>
      <c r="I157" s="1473">
        <f>+I156+I147+I144+I142+I139</f>
        <v>807.3</v>
      </c>
      <c r="J157" s="873">
        <f>J156+J147+J139+J143+J140</f>
        <v>814.3</v>
      </c>
      <c r="K157" s="411">
        <f>K156+K147+K139+K143+K140</f>
        <v>246</v>
      </c>
      <c r="L157" s="591"/>
      <c r="M157" s="604"/>
      <c r="N157" s="591"/>
      <c r="O157" s="411">
        <f>O156+O147+O139+O143+O140</f>
        <v>355</v>
      </c>
      <c r="P157" s="218"/>
      <c r="Q157" s="2667"/>
      <c r="R157" s="2668"/>
      <c r="S157" s="2668"/>
      <c r="T157" s="2668"/>
      <c r="U157" s="2669"/>
    </row>
    <row r="158" spans="1:29" ht="14.25" customHeight="1" thickBot="1" x14ac:dyDescent="0.25">
      <c r="A158" s="109" t="s">
        <v>7</v>
      </c>
      <c r="B158" s="2723" t="s">
        <v>15</v>
      </c>
      <c r="C158" s="2724"/>
      <c r="D158" s="2724"/>
      <c r="E158" s="2724"/>
      <c r="F158" s="2724"/>
      <c r="G158" s="2724"/>
      <c r="H158" s="2725"/>
      <c r="I158" s="1475">
        <f>+I157+I134+I50</f>
        <v>8392.2000000000007</v>
      </c>
      <c r="J158" s="1377">
        <f>J157+J134+J50</f>
        <v>8628.6</v>
      </c>
      <c r="K158" s="1391">
        <f>K157+K134+K50</f>
        <v>9140.9</v>
      </c>
      <c r="L158" s="1415"/>
      <c r="M158" s="637"/>
      <c r="N158" s="1380"/>
      <c r="O158" s="565">
        <f>O157+O134+O50</f>
        <v>8740.7999999999993</v>
      </c>
      <c r="P158" s="565"/>
      <c r="Q158" s="2726"/>
      <c r="R158" s="2727"/>
      <c r="S158" s="2727"/>
      <c r="T158" s="2727"/>
      <c r="U158" s="2728"/>
    </row>
    <row r="159" spans="1:29" ht="14.25" customHeight="1" thickBot="1" x14ac:dyDescent="0.25">
      <c r="A159" s="136" t="s">
        <v>12</v>
      </c>
      <c r="B159" s="2750" t="s">
        <v>50</v>
      </c>
      <c r="C159" s="2751"/>
      <c r="D159" s="2751"/>
      <c r="E159" s="2751"/>
      <c r="F159" s="2751"/>
      <c r="G159" s="2751"/>
      <c r="H159" s="2752"/>
      <c r="I159" s="1476">
        <f>+I158</f>
        <v>8392.2000000000007</v>
      </c>
      <c r="J159" s="1378">
        <f t="shared" ref="J159:O159" si="6">J158</f>
        <v>8628.6</v>
      </c>
      <c r="K159" s="1392">
        <f t="shared" si="6"/>
        <v>9140.9</v>
      </c>
      <c r="L159" s="1416"/>
      <c r="M159" s="638"/>
      <c r="N159" s="1381"/>
      <c r="O159" s="566">
        <f t="shared" si="6"/>
        <v>8740.7999999999993</v>
      </c>
      <c r="P159" s="566"/>
      <c r="Q159" s="2753"/>
      <c r="R159" s="2754"/>
      <c r="S159" s="2754"/>
      <c r="T159" s="2754"/>
      <c r="U159" s="2755"/>
    </row>
    <row r="160" spans="1:29" ht="16.5" customHeight="1" x14ac:dyDescent="0.2">
      <c r="A160" s="2831" t="s">
        <v>263</v>
      </c>
      <c r="B160" s="2831"/>
      <c r="C160" s="2831"/>
      <c r="D160" s="2831"/>
      <c r="E160" s="2831"/>
      <c r="F160" s="2831"/>
      <c r="G160" s="2831"/>
      <c r="H160" s="2831"/>
      <c r="I160" s="2831"/>
      <c r="J160" s="2831"/>
      <c r="K160" s="2831"/>
      <c r="L160" s="2831"/>
      <c r="M160" s="2831"/>
      <c r="N160" s="2831"/>
      <c r="O160" s="2831"/>
      <c r="P160" s="2831"/>
      <c r="Q160" s="2831"/>
      <c r="R160" s="2831"/>
      <c r="S160" s="2831"/>
      <c r="T160" s="2831"/>
      <c r="U160" s="2831"/>
      <c r="V160" s="2831"/>
      <c r="W160" s="2831"/>
      <c r="X160" s="2831"/>
      <c r="Y160" s="2831"/>
      <c r="Z160" s="2831"/>
      <c r="AA160" s="2832"/>
      <c r="AB160" s="2832"/>
      <c r="AC160" s="2832"/>
    </row>
    <row r="161" spans="1:29" ht="20.25" customHeight="1" x14ac:dyDescent="0.2">
      <c r="A161" s="2831" t="s">
        <v>309</v>
      </c>
      <c r="B161" s="2831"/>
      <c r="C161" s="2831"/>
      <c r="D161" s="2831"/>
      <c r="E161" s="2831"/>
      <c r="F161" s="2831"/>
      <c r="G161" s="2831"/>
      <c r="H161" s="2831"/>
      <c r="I161" s="2831"/>
      <c r="J161" s="2831"/>
      <c r="K161" s="2831"/>
      <c r="L161" s="2831"/>
      <c r="M161" s="2831"/>
      <c r="N161" s="2831"/>
      <c r="O161" s="2831"/>
      <c r="P161" s="2831"/>
      <c r="Q161" s="2831"/>
      <c r="R161" s="2831"/>
      <c r="S161" s="2831"/>
      <c r="T161" s="2831"/>
      <c r="U161" s="2831"/>
      <c r="V161" s="2831"/>
      <c r="W161" s="2831"/>
      <c r="X161" s="2831"/>
      <c r="Y161" s="2831"/>
      <c r="Z161" s="2831"/>
      <c r="AA161" s="2832"/>
      <c r="AB161" s="2832"/>
      <c r="AC161" s="2832"/>
    </row>
    <row r="162" spans="1:29" ht="24.75" customHeight="1" x14ac:dyDescent="0.2">
      <c r="A162" s="2833" t="s">
        <v>17</v>
      </c>
      <c r="B162" s="2833"/>
      <c r="C162" s="2833"/>
      <c r="D162" s="2833"/>
      <c r="E162" s="2833"/>
      <c r="F162" s="2833"/>
      <c r="G162" s="2833"/>
      <c r="H162" s="2833"/>
      <c r="I162" s="2833"/>
      <c r="J162" s="2833"/>
      <c r="K162" s="2833"/>
      <c r="L162" s="2833"/>
      <c r="M162" s="2833"/>
      <c r="N162" s="2833"/>
      <c r="O162" s="2833"/>
      <c r="P162" s="1306"/>
      <c r="Q162" s="27"/>
      <c r="R162" s="1606"/>
      <c r="S162" s="68"/>
      <c r="T162" s="68"/>
      <c r="U162" s="68"/>
    </row>
    <row r="163" spans="1:29" ht="63.75" customHeight="1" x14ac:dyDescent="0.2">
      <c r="A163" s="2718" t="s">
        <v>16</v>
      </c>
      <c r="B163" s="2719"/>
      <c r="C163" s="2719"/>
      <c r="D163" s="2719"/>
      <c r="E163" s="2719"/>
      <c r="F163" s="2719"/>
      <c r="G163" s="2719"/>
      <c r="H163" s="2720"/>
      <c r="I163" s="1467" t="s">
        <v>305</v>
      </c>
      <c r="J163" s="1402" t="s">
        <v>304</v>
      </c>
      <c r="K163" s="2794" t="s">
        <v>301</v>
      </c>
      <c r="L163" s="2834"/>
      <c r="M163" s="2834"/>
      <c r="N163" s="2975"/>
      <c r="O163" s="944" t="s">
        <v>226</v>
      </c>
      <c r="P163" s="567" t="s">
        <v>307</v>
      </c>
      <c r="Q163" s="1004"/>
      <c r="R163" s="2721"/>
      <c r="S163" s="2721"/>
      <c r="T163" s="2721"/>
      <c r="U163" s="2721"/>
    </row>
    <row r="164" spans="1:29" ht="15.75" customHeight="1" x14ac:dyDescent="0.2">
      <c r="A164" s="2747" t="s">
        <v>25</v>
      </c>
      <c r="B164" s="2748"/>
      <c r="C164" s="2748"/>
      <c r="D164" s="2748"/>
      <c r="E164" s="2748"/>
      <c r="F164" s="2748"/>
      <c r="G164" s="2748"/>
      <c r="H164" s="2749"/>
      <c r="I164" s="1400">
        <f>SUM(I165:I170)</f>
        <v>7596.5999999999995</v>
      </c>
      <c r="J164" s="1400">
        <f>SUM(J165:J170)</f>
        <v>7833.0000000000009</v>
      </c>
      <c r="K164" s="1394">
        <f>SUM(K165:K169)</f>
        <v>7947.0999999999985</v>
      </c>
      <c r="L164" s="956"/>
      <c r="M164" s="947"/>
      <c r="N164" s="950"/>
      <c r="O164" s="945">
        <f>SUM(O165:O169)</f>
        <v>8846.7000000000007</v>
      </c>
      <c r="P164" s="569"/>
      <c r="Q164" s="1004"/>
      <c r="R164" s="2721"/>
      <c r="S164" s="2721"/>
      <c r="T164" s="2721"/>
      <c r="U164" s="2721"/>
    </row>
    <row r="165" spans="1:29" ht="13.5" customHeight="1" x14ac:dyDescent="0.2">
      <c r="A165" s="2738" t="s">
        <v>18</v>
      </c>
      <c r="B165" s="2739"/>
      <c r="C165" s="2739"/>
      <c r="D165" s="2739"/>
      <c r="E165" s="2739"/>
      <c r="F165" s="2739"/>
      <c r="G165" s="2739"/>
      <c r="H165" s="2740"/>
      <c r="I165" s="1331">
        <f>SUMIF(H13:H155,"sb",I13:I155)</f>
        <v>6921.7999999999993</v>
      </c>
      <c r="J165" s="1331">
        <f>SUMIF(H13:H155,"sb",J13:J155)</f>
        <v>7138</v>
      </c>
      <c r="K165" s="1395">
        <f>SUMIF(H13:H156,"sb",K13:K156)</f>
        <v>7364.1999999999989</v>
      </c>
      <c r="L165" s="588"/>
      <c r="M165" s="599"/>
      <c r="N165" s="951"/>
      <c r="O165" s="358">
        <f>SUMIF(H13:H156,"sb",O13:O156)</f>
        <v>8263.0000000000018</v>
      </c>
      <c r="P165" s="42"/>
      <c r="Q165" s="1005"/>
      <c r="R165" s="2737"/>
      <c r="S165" s="2737"/>
      <c r="T165" s="2737"/>
      <c r="U165" s="2737"/>
    </row>
    <row r="166" spans="1:29" ht="28.5" customHeight="1" x14ac:dyDescent="0.2">
      <c r="A166" s="2744" t="s">
        <v>111</v>
      </c>
      <c r="B166" s="2745"/>
      <c r="C166" s="2745"/>
      <c r="D166" s="2745"/>
      <c r="E166" s="2745"/>
      <c r="F166" s="2745"/>
      <c r="G166" s="2745"/>
      <c r="H166" s="2746"/>
      <c r="I166" s="1331">
        <f>SUMIF(H14:H156,"sb(vb)",I14:I156)</f>
        <v>0</v>
      </c>
      <c r="J166" s="1331">
        <f>SUMIF(H14:H156,"sb(vb)",J14:J156)</f>
        <v>14</v>
      </c>
      <c r="K166" s="1395"/>
      <c r="L166" s="588"/>
      <c r="M166" s="599"/>
      <c r="N166" s="951"/>
      <c r="O166" s="358"/>
      <c r="P166" s="42"/>
      <c r="Q166" s="1155"/>
      <c r="R166" s="1607"/>
      <c r="S166" s="1155"/>
      <c r="T166" s="1299"/>
      <c r="U166" s="1299"/>
    </row>
    <row r="167" spans="1:29" ht="14.25" customHeight="1" x14ac:dyDescent="0.2">
      <c r="A167" s="2738" t="s">
        <v>233</v>
      </c>
      <c r="B167" s="2739"/>
      <c r="C167" s="2739"/>
      <c r="D167" s="2739"/>
      <c r="E167" s="2739"/>
      <c r="F167" s="2739"/>
      <c r="G167" s="2739"/>
      <c r="H167" s="2740"/>
      <c r="I167" s="1331">
        <f>SUMIF(H14:H156,"sb(l)",I14:I156)</f>
        <v>39.5</v>
      </c>
      <c r="J167" s="1331">
        <f>SUMIF(H14:H156,"sb(l)",J14:J156)</f>
        <v>39.5</v>
      </c>
      <c r="K167" s="1395"/>
      <c r="L167" s="588"/>
      <c r="M167" s="599"/>
      <c r="N167" s="951"/>
      <c r="O167" s="358"/>
      <c r="P167" s="42"/>
      <c r="Q167" s="1005"/>
      <c r="R167" s="1607"/>
      <c r="S167" s="1005"/>
      <c r="T167" s="1299"/>
      <c r="U167" s="1299"/>
    </row>
    <row r="168" spans="1:29" ht="14.25" customHeight="1" x14ac:dyDescent="0.2">
      <c r="A168" s="2738" t="s">
        <v>53</v>
      </c>
      <c r="B168" s="2739"/>
      <c r="C168" s="2739"/>
      <c r="D168" s="2739"/>
      <c r="E168" s="2739"/>
      <c r="F168" s="2739"/>
      <c r="G168" s="2739"/>
      <c r="H168" s="2740"/>
      <c r="I168" s="1331">
        <f>SUMIF(H14:H155,"sb(vr)",I14:I155)</f>
        <v>172.9</v>
      </c>
      <c r="J168" s="1331">
        <f>SUMIF(H14:H155,"sb(vr)",J14:J155)</f>
        <v>179.1</v>
      </c>
      <c r="K168" s="1395">
        <f>SUMIF(H13:H156,"sb(vr)",K13:K156)</f>
        <v>172.9</v>
      </c>
      <c r="L168" s="588"/>
      <c r="M168" s="599"/>
      <c r="N168" s="951"/>
      <c r="O168" s="358">
        <f>SUMIF(H13:H156,"sb(vr)",O13:O156)</f>
        <v>172.9</v>
      </c>
      <c r="P168" s="42"/>
      <c r="Q168" s="15"/>
      <c r="R168" s="1607"/>
      <c r="S168" s="1005"/>
      <c r="T168" s="1299"/>
      <c r="U168" s="1299"/>
    </row>
    <row r="169" spans="1:29" x14ac:dyDescent="0.2">
      <c r="A169" s="2744" t="s">
        <v>24</v>
      </c>
      <c r="B169" s="2745"/>
      <c r="C169" s="2745"/>
      <c r="D169" s="2745"/>
      <c r="E169" s="2745"/>
      <c r="F169" s="2745"/>
      <c r="G169" s="2745"/>
      <c r="H169" s="2746"/>
      <c r="I169" s="1401">
        <f>SUMIF(H14:H155,"sb(sp)",I14:I155)</f>
        <v>400.1</v>
      </c>
      <c r="J169" s="1401">
        <f>SUMIF(H14:H155,"sb(sp)",J14:J155)</f>
        <v>400.1</v>
      </c>
      <c r="K169" s="1396">
        <f>SUMIF(H13:H156,"sb(sp)",K13:K156)</f>
        <v>410</v>
      </c>
      <c r="L169" s="957"/>
      <c r="M169" s="948"/>
      <c r="N169" s="952"/>
      <c r="O169" s="946">
        <f>SUMIF(H15:H156,"sb(sp)",O15:O156)</f>
        <v>410.8</v>
      </c>
      <c r="P169" s="50"/>
      <c r="Q169" s="28"/>
      <c r="R169" s="2737"/>
      <c r="S169" s="2737"/>
      <c r="T169" s="2737"/>
      <c r="U169" s="2737"/>
    </row>
    <row r="170" spans="1:29" x14ac:dyDescent="0.2">
      <c r="A170" s="2744" t="s">
        <v>89</v>
      </c>
      <c r="B170" s="2745"/>
      <c r="C170" s="2745"/>
      <c r="D170" s="2745"/>
      <c r="E170" s="2745"/>
      <c r="F170" s="2745"/>
      <c r="G170" s="2745"/>
      <c r="H170" s="2746"/>
      <c r="I170" s="1401">
        <f>SUMIF(H15:H156,"sb(spl)",I15:I156)</f>
        <v>62.3</v>
      </c>
      <c r="J170" s="1401">
        <f>SUMIF(H15:H156,"sb(spl)",J15:J156)</f>
        <v>62.3</v>
      </c>
      <c r="K170" s="1397">
        <f>SUMIF(H15:H156,"sb(spl)",K15:K156)</f>
        <v>0</v>
      </c>
      <c r="L170" s="1393"/>
      <c r="M170" s="643"/>
      <c r="N170" s="1393"/>
      <c r="O170" s="570">
        <f>SUMIF(H15:H156,"sb(spl)",O15:O156)</f>
        <v>0</v>
      </c>
      <c r="P170" s="66"/>
      <c r="Q170" s="28"/>
      <c r="R170" s="1607"/>
      <c r="S170" s="1005"/>
      <c r="T170" s="1299"/>
      <c r="U170" s="1299"/>
    </row>
    <row r="171" spans="1:29" x14ac:dyDescent="0.2">
      <c r="A171" s="2747" t="s">
        <v>26</v>
      </c>
      <c r="B171" s="2748"/>
      <c r="C171" s="2748"/>
      <c r="D171" s="2748"/>
      <c r="E171" s="2748"/>
      <c r="F171" s="2748"/>
      <c r="G171" s="2748"/>
      <c r="H171" s="2749"/>
      <c r="I171" s="1400">
        <f>SUM(I172:I174)</f>
        <v>795.60000000000014</v>
      </c>
      <c r="J171" s="1400">
        <f t="shared" ref="J171:O171" si="7">SUM(J172:J174)</f>
        <v>795.60000000000014</v>
      </c>
      <c r="K171" s="1398">
        <f t="shared" si="7"/>
        <v>2160.8999999999996</v>
      </c>
      <c r="L171" s="639"/>
      <c r="M171" s="642"/>
      <c r="N171" s="953"/>
      <c r="O171" s="568">
        <f t="shared" si="7"/>
        <v>1928.8999999999999</v>
      </c>
      <c r="P171" s="51"/>
      <c r="Q171" s="1004"/>
      <c r="R171" s="2721"/>
      <c r="S171" s="2721"/>
      <c r="T171" s="2721"/>
      <c r="U171" s="2721"/>
    </row>
    <row r="172" spans="1:29" x14ac:dyDescent="0.2">
      <c r="A172" s="2738" t="s">
        <v>19</v>
      </c>
      <c r="B172" s="2739"/>
      <c r="C172" s="2739"/>
      <c r="D172" s="2739"/>
      <c r="E172" s="2739"/>
      <c r="F172" s="2739"/>
      <c r="G172" s="2739"/>
      <c r="H172" s="2740"/>
      <c r="I172" s="1331">
        <f>SUMIF(H14:H155,"es",I14:I155)</f>
        <v>672.90000000000009</v>
      </c>
      <c r="J172" s="1331">
        <f>SUMIF(H14:H155,"es",J14:J155)</f>
        <v>672.90000000000009</v>
      </c>
      <c r="K172" s="1395">
        <f>SUMIF(H13:H156,"es",K13:K156)</f>
        <v>2137.1999999999998</v>
      </c>
      <c r="L172" s="588"/>
      <c r="M172" s="599"/>
      <c r="N172" s="951"/>
      <c r="O172" s="358">
        <f>SUMIF(H15:H156,"es",O15:O156)</f>
        <v>1928.8999999999999</v>
      </c>
      <c r="P172" s="42"/>
      <c r="Q172" s="1005"/>
      <c r="R172" s="2737"/>
      <c r="S172" s="2737"/>
      <c r="T172" s="2737"/>
      <c r="U172" s="2737"/>
    </row>
    <row r="173" spans="1:29" x14ac:dyDescent="0.2">
      <c r="A173" s="2738" t="s">
        <v>236</v>
      </c>
      <c r="B173" s="2739"/>
      <c r="C173" s="2739"/>
      <c r="D173" s="2739"/>
      <c r="E173" s="2739"/>
      <c r="F173" s="2739"/>
      <c r="G173" s="2739"/>
      <c r="H173" s="2740"/>
      <c r="I173" s="1331">
        <f>SUMIF(H15:H156,"LRVB",I15:I156)</f>
        <v>58</v>
      </c>
      <c r="J173" s="1331">
        <f>SUMIF(H15:H156,"LRVB",J15:J156)</f>
        <v>58</v>
      </c>
      <c r="K173" s="1399"/>
      <c r="L173" s="640"/>
      <c r="M173" s="958"/>
      <c r="N173" s="954"/>
      <c r="O173" s="654"/>
      <c r="P173" s="42"/>
      <c r="Q173" s="1005"/>
      <c r="R173" s="1607"/>
      <c r="S173" s="1005"/>
      <c r="T173" s="1299"/>
      <c r="U173" s="1299"/>
    </row>
    <row r="174" spans="1:29" x14ac:dyDescent="0.2">
      <c r="A174" s="2738" t="s">
        <v>86</v>
      </c>
      <c r="B174" s="2739"/>
      <c r="C174" s="2739"/>
      <c r="D174" s="2739"/>
      <c r="E174" s="2739"/>
      <c r="F174" s="2739"/>
      <c r="G174" s="2739"/>
      <c r="H174" s="2740"/>
      <c r="I174" s="1331">
        <f>SUMIF(H14:H155,"kt",I14:I155)</f>
        <v>64.7</v>
      </c>
      <c r="J174" s="1331">
        <f>SUMIF(H14:H155,"kt",J14:J155)</f>
        <v>64.7</v>
      </c>
      <c r="K174" s="1399">
        <f>SUMIF(H15:H153,"kt",K15:K153)</f>
        <v>23.7</v>
      </c>
      <c r="L174" s="640"/>
      <c r="M174" s="958"/>
      <c r="N174" s="954"/>
      <c r="O174" s="654">
        <f>SUMIF(H15:H153,"kt",O15:O153)</f>
        <v>0</v>
      </c>
      <c r="P174" s="42"/>
      <c r="Q174" s="1005"/>
      <c r="R174" s="1607"/>
      <c r="S174" s="1005"/>
      <c r="T174" s="1299"/>
      <c r="U174" s="1299"/>
      <c r="Z174" s="20"/>
    </row>
    <row r="175" spans="1:29" ht="13.5" thickBot="1" x14ac:dyDescent="0.25">
      <c r="A175" s="2741" t="s">
        <v>14</v>
      </c>
      <c r="B175" s="2742"/>
      <c r="C175" s="2742"/>
      <c r="D175" s="2742"/>
      <c r="E175" s="2742"/>
      <c r="F175" s="2742"/>
      <c r="G175" s="2742"/>
      <c r="H175" s="2743"/>
      <c r="I175" s="1333">
        <f>I171+I164</f>
        <v>8392.1999999999989</v>
      </c>
      <c r="J175" s="1333">
        <f>J171+J164</f>
        <v>8628.6</v>
      </c>
      <c r="K175" s="1114">
        <f>K171+K164</f>
        <v>10107.999999999998</v>
      </c>
      <c r="L175" s="589"/>
      <c r="M175" s="600"/>
      <c r="N175" s="955"/>
      <c r="O175" s="361">
        <f>O171+O164</f>
        <v>10775.6</v>
      </c>
      <c r="P175" s="44"/>
      <c r="Q175" s="1004"/>
      <c r="R175" s="2721"/>
      <c r="S175" s="2721"/>
      <c r="T175" s="2721"/>
      <c r="U175" s="2721"/>
    </row>
    <row r="176" spans="1:29" x14ac:dyDescent="0.2">
      <c r="A176" s="137"/>
      <c r="B176" s="170"/>
      <c r="C176" s="137"/>
      <c r="D176" s="26"/>
      <c r="Q176" s="29"/>
      <c r="R176" s="2737"/>
      <c r="S176" s="2737"/>
      <c r="T176" s="2737"/>
      <c r="U176" s="2737"/>
    </row>
    <row r="177" spans="8:17" x14ac:dyDescent="0.2">
      <c r="H177" s="15"/>
      <c r="I177" s="1439">
        <f>+I152+I151+I150+I146+I143+I140+I137+I92+I90+I87+I83+I81+I79+I78+I73+I70+I69+I66+I64+I61+I58+I54+I53+I48+I47+I45+I44+I41+I37+I35+I33+I28+I24+I22+I21+I18+I17+I16+I14</f>
        <v>6951.4000000000015</v>
      </c>
      <c r="J177" s="1439">
        <f>+J152+J151+J150+J146+J143+J140+J137+J92+J90+J87+J83+J81+J79+J78+J73+J70+J69+J66+J64+J61+J58+J54+J53+J48+J47+J45+J44+J41+J37+J35+J33+J28+J24+J22+J21+J18+J17+J16+J14</f>
        <v>7203.7999999999993</v>
      </c>
      <c r="K177" s="69"/>
      <c r="L177" s="69"/>
      <c r="M177" s="69"/>
      <c r="N177" s="69"/>
      <c r="O177" s="69"/>
      <c r="P177" s="69"/>
      <c r="Q177" s="27"/>
    </row>
    <row r="178" spans="8:17" ht="16.5" customHeight="1" thickBot="1" x14ac:dyDescent="0.25">
      <c r="H178" s="15"/>
    </row>
    <row r="179" spans="8:17" x14ac:dyDescent="0.2">
      <c r="H179" s="15"/>
    </row>
    <row r="180" spans="8:17" x14ac:dyDescent="0.2">
      <c r="H180" s="15"/>
      <c r="J180" s="210"/>
    </row>
    <row r="181" spans="8:17" x14ac:dyDescent="0.2">
      <c r="J181" s="210"/>
    </row>
  </sheetData>
  <mergeCells count="168">
    <mergeCell ref="D116:D120"/>
    <mergeCell ref="E116:E120"/>
    <mergeCell ref="D96:D97"/>
    <mergeCell ref="D81:D82"/>
    <mergeCell ref="D83:D85"/>
    <mergeCell ref="D87:D88"/>
    <mergeCell ref="Q110:Q111"/>
    <mergeCell ref="D100:D102"/>
    <mergeCell ref="Q100:Q102"/>
    <mergeCell ref="D103:D106"/>
    <mergeCell ref="D107:D109"/>
    <mergeCell ref="Q107:Q109"/>
    <mergeCell ref="D94:D95"/>
    <mergeCell ref="D110:D111"/>
    <mergeCell ref="E110:E111"/>
    <mergeCell ref="D112:D115"/>
    <mergeCell ref="G116:G120"/>
    <mergeCell ref="U7:U8"/>
    <mergeCell ref="U14:U15"/>
    <mergeCell ref="U30:U31"/>
    <mergeCell ref="U73:U75"/>
    <mergeCell ref="T7:T8"/>
    <mergeCell ref="T14:T15"/>
    <mergeCell ref="T30:T31"/>
    <mergeCell ref="T73:T75"/>
    <mergeCell ref="A174:H174"/>
    <mergeCell ref="A164:H164"/>
    <mergeCell ref="R164:U164"/>
    <mergeCell ref="A165:H165"/>
    <mergeCell ref="R165:U165"/>
    <mergeCell ref="Q157:U157"/>
    <mergeCell ref="B158:H158"/>
    <mergeCell ref="Q158:U158"/>
    <mergeCell ref="B159:H159"/>
    <mergeCell ref="Q159:U159"/>
    <mergeCell ref="A162:O162"/>
    <mergeCell ref="C157:H157"/>
    <mergeCell ref="K163:N163"/>
    <mergeCell ref="A160:AC160"/>
    <mergeCell ref="A161:AC161"/>
    <mergeCell ref="A163:H163"/>
    <mergeCell ref="D121:D124"/>
    <mergeCell ref="A175:H175"/>
    <mergeCell ref="R175:U175"/>
    <mergeCell ref="R176:U176"/>
    <mergeCell ref="A168:H168"/>
    <mergeCell ref="A169:H169"/>
    <mergeCell ref="R169:U169"/>
    <mergeCell ref="A171:H171"/>
    <mergeCell ref="R171:U171"/>
    <mergeCell ref="A172:H172"/>
    <mergeCell ref="R172:U172"/>
    <mergeCell ref="A173:H173"/>
    <mergeCell ref="A170:H170"/>
    <mergeCell ref="F145:F147"/>
    <mergeCell ref="E146:E147"/>
    <mergeCell ref="D149:D150"/>
    <mergeCell ref="D152:D153"/>
    <mergeCell ref="D155:D156"/>
    <mergeCell ref="C134:H134"/>
    <mergeCell ref="Q134:U134"/>
    <mergeCell ref="D143:D144"/>
    <mergeCell ref="D125:D127"/>
    <mergeCell ref="E125:E127"/>
    <mergeCell ref="Q125:Q126"/>
    <mergeCell ref="C135:U135"/>
    <mergeCell ref="D137:D138"/>
    <mergeCell ref="Q138:Q139"/>
    <mergeCell ref="E140:E141"/>
    <mergeCell ref="D133:H133"/>
    <mergeCell ref="Q133:U133"/>
    <mergeCell ref="D140:D142"/>
    <mergeCell ref="D128:D129"/>
    <mergeCell ref="E128:E129"/>
    <mergeCell ref="D18:D19"/>
    <mergeCell ref="D33:D34"/>
    <mergeCell ref="E33:E34"/>
    <mergeCell ref="F33:F34"/>
    <mergeCell ref="D35:D36"/>
    <mergeCell ref="E35:E36"/>
    <mergeCell ref="F35:F36"/>
    <mergeCell ref="A9:U9"/>
    <mergeCell ref="A10:U10"/>
    <mergeCell ref="B11:U11"/>
    <mergeCell ref="C12:U12"/>
    <mergeCell ref="D14:D15"/>
    <mergeCell ref="Q14:Q15"/>
    <mergeCell ref="R14:R15"/>
    <mergeCell ref="S14:S15"/>
    <mergeCell ref="B24:B27"/>
    <mergeCell ref="C24:C27"/>
    <mergeCell ref="D24:D27"/>
    <mergeCell ref="E24:E27"/>
    <mergeCell ref="F24:F27"/>
    <mergeCell ref="S30:S31"/>
    <mergeCell ref="Q35:Q36"/>
    <mergeCell ref="A166:H166"/>
    <mergeCell ref="R30:R31"/>
    <mergeCell ref="D28:D29"/>
    <mergeCell ref="E28:E29"/>
    <mergeCell ref="D52:D53"/>
    <mergeCell ref="Q53:Q54"/>
    <mergeCell ref="D39:D40"/>
    <mergeCell ref="D66:D68"/>
    <mergeCell ref="A167:H167"/>
    <mergeCell ref="D61:D63"/>
    <mergeCell ref="D58:D60"/>
    <mergeCell ref="D76:D77"/>
    <mergeCell ref="D64:D65"/>
    <mergeCell ref="Q64:Q65"/>
    <mergeCell ref="D90:D91"/>
    <mergeCell ref="D92:D93"/>
    <mergeCell ref="C51:U51"/>
    <mergeCell ref="D41:D42"/>
    <mergeCell ref="D79:D80"/>
    <mergeCell ref="D73:D75"/>
    <mergeCell ref="Q30:Q32"/>
    <mergeCell ref="Q66:Q68"/>
    <mergeCell ref="D37:D38"/>
    <mergeCell ref="R163:U163"/>
    <mergeCell ref="A1:U1"/>
    <mergeCell ref="A2:U2"/>
    <mergeCell ref="A3:U3"/>
    <mergeCell ref="S4:U4"/>
    <mergeCell ref="A5:A8"/>
    <mergeCell ref="B5:B8"/>
    <mergeCell ref="C5:C8"/>
    <mergeCell ref="D5:D8"/>
    <mergeCell ref="E5:E8"/>
    <mergeCell ref="F5:F8"/>
    <mergeCell ref="H5:H8"/>
    <mergeCell ref="O5:O8"/>
    <mergeCell ref="Q5:U5"/>
    <mergeCell ref="Q6:Q8"/>
    <mergeCell ref="I5:I7"/>
    <mergeCell ref="J5:J7"/>
    <mergeCell ref="K5:N5"/>
    <mergeCell ref="K6:K8"/>
    <mergeCell ref="L6:M6"/>
    <mergeCell ref="N6:N8"/>
    <mergeCell ref="L7:L8"/>
    <mergeCell ref="M7:M8"/>
    <mergeCell ref="P5:P8"/>
    <mergeCell ref="R6:U6"/>
    <mergeCell ref="D48:D49"/>
    <mergeCell ref="C50:H50"/>
    <mergeCell ref="Q50:U50"/>
    <mergeCell ref="D70:D71"/>
    <mergeCell ref="Q70:Q71"/>
    <mergeCell ref="Q55:Q56"/>
    <mergeCell ref="Q58:Q59"/>
    <mergeCell ref="E73:E74"/>
    <mergeCell ref="Q73:Q77"/>
    <mergeCell ref="G121:G124"/>
    <mergeCell ref="G125:G126"/>
    <mergeCell ref="G5:G8"/>
    <mergeCell ref="Q114:Q115"/>
    <mergeCell ref="R114:R115"/>
    <mergeCell ref="S114:S115"/>
    <mergeCell ref="T114:T115"/>
    <mergeCell ref="G108:G109"/>
    <mergeCell ref="G112:G115"/>
    <mergeCell ref="G110:G111"/>
    <mergeCell ref="S64:S65"/>
    <mergeCell ref="R7:R8"/>
    <mergeCell ref="S7:S8"/>
    <mergeCell ref="Q123:Q124"/>
    <mergeCell ref="Q45:Q46"/>
  </mergeCells>
  <printOptions horizontalCentered="1"/>
  <pageMargins left="0" right="0.11811023622047245" top="0.55118110236220474" bottom="0.35433070866141736" header="0.31496062992125984" footer="0.31496062992125984"/>
  <pageSetup paperSize="9" scale="85" orientation="landscape" r:id="rId1"/>
  <rowBreaks count="6" manualBreakCount="6">
    <brk id="38" max="20" man="1"/>
    <brk id="55" max="20" man="1"/>
    <brk id="78" max="20" man="1"/>
    <brk id="96" max="20" man="1"/>
    <brk id="124" max="20" man="1"/>
    <brk id="142" max="20"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73"/>
  <sheetViews>
    <sheetView zoomScaleNormal="100" zoomScaleSheetLayoutView="80" workbookViewId="0"/>
  </sheetViews>
  <sheetFormatPr defaultColWidth="9.140625" defaultRowHeight="12.75" x14ac:dyDescent="0.2"/>
  <cols>
    <col min="1" max="1" width="2.5703125" style="138" customWidth="1"/>
    <col min="2" max="2" width="3.140625" style="171" customWidth="1"/>
    <col min="3" max="3" width="2.5703125" style="138" customWidth="1"/>
    <col min="4" max="4" width="26.42578125" style="15" customWidth="1"/>
    <col min="5" max="5" width="4" style="147" customWidth="1"/>
    <col min="6" max="6" width="2.7109375" style="41" customWidth="1"/>
    <col min="7" max="7" width="7.42578125" style="41" customWidth="1"/>
    <col min="8" max="10" width="9.5703125" style="69" customWidth="1"/>
    <col min="11" max="11" width="7.85546875" style="52" customWidth="1"/>
    <col min="12" max="12" width="10" style="52" customWidth="1"/>
    <col min="13" max="13" width="8.42578125" style="52" customWidth="1"/>
    <col min="14" max="14" width="7.85546875" style="52" customWidth="1"/>
    <col min="15" max="15" width="9.5703125" style="52" customWidth="1"/>
    <col min="16" max="16" width="8.28515625" style="52" customWidth="1"/>
    <col min="17" max="17" width="23.5703125" style="30" customWidth="1"/>
    <col min="18" max="18" width="4.7109375" style="41" customWidth="1"/>
    <col min="19" max="20" width="5" style="41" customWidth="1"/>
    <col min="21" max="21" width="42.28515625" style="41" customWidth="1"/>
    <col min="22" max="16384" width="9.140625" style="15"/>
  </cols>
  <sheetData>
    <row r="1" spans="1:27" ht="27" customHeight="1" x14ac:dyDescent="0.2">
      <c r="Q1" s="3014" t="s">
        <v>227</v>
      </c>
      <c r="R1" s="3014"/>
      <c r="S1" s="3014"/>
      <c r="T1" s="3014"/>
      <c r="U1" s="3014"/>
    </row>
    <row r="2" spans="1:27" s="64" customFormat="1" ht="15.75" x14ac:dyDescent="0.2">
      <c r="A2" s="2577" t="s">
        <v>185</v>
      </c>
      <c r="B2" s="2577"/>
      <c r="C2" s="2577"/>
      <c r="D2" s="2577"/>
      <c r="E2" s="2577"/>
      <c r="F2" s="2577"/>
      <c r="G2" s="2577"/>
      <c r="H2" s="2577"/>
      <c r="I2" s="2577"/>
      <c r="J2" s="2577"/>
      <c r="K2" s="2577"/>
      <c r="L2" s="2577"/>
      <c r="M2" s="2577"/>
      <c r="N2" s="2577"/>
      <c r="O2" s="2577"/>
      <c r="P2" s="2577"/>
      <c r="Q2" s="2577"/>
      <c r="R2" s="2577"/>
      <c r="S2" s="2577"/>
      <c r="T2" s="2577"/>
      <c r="U2" s="2577"/>
      <c r="V2" s="1030"/>
      <c r="W2" s="1030"/>
    </row>
    <row r="3" spans="1:27" s="64" customFormat="1" ht="27.75" customHeight="1" x14ac:dyDescent="0.2">
      <c r="A3" s="2578" t="s">
        <v>141</v>
      </c>
      <c r="B3" s="2579"/>
      <c r="C3" s="2579"/>
      <c r="D3" s="2579"/>
      <c r="E3" s="2579"/>
      <c r="F3" s="2579"/>
      <c r="G3" s="2579"/>
      <c r="H3" s="2579"/>
      <c r="I3" s="2579"/>
      <c r="J3" s="2579"/>
      <c r="K3" s="2579"/>
      <c r="L3" s="2579"/>
      <c r="M3" s="2579"/>
      <c r="N3" s="2579"/>
      <c r="O3" s="2579"/>
      <c r="P3" s="2579"/>
      <c r="Q3" s="2579"/>
      <c r="R3" s="2579"/>
      <c r="S3" s="2579"/>
      <c r="T3" s="2579"/>
      <c r="U3" s="2579"/>
      <c r="V3" s="1030"/>
      <c r="W3" s="1030"/>
    </row>
    <row r="4" spans="1:27" s="64" customFormat="1" ht="15.75" x14ac:dyDescent="0.2">
      <c r="A4" s="2577" t="s">
        <v>59</v>
      </c>
      <c r="B4" s="2580"/>
      <c r="C4" s="2580"/>
      <c r="D4" s="2580"/>
      <c r="E4" s="2580"/>
      <c r="F4" s="2580"/>
      <c r="G4" s="2580"/>
      <c r="H4" s="2580"/>
      <c r="I4" s="2580"/>
      <c r="J4" s="2580"/>
      <c r="K4" s="2580"/>
      <c r="L4" s="2580"/>
      <c r="M4" s="2580"/>
      <c r="N4" s="2580"/>
      <c r="O4" s="2580"/>
      <c r="P4" s="2580"/>
      <c r="Q4" s="2580"/>
      <c r="R4" s="2580"/>
      <c r="S4" s="2580"/>
      <c r="T4" s="2580"/>
      <c r="U4" s="2580"/>
      <c r="V4" s="1030"/>
      <c r="W4" s="1030"/>
    </row>
    <row r="5" spans="1:27" s="16" customFormat="1" ht="13.5" thickBot="1" x14ac:dyDescent="0.25">
      <c r="A5" s="108"/>
      <c r="B5" s="169"/>
      <c r="C5" s="108"/>
      <c r="D5" s="11"/>
      <c r="E5" s="145"/>
      <c r="F5" s="63"/>
      <c r="G5" s="41"/>
      <c r="H5" s="69"/>
      <c r="I5" s="69"/>
      <c r="J5" s="69"/>
      <c r="K5" s="329"/>
      <c r="L5" s="329"/>
      <c r="M5" s="329"/>
      <c r="N5" s="329"/>
      <c r="O5" s="329"/>
      <c r="P5" s="329"/>
      <c r="Q5" s="330"/>
      <c r="R5" s="63"/>
      <c r="S5" s="2896" t="s">
        <v>99</v>
      </c>
      <c r="T5" s="2896"/>
      <c r="U5" s="2896"/>
      <c r="V5" s="20"/>
      <c r="W5" s="20"/>
    </row>
    <row r="6" spans="1:27" s="16" customFormat="1" ht="19.5" customHeight="1" x14ac:dyDescent="0.2">
      <c r="A6" s="2897" t="s">
        <v>0</v>
      </c>
      <c r="B6" s="2901" t="s">
        <v>1</v>
      </c>
      <c r="C6" s="2901" t="s">
        <v>2</v>
      </c>
      <c r="D6" s="2588" t="s">
        <v>20</v>
      </c>
      <c r="E6" s="2905" t="s">
        <v>3</v>
      </c>
      <c r="F6" s="2594" t="s">
        <v>4</v>
      </c>
      <c r="G6" s="2633" t="s">
        <v>5</v>
      </c>
      <c r="H6" s="3027" t="s">
        <v>112</v>
      </c>
      <c r="I6" s="2988" t="s">
        <v>228</v>
      </c>
      <c r="J6" s="2990" t="s">
        <v>229</v>
      </c>
      <c r="K6" s="3021" t="s">
        <v>186</v>
      </c>
      <c r="L6" s="3018" t="s">
        <v>266</v>
      </c>
      <c r="M6" s="3024" t="s">
        <v>229</v>
      </c>
      <c r="N6" s="3021" t="s">
        <v>187</v>
      </c>
      <c r="O6" s="3018" t="s">
        <v>267</v>
      </c>
      <c r="P6" s="3024" t="s">
        <v>229</v>
      </c>
      <c r="Q6" s="2625" t="s">
        <v>60</v>
      </c>
      <c r="R6" s="2626"/>
      <c r="S6" s="2626"/>
      <c r="T6" s="2626"/>
      <c r="U6" s="3015" t="s">
        <v>230</v>
      </c>
      <c r="V6" s="20"/>
      <c r="W6" s="20"/>
    </row>
    <row r="7" spans="1:27" s="16" customFormat="1" ht="21" customHeight="1" x14ac:dyDescent="0.2">
      <c r="A7" s="2898"/>
      <c r="B7" s="2902"/>
      <c r="C7" s="2902"/>
      <c r="D7" s="2589"/>
      <c r="E7" s="2906"/>
      <c r="F7" s="2595"/>
      <c r="G7" s="2634"/>
      <c r="H7" s="3028"/>
      <c r="I7" s="2989"/>
      <c r="J7" s="2991"/>
      <c r="K7" s="3022"/>
      <c r="L7" s="3019"/>
      <c r="M7" s="3025"/>
      <c r="N7" s="3022"/>
      <c r="O7" s="3019"/>
      <c r="P7" s="3025"/>
      <c r="Q7" s="2629" t="s">
        <v>20</v>
      </c>
      <c r="R7" s="2779" t="s">
        <v>69</v>
      </c>
      <c r="S7" s="2631"/>
      <c r="T7" s="2631"/>
      <c r="U7" s="3016"/>
      <c r="V7" s="20"/>
      <c r="W7" s="20"/>
    </row>
    <row r="8" spans="1:27" s="16" customFormat="1" ht="28.5" customHeight="1" x14ac:dyDescent="0.2">
      <c r="A8" s="2899"/>
      <c r="B8" s="2903"/>
      <c r="C8" s="2903"/>
      <c r="D8" s="2589"/>
      <c r="E8" s="2906"/>
      <c r="F8" s="2595"/>
      <c r="G8" s="2634"/>
      <c r="H8" s="3028"/>
      <c r="I8" s="2989"/>
      <c r="J8" s="2991"/>
      <c r="K8" s="3022"/>
      <c r="L8" s="3019"/>
      <c r="M8" s="3025"/>
      <c r="N8" s="3022"/>
      <c r="O8" s="3019"/>
      <c r="P8" s="3025"/>
      <c r="Q8" s="2629"/>
      <c r="R8" s="3030" t="s">
        <v>61</v>
      </c>
      <c r="S8" s="2609" t="s">
        <v>188</v>
      </c>
      <c r="T8" s="2969" t="s">
        <v>189</v>
      </c>
      <c r="U8" s="3016"/>
      <c r="V8" s="20"/>
      <c r="W8" s="20"/>
    </row>
    <row r="9" spans="1:27" s="16" customFormat="1" ht="75.75" customHeight="1" thickBot="1" x14ac:dyDescent="0.25">
      <c r="A9" s="2900"/>
      <c r="B9" s="2904"/>
      <c r="C9" s="2904"/>
      <c r="D9" s="2590"/>
      <c r="E9" s="2907"/>
      <c r="F9" s="2596"/>
      <c r="G9" s="2635"/>
      <c r="H9" s="3029"/>
      <c r="I9" s="2781"/>
      <c r="J9" s="2992"/>
      <c r="K9" s="3023"/>
      <c r="L9" s="3020"/>
      <c r="M9" s="3026"/>
      <c r="N9" s="3023"/>
      <c r="O9" s="3020"/>
      <c r="P9" s="3026"/>
      <c r="Q9" s="2630"/>
      <c r="R9" s="3031"/>
      <c r="S9" s="2610"/>
      <c r="T9" s="2970"/>
      <c r="U9" s="3017"/>
      <c r="V9" s="20"/>
      <c r="W9" s="20"/>
    </row>
    <row r="10" spans="1:27" ht="15" customHeight="1" x14ac:dyDescent="0.2">
      <c r="A10" s="2613" t="s">
        <v>23</v>
      </c>
      <c r="B10" s="2614"/>
      <c r="C10" s="2614"/>
      <c r="D10" s="2614"/>
      <c r="E10" s="2614"/>
      <c r="F10" s="2614"/>
      <c r="G10" s="2614"/>
      <c r="H10" s="2614"/>
      <c r="I10" s="2614"/>
      <c r="J10" s="2614"/>
      <c r="K10" s="2614"/>
      <c r="L10" s="2614"/>
      <c r="M10" s="2614"/>
      <c r="N10" s="2614"/>
      <c r="O10" s="2614"/>
      <c r="P10" s="2614"/>
      <c r="Q10" s="2614"/>
      <c r="R10" s="2614"/>
      <c r="S10" s="2614"/>
      <c r="T10" s="2614"/>
      <c r="U10" s="2615"/>
    </row>
    <row r="11" spans="1:27" ht="13.5" thickBot="1" x14ac:dyDescent="0.25">
      <c r="A11" s="2930" t="s">
        <v>171</v>
      </c>
      <c r="B11" s="2931"/>
      <c r="C11" s="2931"/>
      <c r="D11" s="2931"/>
      <c r="E11" s="2931"/>
      <c r="F11" s="2931"/>
      <c r="G11" s="2931"/>
      <c r="H11" s="2931"/>
      <c r="I11" s="2931"/>
      <c r="J11" s="2931"/>
      <c r="K11" s="2931"/>
      <c r="L11" s="2931"/>
      <c r="M11" s="2931"/>
      <c r="N11" s="2931"/>
      <c r="O11" s="2931"/>
      <c r="P11" s="2931"/>
      <c r="Q11" s="2931"/>
      <c r="R11" s="2931"/>
      <c r="S11" s="2931"/>
      <c r="T11" s="2931"/>
      <c r="U11" s="2932"/>
    </row>
    <row r="12" spans="1:27" ht="13.5" thickBot="1" x14ac:dyDescent="0.25">
      <c r="A12" s="109" t="s">
        <v>7</v>
      </c>
      <c r="B12" s="2620" t="s">
        <v>55</v>
      </c>
      <c r="C12" s="2620"/>
      <c r="D12" s="2620"/>
      <c r="E12" s="2620"/>
      <c r="F12" s="2620"/>
      <c r="G12" s="2620"/>
      <c r="H12" s="2620"/>
      <c r="I12" s="2620"/>
      <c r="J12" s="2620"/>
      <c r="K12" s="2620"/>
      <c r="L12" s="2620"/>
      <c r="M12" s="2620"/>
      <c r="N12" s="2620"/>
      <c r="O12" s="2620"/>
      <c r="P12" s="2620"/>
      <c r="Q12" s="2620"/>
      <c r="R12" s="2620"/>
      <c r="S12" s="2620"/>
      <c r="T12" s="2620"/>
      <c r="U12" s="2621"/>
    </row>
    <row r="13" spans="1:27" ht="13.5" thickBot="1" x14ac:dyDescent="0.25">
      <c r="A13" s="109" t="s">
        <v>7</v>
      </c>
      <c r="B13" s="1" t="s">
        <v>7</v>
      </c>
      <c r="C13" s="2933" t="s">
        <v>30</v>
      </c>
      <c r="D13" s="2933"/>
      <c r="E13" s="2933"/>
      <c r="F13" s="2933"/>
      <c r="G13" s="2933"/>
      <c r="H13" s="2933"/>
      <c r="I13" s="2933"/>
      <c r="J13" s="2933"/>
      <c r="K13" s="2933"/>
      <c r="L13" s="2933"/>
      <c r="M13" s="2933"/>
      <c r="N13" s="2933"/>
      <c r="O13" s="2933"/>
      <c r="P13" s="2933"/>
      <c r="Q13" s="2933"/>
      <c r="R13" s="2934"/>
      <c r="S13" s="2934"/>
      <c r="T13" s="2934"/>
      <c r="U13" s="2935"/>
    </row>
    <row r="14" spans="1:27" ht="27" customHeight="1" x14ac:dyDescent="0.2">
      <c r="A14" s="110" t="s">
        <v>7</v>
      </c>
      <c r="B14" s="119" t="s">
        <v>7</v>
      </c>
      <c r="C14" s="111" t="s">
        <v>7</v>
      </c>
      <c r="D14" s="17" t="s">
        <v>32</v>
      </c>
      <c r="E14" s="1053"/>
      <c r="F14" s="1054" t="s">
        <v>27</v>
      </c>
      <c r="G14" s="331" t="s">
        <v>10</v>
      </c>
      <c r="H14" s="60">
        <v>425</v>
      </c>
      <c r="I14" s="1138">
        <f>425+8.4</f>
        <v>433.4</v>
      </c>
      <c r="J14" s="1139">
        <f>I14-H14</f>
        <v>8.3999999999999773</v>
      </c>
      <c r="K14" s="60">
        <v>789</v>
      </c>
      <c r="L14" s="592">
        <v>789</v>
      </c>
      <c r="M14" s="582"/>
      <c r="N14" s="60">
        <v>890</v>
      </c>
      <c r="O14" s="592">
        <v>890</v>
      </c>
      <c r="P14" s="866"/>
      <c r="Q14" s="332" t="s">
        <v>70</v>
      </c>
      <c r="R14" s="1140" t="s">
        <v>274</v>
      </c>
      <c r="S14" s="333">
        <v>98</v>
      </c>
      <c r="T14" s="21">
        <v>113</v>
      </c>
      <c r="U14" s="2799" t="s">
        <v>292</v>
      </c>
    </row>
    <row r="15" spans="1:27" ht="12.75" customHeight="1" x14ac:dyDescent="0.2">
      <c r="A15" s="112"/>
      <c r="B15" s="9"/>
      <c r="C15" s="2"/>
      <c r="D15" s="2643" t="s">
        <v>58</v>
      </c>
      <c r="E15" s="1081"/>
      <c r="F15" s="334"/>
      <c r="G15" s="335"/>
      <c r="H15" s="55"/>
      <c r="I15" s="593"/>
      <c r="J15" s="583"/>
      <c r="K15" s="220"/>
      <c r="L15" s="629"/>
      <c r="M15" s="621"/>
      <c r="N15" s="220"/>
      <c r="O15" s="629"/>
      <c r="P15" s="337"/>
      <c r="Q15" s="2998"/>
      <c r="R15" s="3033"/>
      <c r="S15" s="3032"/>
      <c r="T15" s="2993"/>
      <c r="U15" s="2658"/>
      <c r="Z15" s="20"/>
    </row>
    <row r="16" spans="1:27" ht="15.75" customHeight="1" x14ac:dyDescent="0.2">
      <c r="A16" s="112"/>
      <c r="B16" s="9"/>
      <c r="C16" s="2"/>
      <c r="D16" s="2663"/>
      <c r="E16" s="1081"/>
      <c r="F16" s="334"/>
      <c r="G16" s="335"/>
      <c r="H16" s="55"/>
      <c r="I16" s="593"/>
      <c r="J16" s="583"/>
      <c r="K16" s="340"/>
      <c r="L16" s="594"/>
      <c r="M16" s="407"/>
      <c r="N16" s="340"/>
      <c r="O16" s="594"/>
      <c r="P16" s="339"/>
      <c r="Q16" s="2998"/>
      <c r="R16" s="3033"/>
      <c r="S16" s="3032"/>
      <c r="T16" s="2993"/>
      <c r="U16" s="2658"/>
      <c r="AA16" s="20"/>
    </row>
    <row r="17" spans="1:31" ht="42.75" customHeight="1" x14ac:dyDescent="0.2">
      <c r="A17" s="112"/>
      <c r="B17" s="9"/>
      <c r="C17" s="2"/>
      <c r="D17" s="33" t="s">
        <v>78</v>
      </c>
      <c r="E17" s="1081"/>
      <c r="F17" s="334"/>
      <c r="G17" s="335"/>
      <c r="H17" s="340"/>
      <c r="I17" s="594"/>
      <c r="J17" s="407"/>
      <c r="K17" s="220"/>
      <c r="L17" s="629"/>
      <c r="M17" s="621"/>
      <c r="N17" s="220"/>
      <c r="O17" s="629"/>
      <c r="P17" s="337"/>
      <c r="Q17" s="1056"/>
      <c r="R17" s="1057"/>
      <c r="S17" s="1058"/>
      <c r="T17" s="1059"/>
      <c r="U17" s="2658"/>
      <c r="W17" s="20"/>
    </row>
    <row r="18" spans="1:31" ht="42" customHeight="1" x14ac:dyDescent="0.2">
      <c r="A18" s="112"/>
      <c r="B18" s="9"/>
      <c r="C18" s="2"/>
      <c r="D18" s="1071" t="s">
        <v>67</v>
      </c>
      <c r="E18" s="1081"/>
      <c r="F18" s="334"/>
      <c r="G18" s="335"/>
      <c r="H18" s="55"/>
      <c r="I18" s="593"/>
      <c r="J18" s="583"/>
      <c r="K18" s="220"/>
      <c r="L18" s="629"/>
      <c r="M18" s="621"/>
      <c r="N18" s="220"/>
      <c r="O18" s="629"/>
      <c r="P18" s="337"/>
      <c r="Q18" s="1056"/>
      <c r="R18" s="1057"/>
      <c r="S18" s="1058"/>
      <c r="T18" s="1059"/>
      <c r="U18" s="2658"/>
      <c r="W18" s="20"/>
    </row>
    <row r="19" spans="1:31" ht="18" customHeight="1" x14ac:dyDescent="0.2">
      <c r="A19" s="112"/>
      <c r="B19" s="9"/>
      <c r="C19" s="2"/>
      <c r="D19" s="2604" t="s">
        <v>190</v>
      </c>
      <c r="E19" s="1081"/>
      <c r="F19" s="334"/>
      <c r="G19" s="335"/>
      <c r="H19" s="77"/>
      <c r="I19" s="595"/>
      <c r="J19" s="584"/>
      <c r="K19" s="858"/>
      <c r="L19" s="867"/>
      <c r="M19" s="849"/>
      <c r="N19" s="858"/>
      <c r="O19" s="867"/>
      <c r="P19" s="337"/>
      <c r="Q19" s="1048"/>
      <c r="R19" s="342"/>
      <c r="S19" s="343"/>
      <c r="T19" s="344"/>
      <c r="U19" s="344"/>
      <c r="W19" s="20"/>
      <c r="Z19" s="20"/>
    </row>
    <row r="20" spans="1:31" ht="13.5" thickBot="1" x14ac:dyDescent="0.25">
      <c r="A20" s="112"/>
      <c r="B20" s="9"/>
      <c r="C20" s="2"/>
      <c r="D20" s="2606"/>
      <c r="E20" s="1080"/>
      <c r="F20" s="1055"/>
      <c r="G20" s="345" t="s">
        <v>14</v>
      </c>
      <c r="H20" s="70">
        <f>SUM(H14:H19)</f>
        <v>425</v>
      </c>
      <c r="I20" s="596">
        <f>SUM(I14:I19)</f>
        <v>433.4</v>
      </c>
      <c r="J20" s="596">
        <f>SUM(J14:J19)</f>
        <v>8.3999999999999773</v>
      </c>
      <c r="K20" s="70">
        <f>SUM(K14:K19)</f>
        <v>789</v>
      </c>
      <c r="L20" s="596">
        <f>SUM(L14:L19)</f>
        <v>789</v>
      </c>
      <c r="M20" s="585"/>
      <c r="N20" s="70">
        <f>SUM(N14:N19)</f>
        <v>890</v>
      </c>
      <c r="O20" s="596">
        <f>SUM(O14:O19)</f>
        <v>890</v>
      </c>
      <c r="P20" s="863"/>
      <c r="Q20" s="1048"/>
      <c r="R20" s="346"/>
      <c r="S20" s="347"/>
      <c r="T20" s="348"/>
      <c r="U20" s="348"/>
      <c r="W20" s="20"/>
      <c r="AA20" s="20"/>
    </row>
    <row r="21" spans="1:31" ht="44.25" customHeight="1" x14ac:dyDescent="0.2">
      <c r="A21" s="118" t="s">
        <v>7</v>
      </c>
      <c r="B21" s="119" t="s">
        <v>7</v>
      </c>
      <c r="C21" s="167" t="s">
        <v>8</v>
      </c>
      <c r="D21" s="87" t="s">
        <v>157</v>
      </c>
      <c r="E21" s="1076"/>
      <c r="F21" s="334">
        <v>2</v>
      </c>
      <c r="G21" s="349"/>
      <c r="H21" s="350"/>
      <c r="I21" s="597"/>
      <c r="J21" s="586"/>
      <c r="K21" s="859"/>
      <c r="L21" s="868"/>
      <c r="M21" s="1111"/>
      <c r="N21" s="853"/>
      <c r="O21" s="597"/>
      <c r="P21" s="837"/>
      <c r="Q21" s="655"/>
      <c r="R21" s="377"/>
      <c r="S21" s="352"/>
      <c r="T21" s="353"/>
      <c r="U21" s="2997"/>
      <c r="W21" s="20"/>
    </row>
    <row r="22" spans="1:31" ht="29.25" customHeight="1" x14ac:dyDescent="0.2">
      <c r="A22" s="112"/>
      <c r="B22" s="9"/>
      <c r="C22" s="2"/>
      <c r="D22" s="480" t="s">
        <v>125</v>
      </c>
      <c r="E22" s="1081"/>
      <c r="F22" s="334"/>
      <c r="G22" s="19" t="s">
        <v>10</v>
      </c>
      <c r="H22" s="73">
        <v>21</v>
      </c>
      <c r="I22" s="598">
        <v>21</v>
      </c>
      <c r="J22" s="587"/>
      <c r="K22" s="860">
        <v>27</v>
      </c>
      <c r="L22" s="869">
        <v>27</v>
      </c>
      <c r="M22" s="355"/>
      <c r="N22" s="848">
        <v>31</v>
      </c>
      <c r="O22" s="869">
        <v>31</v>
      </c>
      <c r="P22" s="355"/>
      <c r="Q22" s="656" t="s">
        <v>70</v>
      </c>
      <c r="R22" s="666">
        <v>5</v>
      </c>
      <c r="S22" s="356">
        <v>8</v>
      </c>
      <c r="T22" s="357">
        <v>10</v>
      </c>
      <c r="U22" s="2998"/>
      <c r="W22" s="20"/>
      <c r="Y22" s="20"/>
      <c r="AA22" s="20"/>
    </row>
    <row r="23" spans="1:31" ht="20.25" customHeight="1" x14ac:dyDescent="0.2">
      <c r="A23" s="112"/>
      <c r="B23" s="9"/>
      <c r="C23" s="2"/>
      <c r="D23" s="1060" t="s">
        <v>124</v>
      </c>
      <c r="E23" s="1081"/>
      <c r="F23" s="334"/>
      <c r="G23" s="53" t="s">
        <v>10</v>
      </c>
      <c r="H23" s="558">
        <v>24</v>
      </c>
      <c r="I23" s="635">
        <v>24</v>
      </c>
      <c r="J23" s="627"/>
      <c r="K23" s="858">
        <v>33</v>
      </c>
      <c r="L23" s="867">
        <v>33</v>
      </c>
      <c r="M23" s="811"/>
      <c r="N23" s="849">
        <v>39</v>
      </c>
      <c r="O23" s="867">
        <v>39</v>
      </c>
      <c r="P23" s="811"/>
      <c r="Q23" s="657" t="s">
        <v>79</v>
      </c>
      <c r="R23" s="667">
        <v>1</v>
      </c>
      <c r="S23" s="359">
        <v>1</v>
      </c>
      <c r="T23" s="360">
        <v>1</v>
      </c>
      <c r="U23" s="2998"/>
      <c r="W23" s="20"/>
      <c r="X23" s="20"/>
    </row>
    <row r="24" spans="1:31" ht="16.5" customHeight="1" x14ac:dyDescent="0.2">
      <c r="A24" s="112"/>
      <c r="B24" s="9"/>
      <c r="C24" s="2"/>
      <c r="D24" s="1052"/>
      <c r="E24" s="1203"/>
      <c r="F24" s="334"/>
      <c r="G24" s="53" t="s">
        <v>52</v>
      </c>
      <c r="H24" s="77">
        <v>172.9</v>
      </c>
      <c r="I24" s="595">
        <f>172.9</f>
        <v>172.9</v>
      </c>
      <c r="J24" s="584"/>
      <c r="K24" s="77">
        <v>172.9</v>
      </c>
      <c r="L24" s="595">
        <v>172.9</v>
      </c>
      <c r="M24" s="670"/>
      <c r="N24" s="584">
        <v>172.9</v>
      </c>
      <c r="O24" s="595">
        <v>172.9</v>
      </c>
      <c r="P24" s="670"/>
      <c r="Q24" s="812"/>
      <c r="R24" s="813"/>
      <c r="S24" s="814"/>
      <c r="T24" s="815"/>
      <c r="U24" s="2998"/>
      <c r="W24" s="20"/>
      <c r="X24" s="20"/>
      <c r="Y24" s="20"/>
      <c r="Z24" s="20"/>
    </row>
    <row r="25" spans="1:31" ht="31.5" customHeight="1" x14ac:dyDescent="0.2">
      <c r="A25" s="112"/>
      <c r="B25" s="9"/>
      <c r="C25" s="2"/>
      <c r="D25" s="2604" t="s">
        <v>238</v>
      </c>
      <c r="E25" s="2671" t="s">
        <v>239</v>
      </c>
      <c r="F25" s="334"/>
      <c r="G25" s="496" t="s">
        <v>10</v>
      </c>
      <c r="H25" s="614">
        <f>397.6+42+126.9</f>
        <v>566.5</v>
      </c>
      <c r="I25" s="614">
        <f>397.6+42+126.9</f>
        <v>566.5</v>
      </c>
      <c r="J25" s="407">
        <f>I25-H25</f>
        <v>0</v>
      </c>
      <c r="K25" s="1112">
        <v>61</v>
      </c>
      <c r="L25" s="629">
        <v>61</v>
      </c>
      <c r="M25" s="337">
        <f>L25-K25</f>
        <v>0</v>
      </c>
      <c r="N25" s="1110">
        <v>61</v>
      </c>
      <c r="O25" s="629">
        <v>61</v>
      </c>
      <c r="P25" s="337">
        <f>O25-N25</f>
        <v>0</v>
      </c>
      <c r="Q25" s="499" t="s">
        <v>240</v>
      </c>
      <c r="R25" s="671">
        <v>4</v>
      </c>
      <c r="S25" s="1083">
        <v>1</v>
      </c>
      <c r="T25" s="673">
        <v>1</v>
      </c>
      <c r="U25" s="97"/>
      <c r="W25" s="20"/>
      <c r="X25" s="20"/>
    </row>
    <row r="26" spans="1:31" ht="108.75" customHeight="1" x14ac:dyDescent="0.2">
      <c r="A26" s="395"/>
      <c r="B26" s="396"/>
      <c r="C26" s="397"/>
      <c r="D26" s="2645"/>
      <c r="E26" s="2701"/>
      <c r="F26" s="444"/>
      <c r="G26" s="821"/>
      <c r="H26" s="615"/>
      <c r="I26" s="615"/>
      <c r="J26" s="627"/>
      <c r="K26" s="1216"/>
      <c r="L26" s="867"/>
      <c r="M26" s="811"/>
      <c r="N26" s="1217"/>
      <c r="O26" s="867"/>
      <c r="P26" s="811"/>
      <c r="Q26" s="507" t="s">
        <v>271</v>
      </c>
      <c r="R26" s="668">
        <v>100</v>
      </c>
      <c r="S26" s="1031"/>
      <c r="T26" s="1032"/>
      <c r="U26" s="1215"/>
      <c r="W26" s="20"/>
      <c r="X26" s="20"/>
      <c r="Z26" s="20"/>
    </row>
    <row r="27" spans="1:31" ht="44.25" customHeight="1" x14ac:dyDescent="0.2">
      <c r="A27" s="112"/>
      <c r="B27" s="9"/>
      <c r="C27" s="2"/>
      <c r="D27" s="459"/>
      <c r="E27" s="1214"/>
      <c r="F27" s="444"/>
      <c r="G27" s="53"/>
      <c r="H27" s="593"/>
      <c r="I27" s="593"/>
      <c r="J27" s="584"/>
      <c r="K27" s="1113"/>
      <c r="L27" s="595"/>
      <c r="M27" s="670"/>
      <c r="N27" s="802"/>
      <c r="O27" s="595"/>
      <c r="P27" s="436"/>
      <c r="Q27" s="499" t="s">
        <v>241</v>
      </c>
      <c r="R27" s="671">
        <v>1</v>
      </c>
      <c r="S27" s="672">
        <v>1</v>
      </c>
      <c r="T27" s="673">
        <v>1</v>
      </c>
      <c r="U27" s="1215"/>
      <c r="W27" s="20"/>
      <c r="X27" s="20"/>
      <c r="Y27" s="20"/>
    </row>
    <row r="28" spans="1:31" ht="30" customHeight="1" x14ac:dyDescent="0.2">
      <c r="A28" s="112"/>
      <c r="B28" s="9"/>
      <c r="C28" s="2"/>
      <c r="D28" s="2604" t="s">
        <v>245</v>
      </c>
      <c r="E28" s="2846" t="s">
        <v>239</v>
      </c>
      <c r="F28" s="334"/>
      <c r="G28" s="335" t="s">
        <v>10</v>
      </c>
      <c r="H28" s="1084">
        <v>77.599999999999994</v>
      </c>
      <c r="I28" s="1084">
        <v>77.599999999999994</v>
      </c>
      <c r="J28" s="583">
        <f>I28-H28</f>
        <v>0</v>
      </c>
      <c r="K28" s="54">
        <v>77.599999999999994</v>
      </c>
      <c r="L28" s="593">
        <v>77.599999999999994</v>
      </c>
      <c r="M28" s="436">
        <f>L28-K28</f>
        <v>0</v>
      </c>
      <c r="N28" s="674">
        <v>77.599999999999994</v>
      </c>
      <c r="O28" s="593">
        <v>77.599999999999994</v>
      </c>
      <c r="P28" s="1085">
        <f>O28-N28</f>
        <v>0</v>
      </c>
      <c r="Q28" s="1086" t="s">
        <v>246</v>
      </c>
      <c r="R28" s="1087">
        <v>3</v>
      </c>
      <c r="S28" s="1088">
        <v>3</v>
      </c>
      <c r="T28" s="1089">
        <v>3</v>
      </c>
      <c r="U28" s="97"/>
      <c r="W28" s="20"/>
      <c r="X28" s="20"/>
      <c r="Y28" s="20"/>
    </row>
    <row r="29" spans="1:31" ht="27.75" customHeight="1" x14ac:dyDescent="0.2">
      <c r="A29" s="112"/>
      <c r="B29" s="9"/>
      <c r="C29" s="2"/>
      <c r="D29" s="2605"/>
      <c r="E29" s="2671"/>
      <c r="F29" s="334"/>
      <c r="G29" s="335"/>
      <c r="H29" s="593"/>
      <c r="I29" s="593"/>
      <c r="J29" s="583"/>
      <c r="K29" s="54"/>
      <c r="L29" s="593"/>
      <c r="M29" s="436"/>
      <c r="N29" s="674"/>
      <c r="O29" s="593"/>
      <c r="P29" s="436"/>
      <c r="Q29" s="1090" t="s">
        <v>247</v>
      </c>
      <c r="R29" s="1091">
        <v>10</v>
      </c>
      <c r="S29" s="1092">
        <v>10</v>
      </c>
      <c r="T29" s="1093">
        <v>10</v>
      </c>
      <c r="U29" s="97"/>
      <c r="W29" s="20"/>
      <c r="X29" s="20"/>
      <c r="Y29" s="20"/>
      <c r="AE29" s="20"/>
    </row>
    <row r="30" spans="1:31" ht="21" customHeight="1" x14ac:dyDescent="0.2">
      <c r="A30" s="112"/>
      <c r="B30" s="9"/>
      <c r="C30" s="2"/>
      <c r="D30" s="2605"/>
      <c r="E30" s="2671"/>
      <c r="F30" s="334"/>
      <c r="G30" s="335"/>
      <c r="H30" s="593"/>
      <c r="I30" s="593"/>
      <c r="J30" s="583"/>
      <c r="K30" s="54"/>
      <c r="L30" s="593"/>
      <c r="M30" s="436"/>
      <c r="N30" s="674"/>
      <c r="O30" s="593"/>
      <c r="P30" s="436"/>
      <c r="Q30" s="3035" t="s">
        <v>248</v>
      </c>
      <c r="R30" s="3038">
        <v>100</v>
      </c>
      <c r="S30" s="2951">
        <v>100</v>
      </c>
      <c r="T30" s="3034">
        <v>100</v>
      </c>
      <c r="U30" s="1094"/>
      <c r="W30" s="20"/>
      <c r="X30" s="20"/>
      <c r="Y30" s="20"/>
    </row>
    <row r="31" spans="1:31" ht="96.75" customHeight="1" x14ac:dyDescent="0.2">
      <c r="A31" s="112"/>
      <c r="B31" s="9"/>
      <c r="C31" s="2"/>
      <c r="D31" s="2605"/>
      <c r="E31" s="2671"/>
      <c r="F31" s="334"/>
      <c r="G31" s="335"/>
      <c r="H31" s="593"/>
      <c r="I31" s="593"/>
      <c r="J31" s="583"/>
      <c r="K31" s="54"/>
      <c r="L31" s="593"/>
      <c r="M31" s="436"/>
      <c r="N31" s="583"/>
      <c r="O31" s="593"/>
      <c r="P31" s="436"/>
      <c r="Q31" s="3036"/>
      <c r="R31" s="3038"/>
      <c r="S31" s="2951"/>
      <c r="T31" s="3034"/>
      <c r="U31" s="1094"/>
      <c r="W31" s="20"/>
      <c r="X31" s="20"/>
      <c r="Y31" s="20"/>
    </row>
    <row r="32" spans="1:31" ht="16.5" customHeight="1" thickBot="1" x14ac:dyDescent="0.25">
      <c r="A32" s="112"/>
      <c r="B32" s="9"/>
      <c r="C32" s="2"/>
      <c r="D32" s="2606"/>
      <c r="E32" s="2649"/>
      <c r="F32" s="334"/>
      <c r="G32" s="172" t="s">
        <v>14</v>
      </c>
      <c r="H32" s="600">
        <f t="shared" ref="H32:P32" si="0">SUM(H22:H31)</f>
        <v>862</v>
      </c>
      <c r="I32" s="600">
        <f t="shared" si="0"/>
        <v>862</v>
      </c>
      <c r="J32" s="589">
        <f t="shared" si="0"/>
        <v>0</v>
      </c>
      <c r="K32" s="1114">
        <f t="shared" si="0"/>
        <v>371.5</v>
      </c>
      <c r="L32" s="600">
        <f t="shared" si="0"/>
        <v>371.5</v>
      </c>
      <c r="M32" s="865">
        <f t="shared" si="0"/>
        <v>0</v>
      </c>
      <c r="N32" s="589">
        <f t="shared" si="0"/>
        <v>381.5</v>
      </c>
      <c r="O32" s="600">
        <f t="shared" si="0"/>
        <v>381.5</v>
      </c>
      <c r="P32" s="600">
        <f t="shared" si="0"/>
        <v>0</v>
      </c>
      <c r="Q32" s="3037"/>
      <c r="R32" s="1095"/>
      <c r="S32" s="1096"/>
      <c r="T32" s="1097"/>
      <c r="U32" s="1094"/>
      <c r="W32" s="20"/>
      <c r="X32" s="20"/>
      <c r="Y32" s="20"/>
    </row>
    <row r="33" spans="1:28" ht="16.5" customHeight="1" x14ac:dyDescent="0.2">
      <c r="A33" s="110" t="s">
        <v>7</v>
      </c>
      <c r="B33" s="119" t="s">
        <v>7</v>
      </c>
      <c r="C33" s="111" t="s">
        <v>9</v>
      </c>
      <c r="D33" s="2646" t="s">
        <v>46</v>
      </c>
      <c r="E33" s="2928"/>
      <c r="F33" s="2650" t="s">
        <v>27</v>
      </c>
      <c r="G33" s="331" t="s">
        <v>10</v>
      </c>
      <c r="H33" s="601">
        <v>190</v>
      </c>
      <c r="I33" s="601">
        <v>190</v>
      </c>
      <c r="J33" s="590"/>
      <c r="K33" s="362">
        <v>190</v>
      </c>
      <c r="L33" s="601">
        <v>190</v>
      </c>
      <c r="M33" s="590"/>
      <c r="N33" s="362">
        <v>190</v>
      </c>
      <c r="O33" s="601">
        <v>190</v>
      </c>
      <c r="P33" s="850"/>
      <c r="Q33" s="2684" t="s">
        <v>71</v>
      </c>
      <c r="R33" s="364">
        <v>4</v>
      </c>
      <c r="S33" s="333">
        <v>4</v>
      </c>
      <c r="T33" s="21">
        <v>4</v>
      </c>
      <c r="U33" s="21"/>
    </row>
    <row r="34" spans="1:28" ht="13.5" thickBot="1" x14ac:dyDescent="0.25">
      <c r="A34" s="113"/>
      <c r="B34" s="1"/>
      <c r="C34" s="7"/>
      <c r="D34" s="2606"/>
      <c r="E34" s="2929"/>
      <c r="F34" s="2651"/>
      <c r="G34" s="345" t="s">
        <v>14</v>
      </c>
      <c r="H34" s="596">
        <f>SUM(H33)</f>
        <v>190</v>
      </c>
      <c r="I34" s="596">
        <f>SUM(I33)</f>
        <v>190</v>
      </c>
      <c r="J34" s="585"/>
      <c r="K34" s="70">
        <f>SUM(K33)</f>
        <v>190</v>
      </c>
      <c r="L34" s="596">
        <f>SUM(L33)</f>
        <v>190</v>
      </c>
      <c r="M34" s="585"/>
      <c r="N34" s="70">
        <f>SUM(N33)</f>
        <v>190</v>
      </c>
      <c r="O34" s="596">
        <f>SUM(O33)</f>
        <v>190</v>
      </c>
      <c r="P34" s="863"/>
      <c r="Q34" s="2685"/>
      <c r="R34" s="366"/>
      <c r="S34" s="367"/>
      <c r="T34" s="35"/>
      <c r="U34" s="35"/>
      <c r="W34" s="20"/>
    </row>
    <row r="35" spans="1:28" ht="104.25" customHeight="1" x14ac:dyDescent="0.2">
      <c r="A35" s="110" t="s">
        <v>7</v>
      </c>
      <c r="B35" s="119" t="s">
        <v>7</v>
      </c>
      <c r="C35" s="111" t="s">
        <v>11</v>
      </c>
      <c r="D35" s="3002" t="s">
        <v>85</v>
      </c>
      <c r="E35" s="2928"/>
      <c r="F35" s="2650" t="s">
        <v>27</v>
      </c>
      <c r="G35" s="331" t="s">
        <v>10</v>
      </c>
      <c r="H35" s="602">
        <v>75</v>
      </c>
      <c r="I35" s="1141">
        <v>71.900000000000006</v>
      </c>
      <c r="J35" s="1142">
        <f>I35-H35</f>
        <v>-3.0999999999999943</v>
      </c>
      <c r="K35" s="57">
        <v>105</v>
      </c>
      <c r="L35" s="846">
        <v>105</v>
      </c>
      <c r="M35" s="842"/>
      <c r="N35" s="57">
        <v>105</v>
      </c>
      <c r="O35" s="846">
        <v>105</v>
      </c>
      <c r="P35" s="369"/>
      <c r="Q35" s="2684" t="s">
        <v>81</v>
      </c>
      <c r="R35" s="370">
        <v>15</v>
      </c>
      <c r="S35" s="333">
        <v>15</v>
      </c>
      <c r="T35" s="371">
        <v>15</v>
      </c>
      <c r="U35" s="2684" t="s">
        <v>275</v>
      </c>
      <c r="W35" s="1033"/>
      <c r="X35" s="10"/>
      <c r="Y35" s="10"/>
      <c r="Z35" s="10"/>
    </row>
    <row r="36" spans="1:28" ht="14.25" customHeight="1" thickBot="1" x14ac:dyDescent="0.25">
      <c r="A36" s="113"/>
      <c r="B36" s="1"/>
      <c r="C36" s="7"/>
      <c r="D36" s="3003"/>
      <c r="E36" s="2929"/>
      <c r="F36" s="2651"/>
      <c r="G36" s="345" t="s">
        <v>14</v>
      </c>
      <c r="H36" s="596">
        <f>SUM(H35:H35)</f>
        <v>75</v>
      </c>
      <c r="I36" s="596">
        <f>SUM(I35:I35)</f>
        <v>71.900000000000006</v>
      </c>
      <c r="J36" s="596">
        <f>SUM(J35:J35)</f>
        <v>-3.0999999999999943</v>
      </c>
      <c r="K36" s="70">
        <f>SUM(K35:K35)</f>
        <v>105</v>
      </c>
      <c r="L36" s="596">
        <f>SUM(L35:L35)</f>
        <v>105</v>
      </c>
      <c r="M36" s="585"/>
      <c r="N36" s="70">
        <f>SUM(N35:N35)</f>
        <v>105</v>
      </c>
      <c r="O36" s="596">
        <f>SUM(O35:O35)</f>
        <v>105</v>
      </c>
      <c r="P36" s="863"/>
      <c r="Q36" s="2685"/>
      <c r="R36" s="372"/>
      <c r="S36" s="373"/>
      <c r="T36" s="374"/>
      <c r="U36" s="2685"/>
      <c r="W36" s="1033"/>
      <c r="X36" s="10"/>
      <c r="Y36" s="10"/>
      <c r="Z36" s="10"/>
    </row>
    <row r="37" spans="1:28" ht="40.5" customHeight="1" x14ac:dyDescent="0.2">
      <c r="A37" s="110" t="s">
        <v>7</v>
      </c>
      <c r="B37" s="119" t="s">
        <v>7</v>
      </c>
      <c r="C37" s="111" t="s">
        <v>158</v>
      </c>
      <c r="D37" s="3002" t="s">
        <v>77</v>
      </c>
      <c r="E37" s="1065"/>
      <c r="F37" s="1054">
        <v>2</v>
      </c>
      <c r="G37" s="96" t="s">
        <v>10</v>
      </c>
      <c r="H37" s="592">
        <v>18</v>
      </c>
      <c r="I37" s="1138">
        <f>18-0.3</f>
        <v>17.7</v>
      </c>
      <c r="J37" s="1139">
        <f>I37-H37</f>
        <v>-0.30000000000000071</v>
      </c>
      <c r="K37" s="180">
        <v>30</v>
      </c>
      <c r="L37" s="628">
        <v>30</v>
      </c>
      <c r="M37" s="620"/>
      <c r="N37" s="180">
        <v>48</v>
      </c>
      <c r="O37" s="628">
        <v>48</v>
      </c>
      <c r="P37" s="376"/>
      <c r="Q37" s="1069" t="s">
        <v>123</v>
      </c>
      <c r="R37" s="377">
        <v>3</v>
      </c>
      <c r="S37" s="352">
        <v>5</v>
      </c>
      <c r="T37" s="353">
        <v>8</v>
      </c>
      <c r="U37" s="2997" t="s">
        <v>286</v>
      </c>
      <c r="W37" s="20"/>
      <c r="Z37" s="20"/>
    </row>
    <row r="38" spans="1:28" s="173" customFormat="1" ht="16.5" customHeight="1" thickBot="1" x14ac:dyDescent="0.25">
      <c r="A38" s="113"/>
      <c r="B38" s="1"/>
      <c r="C38" s="7"/>
      <c r="D38" s="3003"/>
      <c r="E38" s="378"/>
      <c r="F38" s="1055"/>
      <c r="G38" s="379" t="s">
        <v>14</v>
      </c>
      <c r="H38" s="600">
        <f>H37</f>
        <v>18</v>
      </c>
      <c r="I38" s="600">
        <f>I37</f>
        <v>17.7</v>
      </c>
      <c r="J38" s="600">
        <f>J37</f>
        <v>-0.30000000000000071</v>
      </c>
      <c r="K38" s="361">
        <f>K37</f>
        <v>30</v>
      </c>
      <c r="L38" s="600">
        <f>L37</f>
        <v>30</v>
      </c>
      <c r="M38" s="589"/>
      <c r="N38" s="361">
        <f>N37</f>
        <v>48</v>
      </c>
      <c r="O38" s="600">
        <f>O37</f>
        <v>48</v>
      </c>
      <c r="P38" s="865"/>
      <c r="Q38" s="196"/>
      <c r="R38" s="380"/>
      <c r="S38" s="381"/>
      <c r="T38" s="382"/>
      <c r="U38" s="2850"/>
      <c r="W38" s="174"/>
      <c r="Z38" s="174"/>
    </row>
    <row r="39" spans="1:28" ht="29.25" customHeight="1" x14ac:dyDescent="0.2">
      <c r="A39" s="114" t="s">
        <v>7</v>
      </c>
      <c r="B39" s="119" t="s">
        <v>7</v>
      </c>
      <c r="C39" s="111" t="s">
        <v>159</v>
      </c>
      <c r="D39" s="959" t="s">
        <v>54</v>
      </c>
      <c r="E39" s="1198"/>
      <c r="F39" s="383" t="s">
        <v>27</v>
      </c>
      <c r="G39" s="960" t="s">
        <v>10</v>
      </c>
      <c r="H39" s="962">
        <f>300+103.2</f>
        <v>403.2</v>
      </c>
      <c r="I39" s="979">
        <f>300+103.2-5</f>
        <v>398.2</v>
      </c>
      <c r="J39" s="980">
        <f>I39-H39</f>
        <v>-5</v>
      </c>
      <c r="K39" s="961">
        <v>463</v>
      </c>
      <c r="L39" s="962">
        <v>463</v>
      </c>
      <c r="M39" s="963"/>
      <c r="N39" s="961">
        <v>450</v>
      </c>
      <c r="O39" s="962">
        <v>450</v>
      </c>
      <c r="P39" s="964"/>
      <c r="Q39" s="965"/>
      <c r="R39" s="966"/>
      <c r="S39" s="967"/>
      <c r="T39" s="968"/>
      <c r="U39" s="2799" t="s">
        <v>291</v>
      </c>
    </row>
    <row r="40" spans="1:28" ht="28.5" customHeight="1" x14ac:dyDescent="0.2">
      <c r="A40" s="112"/>
      <c r="B40" s="9"/>
      <c r="C40" s="2"/>
      <c r="D40" s="2643" t="s">
        <v>62</v>
      </c>
      <c r="E40" s="1061"/>
      <c r="F40" s="385"/>
      <c r="G40" s="1082" t="s">
        <v>52</v>
      </c>
      <c r="H40" s="45"/>
      <c r="I40" s="1191">
        <v>6.2</v>
      </c>
      <c r="J40" s="1192">
        <f>I40-H40</f>
        <v>6.2</v>
      </c>
      <c r="K40" s="45"/>
      <c r="L40" s="603"/>
      <c r="M40" s="386"/>
      <c r="N40" s="45"/>
      <c r="O40" s="603"/>
      <c r="P40" s="844"/>
      <c r="Q40" s="387" t="s">
        <v>56</v>
      </c>
      <c r="R40" s="102" t="s">
        <v>34</v>
      </c>
      <c r="S40" s="388" t="s">
        <v>34</v>
      </c>
      <c r="T40" s="389">
        <v>4</v>
      </c>
      <c r="U40" s="2658"/>
      <c r="X40" s="20"/>
      <c r="Z40" s="20"/>
    </row>
    <row r="41" spans="1:28" ht="27.75" customHeight="1" x14ac:dyDescent="0.2">
      <c r="A41" s="112"/>
      <c r="B41" s="9"/>
      <c r="C41" s="2"/>
      <c r="D41" s="2643"/>
      <c r="E41" s="1061"/>
      <c r="F41" s="385"/>
      <c r="G41" s="1082"/>
      <c r="H41" s="45"/>
      <c r="I41" s="603"/>
      <c r="J41" s="386"/>
      <c r="K41" s="45"/>
      <c r="L41" s="603"/>
      <c r="M41" s="386"/>
      <c r="N41" s="45"/>
      <c r="O41" s="603"/>
      <c r="P41" s="844"/>
      <c r="Q41" s="387" t="s">
        <v>72</v>
      </c>
      <c r="R41" s="102">
        <v>7</v>
      </c>
      <c r="S41" s="388">
        <v>9</v>
      </c>
      <c r="T41" s="389">
        <v>5</v>
      </c>
      <c r="U41" s="2658"/>
    </row>
    <row r="42" spans="1:28" ht="28.5" customHeight="1" x14ac:dyDescent="0.2">
      <c r="A42" s="112"/>
      <c r="B42" s="9"/>
      <c r="C42" s="2"/>
      <c r="D42" s="22"/>
      <c r="E42" s="1061"/>
      <c r="F42" s="385"/>
      <c r="G42" s="390"/>
      <c r="H42" s="45"/>
      <c r="I42" s="603"/>
      <c r="J42" s="386"/>
      <c r="K42" s="45"/>
      <c r="L42" s="603"/>
      <c r="M42" s="386"/>
      <c r="N42" s="45"/>
      <c r="O42" s="603"/>
      <c r="P42" s="844"/>
      <c r="Q42" s="391" t="s">
        <v>105</v>
      </c>
      <c r="R42" s="392">
        <v>10</v>
      </c>
      <c r="S42" s="393">
        <v>10</v>
      </c>
      <c r="T42" s="394">
        <v>10</v>
      </c>
      <c r="U42" s="2658"/>
    </row>
    <row r="43" spans="1:28" ht="93" customHeight="1" x14ac:dyDescent="0.2">
      <c r="A43" s="112"/>
      <c r="B43" s="9"/>
      <c r="C43" s="2"/>
      <c r="D43" s="163" t="s">
        <v>191</v>
      </c>
      <c r="E43" s="401"/>
      <c r="F43" s="402"/>
      <c r="G43" s="99"/>
      <c r="H43" s="55"/>
      <c r="I43" s="593"/>
      <c r="J43" s="583"/>
      <c r="K43" s="861"/>
      <c r="L43" s="870"/>
      <c r="M43" s="838"/>
      <c r="N43" s="340"/>
      <c r="O43" s="594"/>
      <c r="P43" s="339"/>
      <c r="Q43" s="989" t="s">
        <v>192</v>
      </c>
      <c r="R43" s="398">
        <v>2</v>
      </c>
      <c r="S43" s="399">
        <v>3</v>
      </c>
      <c r="T43" s="400">
        <v>4</v>
      </c>
      <c r="U43" s="2658"/>
      <c r="Y43" s="20"/>
      <c r="Z43" s="20"/>
    </row>
    <row r="44" spans="1:28" ht="102.75" customHeight="1" x14ac:dyDescent="0.2">
      <c r="A44" s="112"/>
      <c r="B44" s="9"/>
      <c r="C44" s="2"/>
      <c r="D44" s="1193" t="s">
        <v>127</v>
      </c>
      <c r="E44" s="401"/>
      <c r="F44" s="402"/>
      <c r="G44" s="99"/>
      <c r="H44" s="55"/>
      <c r="I44" s="593"/>
      <c r="J44" s="583"/>
      <c r="K44" s="861"/>
      <c r="L44" s="870"/>
      <c r="M44" s="838"/>
      <c r="N44" s="340"/>
      <c r="O44" s="594"/>
      <c r="P44" s="339"/>
      <c r="Q44" s="403" t="s">
        <v>128</v>
      </c>
      <c r="R44" s="404">
        <v>10</v>
      </c>
      <c r="S44" s="405">
        <v>10</v>
      </c>
      <c r="T44" s="406">
        <v>10</v>
      </c>
      <c r="U44" s="2658"/>
      <c r="X44" s="20"/>
      <c r="Y44" s="20"/>
      <c r="Z44" s="20"/>
      <c r="AB44" s="20"/>
    </row>
    <row r="45" spans="1:28" ht="30" customHeight="1" x14ac:dyDescent="0.2">
      <c r="A45" s="112"/>
      <c r="B45" s="9"/>
      <c r="C45" s="2"/>
      <c r="D45" s="1257" t="s">
        <v>193</v>
      </c>
      <c r="E45" s="1258"/>
      <c r="F45" s="1259"/>
      <c r="G45" s="1260"/>
      <c r="H45" s="1261"/>
      <c r="I45" s="1262"/>
      <c r="J45" s="1263"/>
      <c r="K45" s="1264"/>
      <c r="L45" s="1265"/>
      <c r="M45" s="1266"/>
      <c r="N45" s="1267"/>
      <c r="O45" s="1268"/>
      <c r="P45" s="1269"/>
      <c r="Q45" s="1270" t="s">
        <v>194</v>
      </c>
      <c r="R45" s="1271">
        <v>1</v>
      </c>
      <c r="S45" s="1272">
        <v>1</v>
      </c>
      <c r="T45" s="1273">
        <v>1</v>
      </c>
      <c r="U45" s="2658"/>
      <c r="X45" s="20"/>
      <c r="Y45" s="20"/>
      <c r="Z45" s="20"/>
    </row>
    <row r="46" spans="1:28" ht="30" customHeight="1" x14ac:dyDescent="0.2">
      <c r="A46" s="112"/>
      <c r="B46" s="9"/>
      <c r="C46" s="2"/>
      <c r="D46" s="2605" t="s">
        <v>177</v>
      </c>
      <c r="E46" s="401"/>
      <c r="F46" s="402"/>
      <c r="G46" s="99"/>
      <c r="H46" s="55"/>
      <c r="I46" s="593"/>
      <c r="J46" s="583"/>
      <c r="K46" s="861"/>
      <c r="L46" s="870"/>
      <c r="M46" s="838"/>
      <c r="N46" s="340"/>
      <c r="O46" s="594"/>
      <c r="P46" s="339"/>
      <c r="Q46" s="650" t="s">
        <v>180</v>
      </c>
      <c r="R46" s="446">
        <v>40</v>
      </c>
      <c r="S46" s="457">
        <v>40</v>
      </c>
      <c r="T46" s="458">
        <v>40</v>
      </c>
      <c r="U46" s="2658"/>
      <c r="X46" s="20"/>
      <c r="Y46" s="20"/>
      <c r="Z46" s="20"/>
    </row>
    <row r="47" spans="1:28" ht="16.5" customHeight="1" thickBot="1" x14ac:dyDescent="0.25">
      <c r="A47" s="115"/>
      <c r="B47" s="1"/>
      <c r="C47" s="116"/>
      <c r="D47" s="2606"/>
      <c r="E47" s="1066"/>
      <c r="F47" s="142"/>
      <c r="G47" s="12" t="s">
        <v>14</v>
      </c>
      <c r="H47" s="70">
        <f>SUM(H39:H46)</f>
        <v>403.2</v>
      </c>
      <c r="I47" s="596">
        <f>SUM(I39:I46)</f>
        <v>404.4</v>
      </c>
      <c r="J47" s="596">
        <f>SUM(J39:J46)</f>
        <v>1.2000000000000002</v>
      </c>
      <c r="K47" s="70">
        <f>SUM(K39:K46)</f>
        <v>463</v>
      </c>
      <c r="L47" s="596">
        <f>SUM(L39:L46)</f>
        <v>463</v>
      </c>
      <c r="M47" s="585"/>
      <c r="N47" s="70">
        <f>SUM(N39:N46)</f>
        <v>450</v>
      </c>
      <c r="O47" s="596">
        <f>SUM(O39:O46)</f>
        <v>450</v>
      </c>
      <c r="P47" s="863"/>
      <c r="Q47" s="229" t="s">
        <v>179</v>
      </c>
      <c r="R47" s="408">
        <v>100</v>
      </c>
      <c r="S47" s="409">
        <v>100</v>
      </c>
      <c r="T47" s="410">
        <v>100</v>
      </c>
      <c r="U47" s="2767"/>
      <c r="W47" s="20"/>
    </row>
    <row r="48" spans="1:28" ht="13.5" thickBot="1" x14ac:dyDescent="0.25">
      <c r="A48" s="3" t="s">
        <v>7</v>
      </c>
      <c r="B48" s="117" t="s">
        <v>7</v>
      </c>
      <c r="C48" s="2722" t="s">
        <v>13</v>
      </c>
      <c r="D48" s="3001"/>
      <c r="E48" s="3001"/>
      <c r="F48" s="2665"/>
      <c r="G48" s="2666"/>
      <c r="H48" s="46">
        <f t="shared" ref="H48:P48" si="1">H47+H36+H34+H20+H32+H38</f>
        <v>1973.2</v>
      </c>
      <c r="I48" s="604">
        <f>I47+I36+I34+I20+I32+I38</f>
        <v>1979.3999999999999</v>
      </c>
      <c r="J48" s="604">
        <f>J47+J36+J34+J20+J32+J38</f>
        <v>6.1999999999999824</v>
      </c>
      <c r="K48" s="46">
        <f t="shared" si="1"/>
        <v>1948.5</v>
      </c>
      <c r="L48" s="604">
        <f t="shared" si="1"/>
        <v>1948.5</v>
      </c>
      <c r="M48" s="604">
        <f t="shared" si="1"/>
        <v>0</v>
      </c>
      <c r="N48" s="46">
        <f t="shared" si="1"/>
        <v>2064.5</v>
      </c>
      <c r="O48" s="604">
        <f t="shared" si="1"/>
        <v>2064.5</v>
      </c>
      <c r="P48" s="604">
        <f t="shared" si="1"/>
        <v>0</v>
      </c>
      <c r="Q48" s="2667"/>
      <c r="R48" s="2668"/>
      <c r="S48" s="2668"/>
      <c r="T48" s="2668"/>
      <c r="U48" s="2669"/>
      <c r="AA48" s="20"/>
    </row>
    <row r="49" spans="1:28" ht="13.5" thickBot="1" x14ac:dyDescent="0.25">
      <c r="A49" s="118" t="s">
        <v>7</v>
      </c>
      <c r="B49" s="119" t="s">
        <v>8</v>
      </c>
      <c r="C49" s="3040" t="s">
        <v>49</v>
      </c>
      <c r="D49" s="3041"/>
      <c r="E49" s="3041"/>
      <c r="F49" s="3041"/>
      <c r="G49" s="3041"/>
      <c r="H49" s="3041"/>
      <c r="I49" s="3041"/>
      <c r="J49" s="3041"/>
      <c r="K49" s="3041"/>
      <c r="L49" s="3041"/>
      <c r="M49" s="3041"/>
      <c r="N49" s="3041"/>
      <c r="O49" s="3041"/>
      <c r="P49" s="3041"/>
      <c r="Q49" s="3041"/>
      <c r="R49" s="3041"/>
      <c r="S49" s="3041"/>
      <c r="T49" s="3041"/>
      <c r="U49" s="3042"/>
    </row>
    <row r="50" spans="1:28" ht="15.75" customHeight="1" x14ac:dyDescent="0.2">
      <c r="A50" s="118" t="s">
        <v>7</v>
      </c>
      <c r="B50" s="119" t="s">
        <v>8</v>
      </c>
      <c r="C50" s="111" t="s">
        <v>7</v>
      </c>
      <c r="D50" s="2659" t="s">
        <v>44</v>
      </c>
      <c r="E50" s="412"/>
      <c r="F50" s="1199" t="s">
        <v>27</v>
      </c>
      <c r="G50" s="23" t="s">
        <v>10</v>
      </c>
      <c r="H50" s="1098">
        <f>3917.6+89.9-80</f>
        <v>3927.5</v>
      </c>
      <c r="I50" s="1098">
        <f>3917.6+89.9-80</f>
        <v>3927.5</v>
      </c>
      <c r="J50" s="1099">
        <f>I50-H50</f>
        <v>0</v>
      </c>
      <c r="K50" s="846">
        <f>3738.3+75</f>
        <v>3813.3</v>
      </c>
      <c r="L50" s="846">
        <f>3738.3+75</f>
        <v>3813.3</v>
      </c>
      <c r="M50" s="842">
        <f>L50-K50</f>
        <v>0</v>
      </c>
      <c r="N50" s="871">
        <v>3774.5</v>
      </c>
      <c r="O50" s="846">
        <v>3774.5</v>
      </c>
      <c r="P50" s="369"/>
      <c r="Q50" s="854" t="s">
        <v>33</v>
      </c>
      <c r="R50" s="414">
        <v>1084</v>
      </c>
      <c r="S50" s="415">
        <v>1136</v>
      </c>
      <c r="T50" s="416">
        <v>1200</v>
      </c>
      <c r="U50" s="2799"/>
    </row>
    <row r="51" spans="1:28" ht="15.75" customHeight="1" x14ac:dyDescent="0.2">
      <c r="A51" s="8"/>
      <c r="B51" s="9"/>
      <c r="C51" s="2"/>
      <c r="D51" s="2660"/>
      <c r="E51" s="417"/>
      <c r="F51" s="334"/>
      <c r="G51" s="418" t="s">
        <v>21</v>
      </c>
      <c r="H51" s="611">
        <v>400.1</v>
      </c>
      <c r="I51" s="611">
        <v>400.1</v>
      </c>
      <c r="J51" s="605"/>
      <c r="K51" s="419">
        <v>410</v>
      </c>
      <c r="L51" s="611">
        <v>410</v>
      </c>
      <c r="M51" s="605"/>
      <c r="N51" s="872">
        <v>410.8</v>
      </c>
      <c r="O51" s="611">
        <v>410.8</v>
      </c>
      <c r="P51" s="843"/>
      <c r="Q51" s="2657" t="s">
        <v>195</v>
      </c>
      <c r="R51" s="420">
        <v>1360</v>
      </c>
      <c r="S51" s="421">
        <v>1467</v>
      </c>
      <c r="T51" s="422">
        <v>1480</v>
      </c>
      <c r="U51" s="2658"/>
    </row>
    <row r="52" spans="1:28" ht="15.75" customHeight="1" x14ac:dyDescent="0.2">
      <c r="A52" s="8"/>
      <c r="B52" s="9"/>
      <c r="C52" s="2"/>
      <c r="D52" s="1200"/>
      <c r="E52" s="417"/>
      <c r="F52" s="334"/>
      <c r="G52" s="418" t="s">
        <v>88</v>
      </c>
      <c r="H52" s="611">
        <v>62.3</v>
      </c>
      <c r="I52" s="611">
        <v>62.3</v>
      </c>
      <c r="J52" s="605">
        <f>I52-H52</f>
        <v>0</v>
      </c>
      <c r="K52" s="419"/>
      <c r="L52" s="611"/>
      <c r="M52" s="605"/>
      <c r="N52" s="419"/>
      <c r="O52" s="611"/>
      <c r="P52" s="839"/>
      <c r="Q52" s="2658"/>
      <c r="R52" s="437"/>
      <c r="S52" s="388"/>
      <c r="T52" s="1274"/>
      <c r="U52" s="2658"/>
    </row>
    <row r="53" spans="1:28" ht="15.75" customHeight="1" x14ac:dyDescent="0.2">
      <c r="A53" s="8"/>
      <c r="B53" s="9"/>
      <c r="C53" s="2"/>
      <c r="D53" s="200"/>
      <c r="E53" s="417"/>
      <c r="F53" s="334"/>
      <c r="G53" s="1228" t="s">
        <v>279</v>
      </c>
      <c r="H53" s="1229"/>
      <c r="I53" s="1230">
        <v>14</v>
      </c>
      <c r="J53" s="1231">
        <f>I53-H53</f>
        <v>14</v>
      </c>
      <c r="K53" s="1232"/>
      <c r="L53" s="1229"/>
      <c r="M53" s="1233"/>
      <c r="N53" s="1232"/>
      <c r="O53" s="1229"/>
      <c r="P53" s="1234"/>
      <c r="Q53" s="1074"/>
      <c r="R53" s="755"/>
      <c r="S53" s="393"/>
      <c r="T53" s="423"/>
      <c r="U53" s="2661"/>
    </row>
    <row r="54" spans="1:28" ht="18" customHeight="1" x14ac:dyDescent="0.2">
      <c r="A54" s="8"/>
      <c r="B54" s="9"/>
      <c r="C54" s="2"/>
      <c r="D54" s="2643" t="s">
        <v>91</v>
      </c>
      <c r="E54" s="325"/>
      <c r="F54" s="334"/>
      <c r="G54" s="31"/>
      <c r="H54" s="593"/>
      <c r="I54" s="593"/>
      <c r="J54" s="583"/>
      <c r="K54" s="55"/>
      <c r="L54" s="593"/>
      <c r="M54" s="583"/>
      <c r="N54" s="55"/>
      <c r="O54" s="593"/>
      <c r="P54" s="436"/>
      <c r="Q54" s="3012" t="s">
        <v>130</v>
      </c>
      <c r="R54" s="224">
        <v>12</v>
      </c>
      <c r="S54" s="424"/>
      <c r="T54" s="425"/>
      <c r="U54" s="2658" t="s">
        <v>280</v>
      </c>
      <c r="X54" s="20"/>
    </row>
    <row r="55" spans="1:28" ht="15.75" customHeight="1" x14ac:dyDescent="0.2">
      <c r="A55" s="8"/>
      <c r="B55" s="9"/>
      <c r="C55" s="2"/>
      <c r="D55" s="2643"/>
      <c r="E55" s="325"/>
      <c r="F55" s="334"/>
      <c r="G55" s="31"/>
      <c r="H55" s="55"/>
      <c r="I55" s="593"/>
      <c r="J55" s="583"/>
      <c r="K55" s="55"/>
      <c r="L55" s="593"/>
      <c r="M55" s="583"/>
      <c r="N55" s="55"/>
      <c r="O55" s="593"/>
      <c r="P55" s="436"/>
      <c r="Q55" s="3012"/>
      <c r="R55" s="426"/>
      <c r="S55" s="424"/>
      <c r="T55" s="425"/>
      <c r="U55" s="2658"/>
      <c r="Y55" s="20"/>
    </row>
    <row r="56" spans="1:28" ht="18" customHeight="1" x14ac:dyDescent="0.2">
      <c r="A56" s="8"/>
      <c r="B56" s="9"/>
      <c r="C56" s="2"/>
      <c r="D56" s="2663"/>
      <c r="E56" s="325"/>
      <c r="F56" s="334"/>
      <c r="G56" s="427"/>
      <c r="H56" s="572"/>
      <c r="I56" s="612"/>
      <c r="J56" s="606"/>
      <c r="K56" s="340"/>
      <c r="L56" s="594"/>
      <c r="M56" s="407"/>
      <c r="N56" s="340"/>
      <c r="O56" s="594"/>
      <c r="P56" s="339"/>
      <c r="Q56" s="3013" t="s">
        <v>196</v>
      </c>
      <c r="R56" s="234">
        <v>9</v>
      </c>
      <c r="S56" s="428">
        <v>9</v>
      </c>
      <c r="T56" s="429">
        <v>10</v>
      </c>
      <c r="U56" s="2658"/>
      <c r="X56" s="20"/>
      <c r="Y56" s="20"/>
    </row>
    <row r="57" spans="1:28" ht="18.75" customHeight="1" x14ac:dyDescent="0.2">
      <c r="A57" s="8"/>
      <c r="B57" s="9"/>
      <c r="C57" s="2"/>
      <c r="D57" s="2643" t="s">
        <v>90</v>
      </c>
      <c r="E57" s="325"/>
      <c r="F57" s="334"/>
      <c r="G57" s="335"/>
      <c r="H57" s="55"/>
      <c r="I57" s="593"/>
      <c r="J57" s="583"/>
      <c r="K57" s="193"/>
      <c r="L57" s="614"/>
      <c r="M57" s="434"/>
      <c r="N57" s="193"/>
      <c r="O57" s="614"/>
      <c r="P57" s="431"/>
      <c r="Q57" s="3007"/>
      <c r="R57" s="404"/>
      <c r="S57" s="388"/>
      <c r="T57" s="1274"/>
      <c r="U57" s="2658"/>
      <c r="V57" s="20"/>
      <c r="W57" s="20"/>
      <c r="X57" s="20"/>
      <c r="Z57" s="20"/>
    </row>
    <row r="58" spans="1:28" ht="18.75" customHeight="1" x14ac:dyDescent="0.2">
      <c r="A58" s="8"/>
      <c r="B58" s="9"/>
      <c r="C58" s="2"/>
      <c r="D58" s="2643"/>
      <c r="E58" s="325"/>
      <c r="F58" s="334"/>
      <c r="G58" s="335"/>
      <c r="H58" s="55"/>
      <c r="I58" s="593"/>
      <c r="J58" s="583"/>
      <c r="K58" s="193"/>
      <c r="L58" s="614"/>
      <c r="M58" s="434"/>
      <c r="N58" s="193"/>
      <c r="O58" s="614"/>
      <c r="P58" s="431"/>
      <c r="Q58" s="855"/>
      <c r="R58" s="404"/>
      <c r="S58" s="388"/>
      <c r="T58" s="1274"/>
      <c r="U58" s="2658"/>
      <c r="V58" s="20"/>
      <c r="W58" s="20"/>
      <c r="X58" s="20"/>
      <c r="Z58" s="20"/>
      <c r="AB58" s="20"/>
    </row>
    <row r="59" spans="1:28" ht="18.75" customHeight="1" x14ac:dyDescent="0.2">
      <c r="A59" s="8"/>
      <c r="B59" s="9"/>
      <c r="C59" s="2"/>
      <c r="D59" s="2663"/>
      <c r="E59" s="325"/>
      <c r="F59" s="334"/>
      <c r="G59" s="432"/>
      <c r="H59" s="572"/>
      <c r="I59" s="612"/>
      <c r="J59" s="606"/>
      <c r="K59" s="193"/>
      <c r="L59" s="614"/>
      <c r="M59" s="434"/>
      <c r="N59" s="193"/>
      <c r="O59" s="614"/>
      <c r="P59" s="431"/>
      <c r="Q59" s="1277"/>
      <c r="R59" s="404"/>
      <c r="S59" s="388"/>
      <c r="T59" s="1274"/>
      <c r="U59" s="403"/>
      <c r="V59" s="20"/>
      <c r="W59" s="20"/>
      <c r="X59" s="20"/>
      <c r="Z59" s="20"/>
    </row>
    <row r="60" spans="1:28" ht="45" customHeight="1" x14ac:dyDescent="0.2">
      <c r="A60" s="803"/>
      <c r="B60" s="396"/>
      <c r="C60" s="1289"/>
      <c r="D60" s="1275" t="s">
        <v>28</v>
      </c>
      <c r="E60" s="443"/>
      <c r="F60" s="444"/>
      <c r="G60" s="199"/>
      <c r="H60" s="77"/>
      <c r="I60" s="595"/>
      <c r="J60" s="584"/>
      <c r="K60" s="465"/>
      <c r="L60" s="615"/>
      <c r="M60" s="608"/>
      <c r="N60" s="465"/>
      <c r="O60" s="615"/>
      <c r="P60" s="994"/>
      <c r="Q60" s="992"/>
      <c r="R60" s="1290"/>
      <c r="S60" s="1276"/>
      <c r="T60" s="423"/>
      <c r="U60" s="650"/>
      <c r="V60" s="20"/>
    </row>
    <row r="61" spans="1:28" ht="18.75" customHeight="1" x14ac:dyDescent="0.2">
      <c r="A61" s="120"/>
      <c r="B61" s="9"/>
      <c r="C61" s="123"/>
      <c r="D61" s="2656" t="s">
        <v>92</v>
      </c>
      <c r="E61" s="435"/>
      <c r="F61" s="334"/>
      <c r="G61" s="31"/>
      <c r="H61" s="55"/>
      <c r="I61" s="593"/>
      <c r="J61" s="583"/>
      <c r="K61" s="55"/>
      <c r="L61" s="593"/>
      <c r="M61" s="583"/>
      <c r="N61" s="55"/>
      <c r="O61" s="593"/>
      <c r="P61" s="436"/>
      <c r="Q61" s="3012" t="s">
        <v>102</v>
      </c>
      <c r="R61" s="426">
        <v>770</v>
      </c>
      <c r="S61" s="424">
        <v>805</v>
      </c>
      <c r="T61" s="425">
        <v>850</v>
      </c>
      <c r="U61" s="403"/>
    </row>
    <row r="62" spans="1:28" ht="17.25" customHeight="1" x14ac:dyDescent="0.2">
      <c r="A62" s="120"/>
      <c r="B62" s="9"/>
      <c r="C62" s="123"/>
      <c r="D62" s="2656"/>
      <c r="E62" s="435"/>
      <c r="F62" s="334"/>
      <c r="G62" s="31"/>
      <c r="H62" s="55"/>
      <c r="I62" s="593"/>
      <c r="J62" s="583"/>
      <c r="K62" s="55"/>
      <c r="L62" s="593"/>
      <c r="M62" s="583"/>
      <c r="N62" s="55"/>
      <c r="O62" s="593"/>
      <c r="P62" s="436"/>
      <c r="Q62" s="3012"/>
      <c r="R62" s="426"/>
      <c r="S62" s="424"/>
      <c r="T62" s="425"/>
      <c r="U62" s="403"/>
      <c r="AA62" s="20"/>
    </row>
    <row r="63" spans="1:28" ht="18.75" customHeight="1" x14ac:dyDescent="0.2">
      <c r="A63" s="112"/>
      <c r="B63" s="9"/>
      <c r="C63" s="123"/>
      <c r="D63" s="2656"/>
      <c r="E63" s="435"/>
      <c r="F63" s="334"/>
      <c r="G63" s="427"/>
      <c r="H63" s="572"/>
      <c r="I63" s="612"/>
      <c r="J63" s="606"/>
      <c r="K63" s="55"/>
      <c r="L63" s="593"/>
      <c r="M63" s="583"/>
      <c r="N63" s="55"/>
      <c r="O63" s="593"/>
      <c r="P63" s="436"/>
      <c r="Q63" s="3012"/>
      <c r="R63" s="426"/>
      <c r="S63" s="424"/>
      <c r="T63" s="425"/>
      <c r="U63" s="403"/>
      <c r="W63" s="20"/>
    </row>
    <row r="64" spans="1:28" ht="28.5" customHeight="1" x14ac:dyDescent="0.2">
      <c r="A64" s="8"/>
      <c r="B64" s="9"/>
      <c r="C64" s="123"/>
      <c r="D64" s="1060" t="s">
        <v>109</v>
      </c>
      <c r="E64" s="435"/>
      <c r="F64" s="334"/>
      <c r="G64" s="31"/>
      <c r="H64" s="55"/>
      <c r="I64" s="593"/>
      <c r="J64" s="583"/>
      <c r="K64" s="193"/>
      <c r="L64" s="614"/>
      <c r="M64" s="434"/>
      <c r="N64" s="193"/>
      <c r="O64" s="614"/>
      <c r="P64" s="431"/>
      <c r="Q64" s="1073"/>
      <c r="R64" s="437"/>
      <c r="S64" s="388"/>
      <c r="T64" s="1051"/>
      <c r="U64" s="403"/>
    </row>
    <row r="65" spans="1:27" ht="21" customHeight="1" x14ac:dyDescent="0.2">
      <c r="A65" s="112"/>
      <c r="B65" s="9"/>
      <c r="C65" s="2"/>
      <c r="D65" s="2662" t="s">
        <v>93</v>
      </c>
      <c r="E65" s="325"/>
      <c r="F65" s="334"/>
      <c r="G65" s="31"/>
      <c r="H65" s="55"/>
      <c r="I65" s="593"/>
      <c r="J65" s="583"/>
      <c r="K65" s="193"/>
      <c r="L65" s="614"/>
      <c r="M65" s="434"/>
      <c r="N65" s="193"/>
      <c r="O65" s="614"/>
      <c r="P65" s="431"/>
      <c r="Q65" s="3039"/>
      <c r="R65" s="404"/>
      <c r="S65" s="438"/>
      <c r="T65" s="1051"/>
      <c r="U65" s="403"/>
      <c r="X65" s="20"/>
      <c r="Y65" s="20"/>
    </row>
    <row r="66" spans="1:27" ht="21" customHeight="1" x14ac:dyDescent="0.2">
      <c r="A66" s="112"/>
      <c r="B66" s="9"/>
      <c r="C66" s="2"/>
      <c r="D66" s="2663"/>
      <c r="E66" s="325"/>
      <c r="F66" s="334"/>
      <c r="G66" s="31"/>
      <c r="H66" s="55"/>
      <c r="I66" s="593"/>
      <c r="J66" s="583"/>
      <c r="K66" s="193"/>
      <c r="L66" s="614"/>
      <c r="M66" s="434"/>
      <c r="N66" s="193"/>
      <c r="O66" s="614"/>
      <c r="P66" s="431"/>
      <c r="Q66" s="3039"/>
      <c r="R66" s="404"/>
      <c r="S66" s="438"/>
      <c r="T66" s="1051"/>
      <c r="U66" s="403"/>
      <c r="X66" s="20"/>
    </row>
    <row r="67" spans="1:27" ht="43.5" customHeight="1" x14ac:dyDescent="0.2">
      <c r="A67" s="112"/>
      <c r="B67" s="9"/>
      <c r="C67" s="2"/>
      <c r="D67" s="1047" t="s">
        <v>197</v>
      </c>
      <c r="E67" s="325"/>
      <c r="F67" s="334"/>
      <c r="G67" s="31"/>
      <c r="H67" s="55"/>
      <c r="I67" s="593"/>
      <c r="J67" s="583"/>
      <c r="K67" s="193"/>
      <c r="L67" s="614"/>
      <c r="M67" s="434"/>
      <c r="N67" s="193"/>
      <c r="O67" s="614"/>
      <c r="P67" s="431"/>
      <c r="Q67" s="1073"/>
      <c r="R67" s="404"/>
      <c r="S67" s="438"/>
      <c r="T67" s="1051"/>
      <c r="U67" s="575"/>
      <c r="W67" s="20"/>
      <c r="X67" s="20"/>
      <c r="Y67" s="20"/>
    </row>
    <row r="68" spans="1:27" ht="20.25" customHeight="1" x14ac:dyDescent="0.2">
      <c r="A68" s="120"/>
      <c r="B68" s="9"/>
      <c r="C68" s="123"/>
      <c r="D68" s="2643" t="s">
        <v>101</v>
      </c>
      <c r="E68" s="2894" t="s">
        <v>100</v>
      </c>
      <c r="F68" s="334"/>
      <c r="G68" s="31"/>
      <c r="H68" s="55"/>
      <c r="I68" s="593"/>
      <c r="J68" s="583"/>
      <c r="K68" s="193"/>
      <c r="L68" s="614"/>
      <c r="M68" s="434"/>
      <c r="N68" s="193"/>
      <c r="O68" s="614"/>
      <c r="P68" s="431"/>
      <c r="Q68" s="3007" t="s">
        <v>131</v>
      </c>
      <c r="R68" s="439">
        <v>2</v>
      </c>
      <c r="S68" s="424">
        <v>1</v>
      </c>
      <c r="T68" s="2679"/>
      <c r="U68" s="425"/>
      <c r="X68" s="20"/>
      <c r="Y68" s="20"/>
      <c r="AA68" s="20"/>
    </row>
    <row r="69" spans="1:27" ht="20.25" customHeight="1" x14ac:dyDescent="0.2">
      <c r="A69" s="120"/>
      <c r="B69" s="9"/>
      <c r="C69" s="123"/>
      <c r="D69" s="2643"/>
      <c r="E69" s="2894"/>
      <c r="F69" s="334"/>
      <c r="G69" s="31"/>
      <c r="H69" s="55"/>
      <c r="I69" s="593"/>
      <c r="J69" s="583"/>
      <c r="K69" s="193"/>
      <c r="L69" s="614"/>
      <c r="M69" s="434"/>
      <c r="N69" s="193"/>
      <c r="O69" s="614"/>
      <c r="P69" s="431"/>
      <c r="Q69" s="3007"/>
      <c r="R69" s="439"/>
      <c r="S69" s="424"/>
      <c r="T69" s="2679"/>
      <c r="U69" s="425"/>
      <c r="Y69" s="20"/>
      <c r="AA69" s="20"/>
    </row>
    <row r="70" spans="1:27" ht="16.5" customHeight="1" x14ac:dyDescent="0.2">
      <c r="A70" s="120"/>
      <c r="B70" s="9"/>
      <c r="C70" s="123"/>
      <c r="D70" s="2643"/>
      <c r="E70" s="440"/>
      <c r="F70" s="334"/>
      <c r="G70" s="427"/>
      <c r="H70" s="572"/>
      <c r="I70" s="612"/>
      <c r="J70" s="606"/>
      <c r="K70" s="45"/>
      <c r="L70" s="603"/>
      <c r="M70" s="386"/>
      <c r="N70" s="45"/>
      <c r="O70" s="603"/>
      <c r="P70" s="844"/>
      <c r="Q70" s="3007"/>
      <c r="R70" s="439"/>
      <c r="S70" s="424"/>
      <c r="T70" s="2679"/>
      <c r="U70" s="425"/>
      <c r="Y70" s="20"/>
      <c r="AA70" s="20"/>
    </row>
    <row r="71" spans="1:27" x14ac:dyDescent="0.2">
      <c r="A71" s="120"/>
      <c r="B71" s="9"/>
      <c r="C71" s="123"/>
      <c r="D71" s="2604" t="s">
        <v>198</v>
      </c>
      <c r="E71" s="440"/>
      <c r="F71" s="334"/>
      <c r="G71" s="31"/>
      <c r="H71" s="55"/>
      <c r="I71" s="593"/>
      <c r="J71" s="583"/>
      <c r="K71" s="45"/>
      <c r="L71" s="603"/>
      <c r="M71" s="386"/>
      <c r="N71" s="45"/>
      <c r="O71" s="603"/>
      <c r="P71" s="844"/>
      <c r="Q71" s="3007"/>
      <c r="R71" s="404"/>
      <c r="S71" s="388"/>
      <c r="T71" s="1051"/>
      <c r="U71" s="574"/>
      <c r="Y71" s="20"/>
      <c r="Z71" s="20"/>
    </row>
    <row r="72" spans="1:27" x14ac:dyDescent="0.2">
      <c r="A72" s="120"/>
      <c r="B72" s="9"/>
      <c r="C72" s="123"/>
      <c r="D72" s="2645"/>
      <c r="E72" s="440"/>
      <c r="F72" s="334"/>
      <c r="G72" s="427"/>
      <c r="H72" s="55"/>
      <c r="I72" s="593"/>
      <c r="J72" s="583"/>
      <c r="K72" s="45"/>
      <c r="L72" s="603"/>
      <c r="M72" s="386"/>
      <c r="N72" s="45"/>
      <c r="O72" s="603"/>
      <c r="P72" s="844"/>
      <c r="Q72" s="3007"/>
      <c r="R72" s="404"/>
      <c r="S72" s="388"/>
      <c r="T72" s="1051"/>
      <c r="U72" s="574"/>
    </row>
    <row r="73" spans="1:27" ht="31.5" customHeight="1" x14ac:dyDescent="0.2">
      <c r="A73" s="120"/>
      <c r="B73" s="9"/>
      <c r="C73" s="441"/>
      <c r="D73" s="163" t="s">
        <v>199</v>
      </c>
      <c r="E73" s="213"/>
      <c r="F73" s="442"/>
      <c r="G73" s="105"/>
      <c r="H73" s="55"/>
      <c r="I73" s="593"/>
      <c r="J73" s="583"/>
      <c r="K73" s="193"/>
      <c r="L73" s="614"/>
      <c r="M73" s="434"/>
      <c r="N73" s="193"/>
      <c r="O73" s="614"/>
      <c r="P73" s="431"/>
      <c r="Q73" s="1072" t="s">
        <v>132</v>
      </c>
      <c r="R73" s="426">
        <v>1</v>
      </c>
      <c r="S73" s="424"/>
      <c r="T73" s="425"/>
      <c r="U73" s="425"/>
      <c r="W73" s="20"/>
      <c r="Y73" s="20"/>
      <c r="AA73" s="20"/>
    </row>
    <row r="74" spans="1:27" ht="25.5" customHeight="1" x14ac:dyDescent="0.2">
      <c r="A74" s="120"/>
      <c r="B74" s="9"/>
      <c r="C74" s="165"/>
      <c r="D74" s="2605" t="s">
        <v>200</v>
      </c>
      <c r="E74" s="143"/>
      <c r="F74" s="442"/>
      <c r="G74" s="105"/>
      <c r="H74" s="55"/>
      <c r="I74" s="593"/>
      <c r="J74" s="583"/>
      <c r="K74" s="193"/>
      <c r="L74" s="614"/>
      <c r="M74" s="434"/>
      <c r="N74" s="193"/>
      <c r="O74" s="614"/>
      <c r="P74" s="431"/>
      <c r="Q74" s="1072" t="s">
        <v>132</v>
      </c>
      <c r="R74" s="426">
        <v>1</v>
      </c>
      <c r="S74" s="424"/>
      <c r="T74" s="425"/>
      <c r="U74" s="425"/>
      <c r="X74" s="20"/>
      <c r="Y74" s="20"/>
      <c r="AA74" s="20"/>
    </row>
    <row r="75" spans="1:27" ht="27" customHeight="1" x14ac:dyDescent="0.2">
      <c r="A75" s="120"/>
      <c r="B75" s="9"/>
      <c r="C75" s="441"/>
      <c r="D75" s="2645"/>
      <c r="E75" s="213"/>
      <c r="F75" s="442"/>
      <c r="G75" s="105"/>
      <c r="H75" s="55"/>
      <c r="I75" s="593"/>
      <c r="J75" s="583"/>
      <c r="K75" s="193"/>
      <c r="L75" s="614"/>
      <c r="M75" s="434"/>
      <c r="N75" s="193"/>
      <c r="O75" s="614"/>
      <c r="P75" s="431"/>
      <c r="Q75" s="1072"/>
      <c r="R75" s="439"/>
      <c r="S75" s="424"/>
      <c r="T75" s="425"/>
      <c r="U75" s="425"/>
      <c r="X75" s="20"/>
      <c r="Y75" s="20"/>
      <c r="AA75" s="20"/>
    </row>
    <row r="76" spans="1:27" ht="21.75" customHeight="1" x14ac:dyDescent="0.2">
      <c r="A76" s="120"/>
      <c r="B76" s="9"/>
      <c r="C76" s="2"/>
      <c r="D76" s="2643" t="s">
        <v>29</v>
      </c>
      <c r="E76" s="325"/>
      <c r="F76" s="334"/>
      <c r="G76" s="31"/>
      <c r="H76" s="216"/>
      <c r="I76" s="613"/>
      <c r="J76" s="607"/>
      <c r="K76" s="193"/>
      <c r="L76" s="614"/>
      <c r="M76" s="434"/>
      <c r="N76" s="193"/>
      <c r="O76" s="614"/>
      <c r="P76" s="431"/>
      <c r="Q76" s="1072"/>
      <c r="R76" s="426"/>
      <c r="S76" s="388"/>
      <c r="T76" s="1051"/>
      <c r="U76" s="574"/>
      <c r="Z76" s="20"/>
    </row>
    <row r="77" spans="1:27" ht="21.75" customHeight="1" x14ac:dyDescent="0.2">
      <c r="A77" s="112"/>
      <c r="B77" s="9"/>
      <c r="C77" s="645"/>
      <c r="D77" s="2663"/>
      <c r="E77" s="325"/>
      <c r="F77" s="334"/>
      <c r="G77" s="31"/>
      <c r="H77" s="55"/>
      <c r="I77" s="593"/>
      <c r="J77" s="583"/>
      <c r="K77" s="193"/>
      <c r="L77" s="614"/>
      <c r="M77" s="434"/>
      <c r="N77" s="193"/>
      <c r="O77" s="614"/>
      <c r="P77" s="431"/>
      <c r="Q77" s="1074"/>
      <c r="R77" s="446"/>
      <c r="S77" s="393"/>
      <c r="T77" s="423"/>
      <c r="U77" s="573"/>
      <c r="X77" s="20"/>
      <c r="Y77" s="20"/>
    </row>
    <row r="78" spans="1:27" ht="14.25" customHeight="1" x14ac:dyDescent="0.2">
      <c r="A78" s="112"/>
      <c r="B78" s="9"/>
      <c r="C78" s="206"/>
      <c r="D78" s="2605" t="s">
        <v>135</v>
      </c>
      <c r="E78" s="447"/>
      <c r="F78" s="442"/>
      <c r="G78" s="99"/>
      <c r="H78" s="55"/>
      <c r="I78" s="593"/>
      <c r="J78" s="583"/>
      <c r="K78" s="45"/>
      <c r="L78" s="603"/>
      <c r="M78" s="386"/>
      <c r="N78" s="45"/>
      <c r="O78" s="603"/>
      <c r="P78" s="844"/>
      <c r="Q78" s="1072" t="s">
        <v>160</v>
      </c>
      <c r="R78" s="426">
        <v>7</v>
      </c>
      <c r="S78" s="424">
        <v>7</v>
      </c>
      <c r="T78" s="425">
        <v>7</v>
      </c>
      <c r="U78" s="425"/>
      <c r="X78" s="20"/>
      <c r="Z78" s="20"/>
      <c r="AA78" s="20"/>
    </row>
    <row r="79" spans="1:27" ht="14.25" customHeight="1" x14ac:dyDescent="0.2">
      <c r="A79" s="112"/>
      <c r="B79" s="9"/>
      <c r="C79" s="206"/>
      <c r="D79" s="2605"/>
      <c r="E79" s="447"/>
      <c r="F79" s="442"/>
      <c r="G79" s="105"/>
      <c r="H79" s="55"/>
      <c r="I79" s="593"/>
      <c r="J79" s="583"/>
      <c r="K79" s="45"/>
      <c r="L79" s="603"/>
      <c r="M79" s="386"/>
      <c r="N79" s="45"/>
      <c r="O79" s="603"/>
      <c r="P79" s="844"/>
      <c r="Q79" s="1072"/>
      <c r="R79" s="426"/>
      <c r="S79" s="424"/>
      <c r="T79" s="425"/>
      <c r="U79" s="425"/>
      <c r="V79" s="20"/>
    </row>
    <row r="80" spans="1:27" ht="13.5" thickBot="1" x14ac:dyDescent="0.25">
      <c r="A80" s="3"/>
      <c r="B80" s="1"/>
      <c r="C80" s="121"/>
      <c r="D80" s="2606"/>
      <c r="E80" s="448"/>
      <c r="F80" s="1055"/>
      <c r="G80" s="12" t="s">
        <v>14</v>
      </c>
      <c r="H80" s="70">
        <f t="shared" ref="H80:O80" si="2">SUM(H50:H79)</f>
        <v>4389.9000000000005</v>
      </c>
      <c r="I80" s="596">
        <f>SUM(I50:I79)</f>
        <v>4403.9000000000005</v>
      </c>
      <c r="J80" s="596">
        <f t="shared" si="2"/>
        <v>14</v>
      </c>
      <c r="K80" s="70">
        <f t="shared" si="2"/>
        <v>4223.3</v>
      </c>
      <c r="L80" s="596">
        <f t="shared" si="2"/>
        <v>4223.3</v>
      </c>
      <c r="M80" s="596">
        <f t="shared" si="2"/>
        <v>0</v>
      </c>
      <c r="N80" s="76">
        <f t="shared" si="2"/>
        <v>4185.3</v>
      </c>
      <c r="O80" s="596">
        <f t="shared" si="2"/>
        <v>4185.3</v>
      </c>
      <c r="P80" s="863"/>
      <c r="Q80" s="856"/>
      <c r="R80" s="408"/>
      <c r="S80" s="449"/>
      <c r="T80" s="450"/>
      <c r="U80" s="576"/>
      <c r="X80" s="20"/>
    </row>
    <row r="81" spans="1:32" ht="17.25" customHeight="1" x14ac:dyDescent="0.2">
      <c r="A81" s="131" t="s">
        <v>7</v>
      </c>
      <c r="B81" s="132" t="s">
        <v>8</v>
      </c>
      <c r="C81" s="1218" t="s">
        <v>8</v>
      </c>
      <c r="D81" s="969" t="s">
        <v>117</v>
      </c>
      <c r="E81" s="1219"/>
      <c r="F81" s="970"/>
      <c r="G81" s="971"/>
      <c r="H81" s="972"/>
      <c r="I81" s="973"/>
      <c r="J81" s="974"/>
      <c r="K81" s="972"/>
      <c r="L81" s="973"/>
      <c r="M81" s="1126"/>
      <c r="N81" s="974"/>
      <c r="O81" s="973"/>
      <c r="P81" s="974"/>
      <c r="Q81" s="162"/>
      <c r="R81" s="975"/>
      <c r="S81" s="415"/>
      <c r="T81" s="416"/>
      <c r="U81" s="416"/>
      <c r="X81" s="20"/>
      <c r="Y81" s="20"/>
    </row>
    <row r="82" spans="1:32" ht="40.5" customHeight="1" x14ac:dyDescent="0.2">
      <c r="A82" s="8"/>
      <c r="B82" s="9"/>
      <c r="C82" s="454"/>
      <c r="D82" s="2605" t="s">
        <v>164</v>
      </c>
      <c r="E82" s="461"/>
      <c r="F82" s="455">
        <v>2</v>
      </c>
      <c r="G82" s="1079" t="s">
        <v>10</v>
      </c>
      <c r="H82" s="55">
        <v>242</v>
      </c>
      <c r="I82" s="1281">
        <f>242+15.3</f>
        <v>257.3</v>
      </c>
      <c r="J82" s="1282">
        <f>I82-H82</f>
        <v>15.300000000000011</v>
      </c>
      <c r="K82" s="193">
        <v>197.9</v>
      </c>
      <c r="L82" s="614">
        <v>197.9</v>
      </c>
      <c r="M82" s="431"/>
      <c r="N82" s="1115">
        <v>10.6</v>
      </c>
      <c r="O82" s="614">
        <v>10.6</v>
      </c>
      <c r="P82" s="434"/>
      <c r="Q82" s="1050" t="s">
        <v>201</v>
      </c>
      <c r="R82" s="456">
        <v>100</v>
      </c>
      <c r="S82" s="457"/>
      <c r="T82" s="458"/>
      <c r="U82" s="458"/>
      <c r="X82" s="20"/>
      <c r="Y82" s="20"/>
    </row>
    <row r="83" spans="1:32" ht="40.5" customHeight="1" x14ac:dyDescent="0.2">
      <c r="A83" s="8"/>
      <c r="B83" s="9"/>
      <c r="C83" s="161"/>
      <c r="D83" s="2605"/>
      <c r="E83" s="86"/>
      <c r="F83" s="455"/>
      <c r="G83" s="1079"/>
      <c r="H83" s="55"/>
      <c r="I83" s="593"/>
      <c r="J83" s="583"/>
      <c r="K83" s="193"/>
      <c r="L83" s="614"/>
      <c r="M83" s="431"/>
      <c r="N83" s="1115"/>
      <c r="O83" s="614"/>
      <c r="P83" s="434"/>
      <c r="Q83" s="1050" t="s">
        <v>168</v>
      </c>
      <c r="R83" s="456">
        <v>1070</v>
      </c>
      <c r="S83" s="457"/>
      <c r="T83" s="458"/>
      <c r="U83" s="458"/>
      <c r="X83" s="20"/>
      <c r="AF83" s="20"/>
    </row>
    <row r="84" spans="1:32" ht="30" customHeight="1" x14ac:dyDescent="0.2">
      <c r="A84" s="8"/>
      <c r="B84" s="9"/>
      <c r="C84" s="161"/>
      <c r="D84" s="459"/>
      <c r="E84" s="86"/>
      <c r="F84" s="455"/>
      <c r="G84" s="1079"/>
      <c r="H84" s="193"/>
      <c r="I84" s="614"/>
      <c r="J84" s="434"/>
      <c r="K84" s="193"/>
      <c r="L84" s="614"/>
      <c r="M84" s="431"/>
      <c r="N84" s="1115"/>
      <c r="O84" s="614"/>
      <c r="P84" s="434"/>
      <c r="Q84" s="1050" t="s">
        <v>169</v>
      </c>
      <c r="R84" s="456">
        <v>4</v>
      </c>
      <c r="S84" s="457">
        <v>2</v>
      </c>
      <c r="T84" s="458"/>
      <c r="U84" s="458"/>
      <c r="X84" s="20"/>
    </row>
    <row r="85" spans="1:32" ht="22.5" customHeight="1" x14ac:dyDescent="0.2">
      <c r="A85" s="8"/>
      <c r="B85" s="9"/>
      <c r="C85" s="161"/>
      <c r="D85" s="2604" t="s">
        <v>202</v>
      </c>
      <c r="E85" s="86"/>
      <c r="F85" s="455"/>
      <c r="G85" s="1279"/>
      <c r="H85" s="193"/>
      <c r="I85" s="614"/>
      <c r="J85" s="434"/>
      <c r="K85" s="193"/>
      <c r="L85" s="614"/>
      <c r="M85" s="431"/>
      <c r="N85" s="1116"/>
      <c r="O85" s="618"/>
      <c r="P85" s="586"/>
      <c r="Q85" s="175" t="s">
        <v>170</v>
      </c>
      <c r="R85" s="212">
        <v>100</v>
      </c>
      <c r="S85" s="399"/>
      <c r="T85" s="400"/>
      <c r="U85" s="400"/>
      <c r="X85" s="20"/>
    </row>
    <row r="86" spans="1:32" ht="33" customHeight="1" x14ac:dyDescent="0.2">
      <c r="A86" s="803"/>
      <c r="B86" s="396"/>
      <c r="C86" s="1284"/>
      <c r="D86" s="2645"/>
      <c r="E86" s="1238"/>
      <c r="F86" s="464"/>
      <c r="G86" s="1278"/>
      <c r="H86" s="465"/>
      <c r="I86" s="615"/>
      <c r="J86" s="608"/>
      <c r="K86" s="465"/>
      <c r="L86" s="615"/>
      <c r="M86" s="994"/>
      <c r="N86" s="1285"/>
      <c r="O86" s="1286"/>
      <c r="P86" s="1287"/>
      <c r="Q86" s="989" t="s">
        <v>203</v>
      </c>
      <c r="R86" s="1288"/>
      <c r="S86" s="457">
        <v>100</v>
      </c>
      <c r="T86" s="458"/>
      <c r="U86" s="458"/>
      <c r="X86" s="20"/>
      <c r="Z86" s="20"/>
    </row>
    <row r="87" spans="1:32" ht="47.25" customHeight="1" x14ac:dyDescent="0.2">
      <c r="A87" s="8"/>
      <c r="B87" s="9"/>
      <c r="C87" s="161"/>
      <c r="D87" s="2963" t="s">
        <v>118</v>
      </c>
      <c r="E87" s="461"/>
      <c r="F87" s="455"/>
      <c r="G87" s="1079"/>
      <c r="H87" s="193"/>
      <c r="I87" s="614"/>
      <c r="J87" s="434"/>
      <c r="K87" s="193"/>
      <c r="L87" s="614"/>
      <c r="M87" s="431"/>
      <c r="N87" s="1116"/>
      <c r="O87" s="618"/>
      <c r="P87" s="586"/>
      <c r="Q87" s="403" t="s">
        <v>136</v>
      </c>
      <c r="R87" s="426">
        <v>100</v>
      </c>
      <c r="S87" s="457"/>
      <c r="T87" s="458"/>
      <c r="U87" s="2658" t="s">
        <v>294</v>
      </c>
      <c r="X87" s="20"/>
    </row>
    <row r="88" spans="1:32" ht="47.25" customHeight="1" x14ac:dyDescent="0.2">
      <c r="A88" s="8"/>
      <c r="B88" s="9"/>
      <c r="C88" s="462"/>
      <c r="D88" s="2964"/>
      <c r="E88" s="86"/>
      <c r="F88" s="455"/>
      <c r="G88" s="1079"/>
      <c r="H88" s="193"/>
      <c r="I88" s="614"/>
      <c r="J88" s="434"/>
      <c r="K88" s="193"/>
      <c r="L88" s="614"/>
      <c r="M88" s="431"/>
      <c r="N88" s="1116"/>
      <c r="O88" s="618"/>
      <c r="P88" s="586"/>
      <c r="Q88" s="194" t="s">
        <v>161</v>
      </c>
      <c r="R88" s="398">
        <v>1</v>
      </c>
      <c r="S88" s="457"/>
      <c r="T88" s="458"/>
      <c r="U88" s="2661"/>
      <c r="X88" s="20"/>
      <c r="Y88" s="20"/>
    </row>
    <row r="89" spans="1:32" ht="30" customHeight="1" x14ac:dyDescent="0.2">
      <c r="A89" s="8"/>
      <c r="B89" s="9"/>
      <c r="C89" s="161"/>
      <c r="D89" s="2604" t="s">
        <v>204</v>
      </c>
      <c r="E89" s="461"/>
      <c r="F89" s="455"/>
      <c r="G89" s="1079"/>
      <c r="H89" s="193"/>
      <c r="I89" s="614"/>
      <c r="J89" s="434"/>
      <c r="K89" s="193"/>
      <c r="L89" s="614"/>
      <c r="M89" s="431"/>
      <c r="N89" s="1115"/>
      <c r="O89" s="614"/>
      <c r="P89" s="434"/>
      <c r="Q89" s="1050" t="s">
        <v>205</v>
      </c>
      <c r="R89" s="463"/>
      <c r="S89" s="399">
        <v>100</v>
      </c>
      <c r="T89" s="400"/>
      <c r="U89" s="400"/>
      <c r="X89" s="20"/>
      <c r="Y89" s="20"/>
    </row>
    <row r="90" spans="1:32" ht="30" customHeight="1" x14ac:dyDescent="0.2">
      <c r="A90" s="8"/>
      <c r="B90" s="9"/>
      <c r="C90" s="161"/>
      <c r="D90" s="2645"/>
      <c r="E90" s="461"/>
      <c r="F90" s="464"/>
      <c r="G90" s="1079"/>
      <c r="H90" s="465"/>
      <c r="I90" s="615"/>
      <c r="J90" s="608"/>
      <c r="K90" s="465"/>
      <c r="L90" s="615"/>
      <c r="M90" s="994"/>
      <c r="N90" s="1101"/>
      <c r="O90" s="615"/>
      <c r="P90" s="434"/>
      <c r="Q90" s="1048" t="s">
        <v>206</v>
      </c>
      <c r="R90" s="466"/>
      <c r="S90" s="95"/>
      <c r="T90" s="422">
        <v>100</v>
      </c>
      <c r="U90" s="577"/>
      <c r="X90" s="20"/>
    </row>
    <row r="91" spans="1:32" ht="51.75" customHeight="1" x14ac:dyDescent="0.2">
      <c r="A91" s="8"/>
      <c r="B91" s="9"/>
      <c r="C91" s="161"/>
      <c r="D91" s="3005" t="s">
        <v>296</v>
      </c>
      <c r="E91" s="467"/>
      <c r="F91" s="1241" t="s">
        <v>285</v>
      </c>
      <c r="G91" s="1078" t="s">
        <v>10</v>
      </c>
      <c r="H91" s="215">
        <f>55.2+1.5</f>
        <v>56.7</v>
      </c>
      <c r="I91" s="1239">
        <v>0</v>
      </c>
      <c r="J91" s="1240">
        <f>I91-H91</f>
        <v>-56.7</v>
      </c>
      <c r="K91" s="350"/>
      <c r="L91" s="1239">
        <v>50</v>
      </c>
      <c r="M91" s="1246">
        <f>L91-K91</f>
        <v>50</v>
      </c>
      <c r="N91" s="1117"/>
      <c r="O91" s="597"/>
      <c r="P91" s="853"/>
      <c r="Q91" s="1242" t="s">
        <v>215</v>
      </c>
      <c r="R91" s="1243"/>
      <c r="S91" s="1244">
        <v>1</v>
      </c>
      <c r="T91" s="1245"/>
      <c r="U91" s="2657" t="s">
        <v>287</v>
      </c>
      <c r="V91" s="1295"/>
      <c r="X91" s="20"/>
    </row>
    <row r="92" spans="1:32" ht="28.5" customHeight="1" x14ac:dyDescent="0.2">
      <c r="A92" s="8"/>
      <c r="B92" s="9"/>
      <c r="C92" s="161"/>
      <c r="D92" s="2963"/>
      <c r="E92" s="461"/>
      <c r="F92" s="455"/>
      <c r="G92" s="1079"/>
      <c r="H92" s="193"/>
      <c r="I92" s="614"/>
      <c r="J92" s="434"/>
      <c r="K92" s="502"/>
      <c r="L92" s="618"/>
      <c r="M92" s="837"/>
      <c r="N92" s="1116"/>
      <c r="O92" s="618"/>
      <c r="P92" s="586"/>
      <c r="Q92" s="1137"/>
      <c r="R92" s="1100"/>
      <c r="S92" s="424"/>
      <c r="T92" s="425"/>
      <c r="U92" s="2661"/>
      <c r="X92" s="20"/>
    </row>
    <row r="93" spans="1:32" ht="27" customHeight="1" x14ac:dyDescent="0.2">
      <c r="A93" s="8"/>
      <c r="B93" s="9"/>
      <c r="C93" s="161"/>
      <c r="D93" s="1049" t="s">
        <v>272</v>
      </c>
      <c r="E93" s="467"/>
      <c r="F93" s="468">
        <v>5</v>
      </c>
      <c r="G93" s="1078" t="s">
        <v>10</v>
      </c>
      <c r="H93" s="215"/>
      <c r="I93" s="616"/>
      <c r="J93" s="609"/>
      <c r="K93" s="91">
        <v>75</v>
      </c>
      <c r="L93" s="616">
        <v>75</v>
      </c>
      <c r="M93" s="990">
        <f>L93-K93</f>
        <v>0</v>
      </c>
      <c r="N93" s="676"/>
      <c r="O93" s="616"/>
      <c r="P93" s="990"/>
      <c r="Q93" s="194" t="s">
        <v>215</v>
      </c>
      <c r="R93" s="420"/>
      <c r="S93" s="421">
        <v>1</v>
      </c>
      <c r="T93" s="422"/>
      <c r="U93" s="2657"/>
      <c r="V93" s="52"/>
      <c r="X93" s="20"/>
    </row>
    <row r="94" spans="1:32" ht="17.25" customHeight="1" thickBot="1" x14ac:dyDescent="0.25">
      <c r="A94" s="3"/>
      <c r="B94" s="1"/>
      <c r="C94" s="121"/>
      <c r="D94" s="761"/>
      <c r="E94" s="470"/>
      <c r="F94" s="1055"/>
      <c r="G94" s="203" t="s">
        <v>14</v>
      </c>
      <c r="H94" s="70">
        <f t="shared" ref="H94:P94" si="3">SUM(H81:H93)</f>
        <v>298.7</v>
      </c>
      <c r="I94" s="596">
        <f>SUM(I81:I93)</f>
        <v>257.3</v>
      </c>
      <c r="J94" s="585">
        <f t="shared" si="3"/>
        <v>-41.399999999999991</v>
      </c>
      <c r="K94" s="70">
        <f t="shared" si="3"/>
        <v>272.89999999999998</v>
      </c>
      <c r="L94" s="993">
        <f t="shared" si="3"/>
        <v>322.89999999999998</v>
      </c>
      <c r="M94" s="863">
        <f t="shared" si="3"/>
        <v>50</v>
      </c>
      <c r="N94" s="1118">
        <f t="shared" si="3"/>
        <v>10.6</v>
      </c>
      <c r="O94" s="585">
        <f t="shared" si="3"/>
        <v>10.6</v>
      </c>
      <c r="P94" s="993">
        <f t="shared" si="3"/>
        <v>0</v>
      </c>
      <c r="Q94" s="403" t="s">
        <v>270</v>
      </c>
      <c r="R94" s="420"/>
      <c r="S94" s="421">
        <v>1</v>
      </c>
      <c r="T94" s="525"/>
      <c r="U94" s="2767"/>
      <c r="X94" s="20"/>
      <c r="Y94" s="20"/>
    </row>
    <row r="95" spans="1:32" ht="15.75" customHeight="1" x14ac:dyDescent="0.2">
      <c r="A95" s="110" t="s">
        <v>7</v>
      </c>
      <c r="B95" s="119" t="s">
        <v>8</v>
      </c>
      <c r="C95" s="111" t="s">
        <v>9</v>
      </c>
      <c r="D95" s="2639" t="s">
        <v>120</v>
      </c>
      <c r="E95" s="1053"/>
      <c r="F95" s="1054">
        <v>6</v>
      </c>
      <c r="G95" s="96" t="s">
        <v>10</v>
      </c>
      <c r="H95" s="1102">
        <f>154.5-18</f>
        <v>136.5</v>
      </c>
      <c r="I95" s="1102">
        <f>154.5-18</f>
        <v>136.5</v>
      </c>
      <c r="J95" s="1103">
        <f>I95-H95</f>
        <v>0</v>
      </c>
      <c r="K95" s="362">
        <v>136.5</v>
      </c>
      <c r="L95" s="601">
        <v>136.5</v>
      </c>
      <c r="M95" s="363"/>
      <c r="N95" s="1119">
        <v>136.5</v>
      </c>
      <c r="O95" s="601">
        <f>+K95</f>
        <v>136.5</v>
      </c>
      <c r="P95" s="840"/>
      <c r="Q95" s="3006" t="s">
        <v>121</v>
      </c>
      <c r="R95" s="364">
        <v>7</v>
      </c>
      <c r="S95" s="333">
        <v>7</v>
      </c>
      <c r="T95" s="371">
        <v>7</v>
      </c>
      <c r="U95" s="2684"/>
      <c r="V95" s="94"/>
    </row>
    <row r="96" spans="1:32" ht="15.75" customHeight="1" x14ac:dyDescent="0.2">
      <c r="A96" s="112"/>
      <c r="B96" s="9"/>
      <c r="C96" s="205"/>
      <c r="D96" s="2643"/>
      <c r="E96" s="1077"/>
      <c r="F96" s="334"/>
      <c r="G96" s="335" t="s">
        <v>232</v>
      </c>
      <c r="H96" s="594">
        <v>18</v>
      </c>
      <c r="I96" s="594">
        <v>18</v>
      </c>
      <c r="J96" s="407">
        <f>I96-H96</f>
        <v>0</v>
      </c>
      <c r="K96" s="340"/>
      <c r="L96" s="635"/>
      <c r="M96" s="339"/>
      <c r="N96" s="407"/>
      <c r="O96" s="594"/>
      <c r="P96" s="339"/>
      <c r="Q96" s="3007"/>
      <c r="R96" s="646"/>
      <c r="S96" s="520"/>
      <c r="T96" s="1051"/>
      <c r="U96" s="2672"/>
      <c r="V96" s="94"/>
    </row>
    <row r="97" spans="1:29" ht="13.5" customHeight="1" thickBot="1" x14ac:dyDescent="0.25">
      <c r="A97" s="3"/>
      <c r="B97" s="1"/>
      <c r="C97" s="121"/>
      <c r="D97" s="2640"/>
      <c r="E97" s="470"/>
      <c r="F97" s="1055"/>
      <c r="G97" s="203" t="s">
        <v>14</v>
      </c>
      <c r="H97" s="596">
        <f>SUM(H95:H96)</f>
        <v>154.5</v>
      </c>
      <c r="I97" s="596">
        <f>SUM(I95:I96)</f>
        <v>154.5</v>
      </c>
      <c r="J97" s="585">
        <f>SUM(J95:J96)</f>
        <v>0</v>
      </c>
      <c r="K97" s="70">
        <f>SUM(K95)</f>
        <v>136.5</v>
      </c>
      <c r="L97" s="596">
        <f>SUM(L95)</f>
        <v>136.5</v>
      </c>
      <c r="M97" s="365"/>
      <c r="N97" s="585">
        <f>SUM(N95:N96)</f>
        <v>136.5</v>
      </c>
      <c r="O97" s="596">
        <f>SUM(O95)</f>
        <v>136.5</v>
      </c>
      <c r="P97" s="863"/>
      <c r="Q97" s="3008"/>
      <c r="R97" s="471"/>
      <c r="S97" s="449"/>
      <c r="T97" s="472"/>
      <c r="U97" s="2685"/>
      <c r="V97" s="1034"/>
      <c r="X97" s="20"/>
    </row>
    <row r="98" spans="1:29" ht="15.75" customHeight="1" x14ac:dyDescent="0.2">
      <c r="A98" s="118" t="s">
        <v>7</v>
      </c>
      <c r="B98" s="119" t="s">
        <v>8</v>
      </c>
      <c r="C98" s="122" t="s">
        <v>11</v>
      </c>
      <c r="D98" s="2686" t="s">
        <v>45</v>
      </c>
      <c r="E98" s="473"/>
      <c r="F98" s="1054"/>
      <c r="G98" s="1054" t="s">
        <v>10</v>
      </c>
      <c r="H98" s="1104">
        <f>SUMIF(G102:G127,G106,H102:H127)</f>
        <v>239.6</v>
      </c>
      <c r="I98" s="1280">
        <f>SUMIF(G102:G127,G106,I102:I127)</f>
        <v>260.10000000000002</v>
      </c>
      <c r="J98" s="1161">
        <f>I98-H98</f>
        <v>20.500000000000028</v>
      </c>
      <c r="K98" s="1196">
        <f ca="1">SUMIF(G102:H127,G102,K102:K127)</f>
        <v>1176.2</v>
      </c>
      <c r="L98" s="1176">
        <f>L106+L107+L111+L116+L123+L127+L126</f>
        <v>799.90000000000009</v>
      </c>
      <c r="M98" s="1177">
        <f ca="1">L98-K98</f>
        <v>-376.29999999999995</v>
      </c>
      <c r="N98" s="1120">
        <f>SUMIF(G102:G127,G104,N102:N127)</f>
        <v>288</v>
      </c>
      <c r="O98" s="1176">
        <f>O106+O107+O123+O126</f>
        <v>781.1</v>
      </c>
      <c r="P98" s="1178">
        <f>O98-N98</f>
        <v>493.1</v>
      </c>
      <c r="Q98" s="81"/>
      <c r="R98" s="475"/>
      <c r="S98" s="476"/>
      <c r="T98" s="477"/>
      <c r="U98" s="2997"/>
      <c r="Y98" s="20"/>
      <c r="Z98" s="20"/>
    </row>
    <row r="99" spans="1:29" ht="15.75" customHeight="1" x14ac:dyDescent="0.2">
      <c r="A99" s="8"/>
      <c r="B99" s="9"/>
      <c r="C99" s="123"/>
      <c r="D99" s="2687"/>
      <c r="E99" s="209"/>
      <c r="F99" s="334"/>
      <c r="G99" s="478" t="s">
        <v>232</v>
      </c>
      <c r="H99" s="617">
        <v>21.5</v>
      </c>
      <c r="I99" s="617">
        <v>21.5</v>
      </c>
      <c r="J99" s="610">
        <f>I99-H99</f>
        <v>0</v>
      </c>
      <c r="K99" s="474"/>
      <c r="L99" s="847"/>
      <c r="M99" s="1127"/>
      <c r="N99" s="1121"/>
      <c r="O99" s="847"/>
      <c r="P99" s="845"/>
      <c r="Q99" s="479"/>
      <c r="R99" s="392"/>
      <c r="S99" s="393"/>
      <c r="T99" s="423"/>
      <c r="U99" s="2998"/>
      <c r="Y99" s="20"/>
      <c r="Z99" s="20"/>
    </row>
    <row r="100" spans="1:29" ht="15.75" customHeight="1" x14ac:dyDescent="0.2">
      <c r="A100" s="8"/>
      <c r="B100" s="9"/>
      <c r="C100" s="123"/>
      <c r="D100" s="2687"/>
      <c r="E100" s="209"/>
      <c r="F100" s="334"/>
      <c r="G100" s="478" t="s">
        <v>22</v>
      </c>
      <c r="H100" s="617">
        <v>672.9</v>
      </c>
      <c r="I100" s="617">
        <v>672.9</v>
      </c>
      <c r="J100" s="610"/>
      <c r="K100" s="474">
        <v>1502</v>
      </c>
      <c r="L100" s="857">
        <v>1502</v>
      </c>
      <c r="M100" s="1128"/>
      <c r="N100" s="1121">
        <v>545.70000000000005</v>
      </c>
      <c r="O100" s="847">
        <v>545.70000000000005</v>
      </c>
      <c r="P100" s="845"/>
      <c r="Q100" s="479"/>
      <c r="R100" s="392"/>
      <c r="S100" s="393"/>
      <c r="T100" s="423"/>
      <c r="U100" s="2998"/>
      <c r="Y100" s="20"/>
      <c r="Z100" s="20"/>
    </row>
    <row r="101" spans="1:29" ht="15.75" customHeight="1" x14ac:dyDescent="0.2">
      <c r="A101" s="8"/>
      <c r="B101" s="9"/>
      <c r="C101" s="2"/>
      <c r="D101" s="2810"/>
      <c r="E101" s="817"/>
      <c r="F101" s="444"/>
      <c r="G101" s="444" t="s">
        <v>76</v>
      </c>
      <c r="H101" s="617">
        <v>64.7</v>
      </c>
      <c r="I101" s="617">
        <v>64.7</v>
      </c>
      <c r="J101" s="610"/>
      <c r="K101" s="474">
        <v>23.7</v>
      </c>
      <c r="L101" s="847">
        <v>23.7</v>
      </c>
      <c r="M101" s="1129"/>
      <c r="N101" s="1121"/>
      <c r="O101" s="847"/>
      <c r="P101" s="845"/>
      <c r="Q101" s="479"/>
      <c r="R101" s="392"/>
      <c r="S101" s="393"/>
      <c r="T101" s="423"/>
      <c r="U101" s="2998"/>
      <c r="Y101" s="20"/>
      <c r="Z101" s="20"/>
    </row>
    <row r="102" spans="1:29" ht="21" customHeight="1" x14ac:dyDescent="0.2">
      <c r="A102" s="8"/>
      <c r="B102" s="9"/>
      <c r="C102" s="2"/>
      <c r="D102" s="2605" t="s">
        <v>175</v>
      </c>
      <c r="E102" s="325"/>
      <c r="F102" s="334">
        <v>4</v>
      </c>
      <c r="G102" s="901" t="s">
        <v>208</v>
      </c>
      <c r="H102" s="852">
        <v>20</v>
      </c>
      <c r="I102" s="852">
        <v>20</v>
      </c>
      <c r="J102" s="928"/>
      <c r="K102" s="912"/>
      <c r="L102" s="929"/>
      <c r="M102" s="1130"/>
      <c r="N102" s="1122"/>
      <c r="O102" s="852"/>
      <c r="P102" s="928"/>
      <c r="Q102" s="2688" t="s">
        <v>210</v>
      </c>
      <c r="R102" s="342">
        <v>1</v>
      </c>
      <c r="S102" s="424"/>
      <c r="T102" s="1201"/>
      <c r="U102" s="99"/>
      <c r="V102" s="488"/>
      <c r="W102" s="20"/>
    </row>
    <row r="103" spans="1:29" ht="21" customHeight="1" x14ac:dyDescent="0.2">
      <c r="A103" s="8"/>
      <c r="B103" s="9"/>
      <c r="C103" s="2"/>
      <c r="D103" s="2645"/>
      <c r="E103" s="443"/>
      <c r="F103" s="444"/>
      <c r="G103" s="1223"/>
      <c r="H103" s="936"/>
      <c r="I103" s="936"/>
      <c r="J103" s="1224"/>
      <c r="K103" s="1225"/>
      <c r="L103" s="1226"/>
      <c r="M103" s="1227"/>
      <c r="N103" s="1167"/>
      <c r="O103" s="936"/>
      <c r="P103" s="1224"/>
      <c r="Q103" s="2638"/>
      <c r="R103" s="489"/>
      <c r="S103" s="457"/>
      <c r="T103" s="423"/>
      <c r="U103" s="458"/>
      <c r="V103" s="488"/>
      <c r="W103" s="20"/>
      <c r="Z103" s="20"/>
    </row>
    <row r="104" spans="1:29" ht="28.5" customHeight="1" x14ac:dyDescent="0.2">
      <c r="A104" s="8"/>
      <c r="B104" s="9"/>
      <c r="C104" s="2"/>
      <c r="D104" s="2963" t="s">
        <v>214</v>
      </c>
      <c r="E104" s="2671"/>
      <c r="F104" s="334">
        <v>4</v>
      </c>
      <c r="G104" s="934" t="s">
        <v>208</v>
      </c>
      <c r="H104" s="1105">
        <v>17</v>
      </c>
      <c r="I104" s="1105">
        <v>17</v>
      </c>
      <c r="J104" s="1106"/>
      <c r="K104" s="902"/>
      <c r="L104" s="1158">
        <v>5.2</v>
      </c>
      <c r="M104" s="1247">
        <f>L104-K104</f>
        <v>5.2</v>
      </c>
      <c r="N104" s="1122"/>
      <c r="O104" s="852"/>
      <c r="P104" s="928"/>
      <c r="Q104" s="995" t="s">
        <v>249</v>
      </c>
      <c r="R104" s="1248">
        <v>1</v>
      </c>
      <c r="S104" s="1249">
        <v>1</v>
      </c>
      <c r="T104" s="425"/>
      <c r="U104" s="2658" t="s">
        <v>288</v>
      </c>
      <c r="V104" s="1295"/>
      <c r="W104" s="20"/>
      <c r="X104" s="20"/>
    </row>
    <row r="105" spans="1:29" ht="28.5" customHeight="1" x14ac:dyDescent="0.2">
      <c r="A105" s="8"/>
      <c r="B105" s="9"/>
      <c r="C105" s="2"/>
      <c r="D105" s="2963"/>
      <c r="E105" s="2671"/>
      <c r="F105" s="334"/>
      <c r="G105" s="934"/>
      <c r="H105" s="935"/>
      <c r="I105" s="1105"/>
      <c r="J105" s="1106"/>
      <c r="K105" s="902"/>
      <c r="L105" s="852"/>
      <c r="M105" s="1131"/>
      <c r="N105" s="1122"/>
      <c r="O105" s="852"/>
      <c r="P105" s="1043"/>
      <c r="Q105" s="1152" t="s">
        <v>215</v>
      </c>
      <c r="R105" s="486"/>
      <c r="S105" s="510">
        <v>1</v>
      </c>
      <c r="T105" s="422"/>
      <c r="U105" s="2658"/>
      <c r="W105" s="20"/>
      <c r="X105" s="20"/>
    </row>
    <row r="106" spans="1:29" ht="18" customHeight="1" x14ac:dyDescent="0.2">
      <c r="A106" s="8"/>
      <c r="B106" s="9"/>
      <c r="C106" s="2"/>
      <c r="D106" s="2964"/>
      <c r="E106" s="2701"/>
      <c r="F106" s="444">
        <v>5</v>
      </c>
      <c r="G106" s="1162" t="s">
        <v>208</v>
      </c>
      <c r="H106" s="1163"/>
      <c r="I106" s="1164"/>
      <c r="J106" s="1165"/>
      <c r="K106" s="1166">
        <v>90</v>
      </c>
      <c r="L106" s="936">
        <v>90</v>
      </c>
      <c r="M106" s="1132"/>
      <c r="N106" s="1167">
        <v>200</v>
      </c>
      <c r="O106" s="936">
        <v>200</v>
      </c>
      <c r="P106" s="1132"/>
      <c r="Q106" s="160" t="s">
        <v>74</v>
      </c>
      <c r="R106" s="503"/>
      <c r="S106" s="504"/>
      <c r="T106" s="505">
        <v>15</v>
      </c>
      <c r="U106" s="2661"/>
      <c r="V106" s="52"/>
      <c r="W106" s="52"/>
    </row>
    <row r="107" spans="1:29" ht="26.25" customHeight="1" x14ac:dyDescent="0.2">
      <c r="A107" s="126"/>
      <c r="B107" s="9"/>
      <c r="C107" s="125"/>
      <c r="D107" s="2604" t="s">
        <v>106</v>
      </c>
      <c r="E107" s="490"/>
      <c r="F107" s="484" t="s">
        <v>65</v>
      </c>
      <c r="G107" s="905" t="s">
        <v>208</v>
      </c>
      <c r="H107" s="908">
        <v>22</v>
      </c>
      <c r="I107" s="939">
        <v>22</v>
      </c>
      <c r="J107" s="940"/>
      <c r="K107" s="900">
        <v>97.1</v>
      </c>
      <c r="L107" s="933">
        <v>97.1</v>
      </c>
      <c r="M107" s="997"/>
      <c r="N107" s="1123">
        <v>88</v>
      </c>
      <c r="O107" s="933">
        <v>88</v>
      </c>
      <c r="P107" s="943"/>
      <c r="Q107" s="491" t="s">
        <v>66</v>
      </c>
      <c r="R107" s="492">
        <v>1</v>
      </c>
      <c r="S107" s="399"/>
      <c r="T107" s="400"/>
      <c r="U107" s="400"/>
      <c r="V107" s="488"/>
      <c r="W107" s="488"/>
      <c r="X107" s="488"/>
      <c r="AA107" s="20"/>
    </row>
    <row r="108" spans="1:29" ht="15.75" customHeight="1" x14ac:dyDescent="0.2">
      <c r="A108" s="126"/>
      <c r="B108" s="9"/>
      <c r="C108" s="125"/>
      <c r="D108" s="2605"/>
      <c r="E108" s="146"/>
      <c r="F108" s="334"/>
      <c r="G108" s="906" t="s">
        <v>282</v>
      </c>
      <c r="H108" s="907"/>
      <c r="I108" s="937"/>
      <c r="J108" s="938"/>
      <c r="K108" s="902">
        <v>652.9</v>
      </c>
      <c r="L108" s="852">
        <v>652.9</v>
      </c>
      <c r="M108" s="1043"/>
      <c r="N108" s="1122">
        <v>545.70000000000005</v>
      </c>
      <c r="O108" s="852">
        <v>545.70000000000005</v>
      </c>
      <c r="P108" s="928"/>
      <c r="Q108" s="149" t="s">
        <v>211</v>
      </c>
      <c r="R108" s="486"/>
      <c r="S108" s="421">
        <v>70</v>
      </c>
      <c r="T108" s="422">
        <v>100</v>
      </c>
      <c r="U108" s="422"/>
      <c r="V108" s="488"/>
      <c r="W108" s="488"/>
      <c r="X108" s="488"/>
      <c r="AC108" s="20"/>
    </row>
    <row r="109" spans="1:29" ht="15.75" customHeight="1" x14ac:dyDescent="0.2">
      <c r="A109" s="126"/>
      <c r="B109" s="9"/>
      <c r="C109" s="125"/>
      <c r="D109" s="2605"/>
      <c r="E109" s="146"/>
      <c r="F109" s="334"/>
      <c r="G109" s="906"/>
      <c r="H109" s="908"/>
      <c r="I109" s="939"/>
      <c r="J109" s="940"/>
      <c r="K109" s="902"/>
      <c r="L109" s="852"/>
      <c r="M109" s="1043"/>
      <c r="N109" s="928"/>
      <c r="O109" s="852"/>
      <c r="P109" s="928"/>
      <c r="Q109" s="150"/>
      <c r="R109" s="342"/>
      <c r="S109" s="424"/>
      <c r="T109" s="425"/>
      <c r="U109" s="425"/>
      <c r="V109" s="488"/>
      <c r="W109" s="20"/>
      <c r="AA109" s="20"/>
    </row>
    <row r="110" spans="1:29" ht="13.5" x14ac:dyDescent="0.2">
      <c r="A110" s="825"/>
      <c r="B110" s="396"/>
      <c r="C110" s="1283"/>
      <c r="D110" s="2645"/>
      <c r="E110" s="197"/>
      <c r="F110" s="444"/>
      <c r="G110" s="903"/>
      <c r="H110" s="1187"/>
      <c r="I110" s="1188"/>
      <c r="J110" s="1189"/>
      <c r="K110" s="1187"/>
      <c r="L110" s="1188"/>
      <c r="M110" s="1190"/>
      <c r="N110" s="1189"/>
      <c r="O110" s="1188"/>
      <c r="P110" s="1190"/>
      <c r="Q110" s="82" t="s">
        <v>114</v>
      </c>
      <c r="R110" s="398"/>
      <c r="S110" s="399"/>
      <c r="T110" s="400">
        <v>100</v>
      </c>
      <c r="U110" s="400"/>
      <c r="V110" s="488"/>
      <c r="W110" s="20"/>
      <c r="Y110" s="20"/>
    </row>
    <row r="111" spans="1:29" ht="12.75" customHeight="1" x14ac:dyDescent="0.2">
      <c r="A111" s="8"/>
      <c r="B111" s="9"/>
      <c r="C111" s="2"/>
      <c r="D111" s="2605" t="s">
        <v>212</v>
      </c>
      <c r="E111" s="2671"/>
      <c r="F111" s="334">
        <v>5</v>
      </c>
      <c r="G111" s="911" t="s">
        <v>208</v>
      </c>
      <c r="H111" s="912">
        <v>155.4</v>
      </c>
      <c r="I111" s="929">
        <v>155.4</v>
      </c>
      <c r="J111" s="943"/>
      <c r="K111" s="912">
        <v>365.6</v>
      </c>
      <c r="L111" s="929">
        <v>365.6</v>
      </c>
      <c r="M111" s="1133"/>
      <c r="N111" s="943"/>
      <c r="O111" s="929"/>
      <c r="P111" s="943"/>
      <c r="Q111" s="154" t="s">
        <v>74</v>
      </c>
      <c r="R111" s="494">
        <v>30</v>
      </c>
      <c r="S111" s="495">
        <v>100</v>
      </c>
      <c r="T111" s="1051"/>
      <c r="U111" s="553"/>
      <c r="V111" s="488"/>
      <c r="W111" s="20"/>
      <c r="X111" s="20"/>
    </row>
    <row r="112" spans="1:29" ht="15" customHeight="1" x14ac:dyDescent="0.2">
      <c r="A112" s="8"/>
      <c r="B112" s="9"/>
      <c r="C112" s="2"/>
      <c r="D112" s="2605"/>
      <c r="E112" s="2671"/>
      <c r="F112" s="334"/>
      <c r="G112" s="911" t="s">
        <v>284</v>
      </c>
      <c r="H112" s="912">
        <v>21.5</v>
      </c>
      <c r="I112" s="929">
        <v>21.5</v>
      </c>
      <c r="J112" s="943"/>
      <c r="K112" s="912"/>
      <c r="L112" s="929"/>
      <c r="M112" s="1133"/>
      <c r="N112" s="943"/>
      <c r="O112" s="929"/>
      <c r="P112" s="943"/>
      <c r="Q112" s="154"/>
      <c r="R112" s="342"/>
      <c r="S112" s="343"/>
      <c r="T112" s="1051"/>
      <c r="U112" s="344"/>
      <c r="V112" s="488"/>
      <c r="W112" s="20"/>
      <c r="Y112" s="20"/>
    </row>
    <row r="113" spans="1:30" x14ac:dyDescent="0.2">
      <c r="A113" s="8"/>
      <c r="B113" s="9"/>
      <c r="C113" s="2"/>
      <c r="D113" s="2605"/>
      <c r="E113" s="2671"/>
      <c r="F113" s="334"/>
      <c r="G113" s="911" t="s">
        <v>282</v>
      </c>
      <c r="H113" s="912">
        <v>306.60000000000002</v>
      </c>
      <c r="I113" s="929">
        <v>306.60000000000002</v>
      </c>
      <c r="J113" s="943"/>
      <c r="K113" s="912">
        <v>715.3</v>
      </c>
      <c r="L113" s="929">
        <v>715.3</v>
      </c>
      <c r="M113" s="1043"/>
      <c r="N113" s="928"/>
      <c r="O113" s="852"/>
      <c r="P113" s="928"/>
      <c r="Q113" s="154"/>
      <c r="R113" s="426"/>
      <c r="S113" s="424"/>
      <c r="T113" s="1051"/>
      <c r="U113" s="425"/>
      <c r="V113" s="488"/>
      <c r="W113" s="20"/>
      <c r="Y113" s="20"/>
      <c r="AD113" s="20"/>
    </row>
    <row r="114" spans="1:30" ht="13.5" customHeight="1" x14ac:dyDescent="0.2">
      <c r="A114" s="8"/>
      <c r="B114" s="9"/>
      <c r="C114" s="2"/>
      <c r="D114" s="2605"/>
      <c r="E114" s="2671"/>
      <c r="F114" s="334"/>
      <c r="G114" s="913"/>
      <c r="H114" s="902"/>
      <c r="I114" s="852"/>
      <c r="J114" s="928"/>
      <c r="K114" s="902"/>
      <c r="L114" s="852"/>
      <c r="M114" s="1043"/>
      <c r="N114" s="928"/>
      <c r="O114" s="852"/>
      <c r="P114" s="928"/>
      <c r="Q114" s="154"/>
      <c r="R114" s="426"/>
      <c r="S114" s="424"/>
      <c r="T114" s="1051"/>
      <c r="U114" s="425"/>
      <c r="V114" s="488"/>
      <c r="W114" s="20"/>
      <c r="X114" s="20"/>
      <c r="Y114" s="20"/>
    </row>
    <row r="115" spans="1:30" ht="15.75" customHeight="1" x14ac:dyDescent="0.2">
      <c r="A115" s="8"/>
      <c r="B115" s="9"/>
      <c r="C115" s="125"/>
      <c r="D115" s="2645"/>
      <c r="E115" s="2671"/>
      <c r="F115" s="444"/>
      <c r="G115" s="909"/>
      <c r="H115" s="910"/>
      <c r="I115" s="941"/>
      <c r="J115" s="942"/>
      <c r="K115" s="910"/>
      <c r="L115" s="941"/>
      <c r="M115" s="996"/>
      <c r="N115" s="942"/>
      <c r="O115" s="941"/>
      <c r="P115" s="996"/>
      <c r="Q115" s="1062"/>
      <c r="R115" s="497"/>
      <c r="S115" s="498"/>
      <c r="T115" s="423"/>
      <c r="U115" s="557"/>
      <c r="V115" s="488"/>
      <c r="W115" s="20"/>
      <c r="X115" s="20"/>
    </row>
    <row r="116" spans="1:30" ht="15.75" customHeight="1" x14ac:dyDescent="0.2">
      <c r="A116" s="8"/>
      <c r="B116" s="9"/>
      <c r="C116" s="2"/>
      <c r="D116" s="2963" t="s">
        <v>213</v>
      </c>
      <c r="E116" s="1061"/>
      <c r="F116" s="334">
        <v>5</v>
      </c>
      <c r="G116" s="1035" t="s">
        <v>208</v>
      </c>
      <c r="H116" s="1182">
        <v>18.7</v>
      </c>
      <c r="I116" s="1183">
        <v>0</v>
      </c>
      <c r="J116" s="1184">
        <f>I116-H116</f>
        <v>-18.7</v>
      </c>
      <c r="K116" s="1182">
        <v>350</v>
      </c>
      <c r="L116" s="1183">
        <v>18.7</v>
      </c>
      <c r="M116" s="1185">
        <f>L116-K116</f>
        <v>-331.3</v>
      </c>
      <c r="N116" s="1186"/>
      <c r="O116" s="1183">
        <v>350</v>
      </c>
      <c r="P116" s="1185">
        <f>O116-N116</f>
        <v>350</v>
      </c>
      <c r="Q116" s="499" t="s">
        <v>97</v>
      </c>
      <c r="R116" s="1204"/>
      <c r="S116" s="1207">
        <v>1</v>
      </c>
      <c r="T116" s="423"/>
      <c r="U116" s="3009" t="s">
        <v>289</v>
      </c>
      <c r="V116" s="1295"/>
      <c r="W116" s="20"/>
      <c r="AD116" s="20"/>
    </row>
    <row r="117" spans="1:30" ht="16.5" customHeight="1" x14ac:dyDescent="0.2">
      <c r="A117" s="8"/>
      <c r="B117" s="9"/>
      <c r="C117" s="2"/>
      <c r="D117" s="2963"/>
      <c r="E117" s="1081"/>
      <c r="F117" s="334"/>
      <c r="G117" s="901"/>
      <c r="H117" s="902"/>
      <c r="I117" s="852"/>
      <c r="J117" s="928"/>
      <c r="K117" s="912"/>
      <c r="L117" s="929"/>
      <c r="M117" s="1133"/>
      <c r="N117" s="943"/>
      <c r="O117" s="929"/>
      <c r="P117" s="1133"/>
      <c r="Q117" s="157" t="s">
        <v>73</v>
      </c>
      <c r="R117" s="1205"/>
      <c r="S117" s="1208">
        <v>1</v>
      </c>
      <c r="T117" s="483"/>
      <c r="U117" s="3010"/>
      <c r="V117" s="488"/>
      <c r="W117" s="488"/>
      <c r="X117" s="488"/>
      <c r="Y117" s="20"/>
      <c r="Z117" s="20"/>
      <c r="AA117" s="20"/>
    </row>
    <row r="118" spans="1:30" ht="14.25" customHeight="1" x14ac:dyDescent="0.2">
      <c r="A118" s="8"/>
      <c r="B118" s="9"/>
      <c r="C118" s="2"/>
      <c r="D118" s="2963"/>
      <c r="E118" s="1081"/>
      <c r="F118" s="334"/>
      <c r="G118" s="901"/>
      <c r="H118" s="902"/>
      <c r="I118" s="852"/>
      <c r="J118" s="928"/>
      <c r="K118" s="912"/>
      <c r="L118" s="929"/>
      <c r="M118" s="1133"/>
      <c r="N118" s="943"/>
      <c r="O118" s="929"/>
      <c r="P118" s="943"/>
      <c r="Q118" s="2994" t="s">
        <v>98</v>
      </c>
      <c r="R118" s="1206"/>
      <c r="S118" s="500"/>
      <c r="T118" s="487">
        <v>100</v>
      </c>
      <c r="U118" s="3010"/>
      <c r="V118" s="488"/>
      <c r="W118" s="20"/>
      <c r="AA118" s="20"/>
    </row>
    <row r="119" spans="1:30" ht="13.5" x14ac:dyDescent="0.2">
      <c r="A119" s="127"/>
      <c r="B119" s="124"/>
      <c r="C119" s="125"/>
      <c r="D119" s="2964"/>
      <c r="E119" s="1203"/>
      <c r="F119" s="444"/>
      <c r="G119" s="903"/>
      <c r="H119" s="904"/>
      <c r="I119" s="931"/>
      <c r="J119" s="932"/>
      <c r="K119" s="904"/>
      <c r="L119" s="931"/>
      <c r="M119" s="1134"/>
      <c r="N119" s="932"/>
      <c r="O119" s="931"/>
      <c r="P119" s="932"/>
      <c r="Q119" s="2995"/>
      <c r="R119" s="446"/>
      <c r="S119" s="457"/>
      <c r="T119" s="423"/>
      <c r="U119" s="3011"/>
      <c r="V119" s="488"/>
      <c r="W119" s="20"/>
      <c r="X119" s="20"/>
      <c r="AA119" s="20"/>
    </row>
    <row r="120" spans="1:30" ht="32.25" customHeight="1" x14ac:dyDescent="0.2">
      <c r="A120" s="8"/>
      <c r="B120" s="9"/>
      <c r="C120" s="2"/>
      <c r="D120" s="2605" t="s">
        <v>165</v>
      </c>
      <c r="E120" s="2671"/>
      <c r="F120" s="334">
        <v>5</v>
      </c>
      <c r="G120" s="901" t="s">
        <v>282</v>
      </c>
      <c r="H120" s="902">
        <v>366.3</v>
      </c>
      <c r="I120" s="852">
        <v>366.3</v>
      </c>
      <c r="J120" s="928"/>
      <c r="K120" s="912">
        <v>133.80000000000001</v>
      </c>
      <c r="L120" s="929">
        <v>133.80000000000001</v>
      </c>
      <c r="M120" s="1133"/>
      <c r="N120" s="943"/>
      <c r="O120" s="852"/>
      <c r="P120" s="928"/>
      <c r="Q120" s="2996" t="s">
        <v>116</v>
      </c>
      <c r="R120" s="501">
        <v>70</v>
      </c>
      <c r="S120" s="424">
        <v>100</v>
      </c>
      <c r="T120" s="425"/>
      <c r="U120" s="425"/>
      <c r="V120" s="488"/>
      <c r="W120" s="20"/>
      <c r="Y120" s="20"/>
      <c r="AA120" s="20"/>
    </row>
    <row r="121" spans="1:30" ht="32.25" customHeight="1" x14ac:dyDescent="0.2">
      <c r="A121" s="8"/>
      <c r="B121" s="9"/>
      <c r="C121" s="2"/>
      <c r="D121" s="2605"/>
      <c r="E121" s="2671"/>
      <c r="F121" s="334"/>
      <c r="G121" s="901" t="s">
        <v>283</v>
      </c>
      <c r="H121" s="902">
        <v>64.7</v>
      </c>
      <c r="I121" s="852">
        <v>64.7</v>
      </c>
      <c r="J121" s="928"/>
      <c r="K121" s="912">
        <v>23.7</v>
      </c>
      <c r="L121" s="929">
        <v>23.7</v>
      </c>
      <c r="M121" s="1133"/>
      <c r="N121" s="943"/>
      <c r="O121" s="852"/>
      <c r="P121" s="928"/>
      <c r="Q121" s="2996"/>
      <c r="R121" s="342"/>
      <c r="S121" s="343"/>
      <c r="T121" s="425"/>
      <c r="U121" s="344"/>
      <c r="V121" s="488"/>
      <c r="W121" s="488"/>
      <c r="X121" s="488"/>
    </row>
    <row r="122" spans="1:30" ht="15.75" customHeight="1" x14ac:dyDescent="0.2">
      <c r="A122" s="127"/>
      <c r="B122" s="124"/>
      <c r="C122" s="125"/>
      <c r="D122" s="2645"/>
      <c r="E122" s="2671"/>
      <c r="F122" s="444"/>
      <c r="G122" s="903"/>
      <c r="H122" s="904"/>
      <c r="I122" s="931"/>
      <c r="J122" s="932"/>
      <c r="K122" s="904"/>
      <c r="L122" s="931"/>
      <c r="M122" s="1134"/>
      <c r="N122" s="932"/>
      <c r="O122" s="931"/>
      <c r="P122" s="932"/>
      <c r="Q122" s="976"/>
      <c r="R122" s="392"/>
      <c r="S122" s="393"/>
      <c r="T122" s="573"/>
      <c r="U122" s="458"/>
      <c r="W122" s="20"/>
      <c r="X122" s="20"/>
      <c r="AA122" s="20"/>
    </row>
    <row r="123" spans="1:30" ht="28.5" customHeight="1" x14ac:dyDescent="0.2">
      <c r="A123" s="8"/>
      <c r="B123" s="9"/>
      <c r="C123" s="2"/>
      <c r="D123" s="3005" t="s">
        <v>276</v>
      </c>
      <c r="E123" s="2671"/>
      <c r="F123" s="1195">
        <v>2</v>
      </c>
      <c r="G123" s="901" t="s">
        <v>208</v>
      </c>
      <c r="H123" s="902"/>
      <c r="I123" s="1158">
        <v>45.7</v>
      </c>
      <c r="J123" s="1159">
        <f>I123-H123</f>
        <v>45.7</v>
      </c>
      <c r="K123" s="930">
        <v>263.5</v>
      </c>
      <c r="L123" s="1158">
        <v>188.5</v>
      </c>
      <c r="M123" s="1160">
        <f>L123-K123</f>
        <v>-75</v>
      </c>
      <c r="N123" s="928">
        <v>0</v>
      </c>
      <c r="O123" s="1158">
        <v>463.1</v>
      </c>
      <c r="P123" s="1159">
        <f>O123-N123</f>
        <v>463.1</v>
      </c>
      <c r="Q123" s="507" t="s">
        <v>264</v>
      </c>
      <c r="R123" s="508">
        <v>1</v>
      </c>
      <c r="S123" s="914"/>
      <c r="T123" s="506"/>
      <c r="U123" s="3004" t="s">
        <v>293</v>
      </c>
      <c r="V123" s="52"/>
      <c r="W123" s="20"/>
      <c r="X123" s="20"/>
    </row>
    <row r="124" spans="1:30" ht="30.75" customHeight="1" x14ac:dyDescent="0.2">
      <c r="A124" s="8"/>
      <c r="B124" s="9"/>
      <c r="C124" s="2"/>
      <c r="D124" s="2963"/>
      <c r="E124" s="2671"/>
      <c r="F124" s="1195">
        <v>5</v>
      </c>
      <c r="G124" s="901" t="s">
        <v>208</v>
      </c>
      <c r="H124" s="902">
        <v>6.5</v>
      </c>
      <c r="I124" s="1158">
        <v>0</v>
      </c>
      <c r="J124" s="1159">
        <f>I124-H124</f>
        <v>-6.5</v>
      </c>
      <c r="K124" s="55"/>
      <c r="L124" s="852"/>
      <c r="M124" s="436"/>
      <c r="N124" s="583"/>
      <c r="O124" s="593"/>
      <c r="P124" s="583"/>
      <c r="Q124" s="915" t="s">
        <v>277</v>
      </c>
      <c r="R124" s="1107"/>
      <c r="S124" s="1108">
        <v>100</v>
      </c>
      <c r="T124" s="509"/>
      <c r="U124" s="2672"/>
      <c r="W124" s="20"/>
    </row>
    <row r="125" spans="1:30" ht="30.75" customHeight="1" x14ac:dyDescent="0.2">
      <c r="A125" s="8"/>
      <c r="B125" s="9"/>
      <c r="C125" s="2"/>
      <c r="D125" s="1144"/>
      <c r="E125" s="1143"/>
      <c r="F125" s="334"/>
      <c r="G125" s="99"/>
      <c r="H125" s="55"/>
      <c r="I125" s="593"/>
      <c r="J125" s="583"/>
      <c r="K125" s="55"/>
      <c r="L125" s="852"/>
      <c r="M125" s="436"/>
      <c r="N125" s="583"/>
      <c r="O125" s="593"/>
      <c r="P125" s="583"/>
      <c r="Q125" s="1172" t="s">
        <v>278</v>
      </c>
      <c r="R125" s="1173"/>
      <c r="S125" s="1174"/>
      <c r="T125" s="1175">
        <v>100</v>
      </c>
      <c r="U125" s="2673"/>
      <c r="W125" s="20"/>
    </row>
    <row r="126" spans="1:30" ht="78.75" customHeight="1" x14ac:dyDescent="0.2">
      <c r="A126" s="8"/>
      <c r="B126" s="9"/>
      <c r="C126" s="2"/>
      <c r="D126" s="1296" t="s">
        <v>295</v>
      </c>
      <c r="E126" s="1145"/>
      <c r="F126" s="478">
        <v>5</v>
      </c>
      <c r="G126" s="1044" t="s">
        <v>208</v>
      </c>
      <c r="H126" s="1045"/>
      <c r="I126" s="1146"/>
      <c r="J126" s="1147"/>
      <c r="K126" s="1045"/>
      <c r="L126" s="1250">
        <v>30</v>
      </c>
      <c r="M126" s="1251">
        <f>+L126-K126</f>
        <v>30</v>
      </c>
      <c r="N126" s="587"/>
      <c r="O126" s="1250">
        <v>30</v>
      </c>
      <c r="P126" s="1251">
        <f>+O126-N126</f>
        <v>30</v>
      </c>
      <c r="Q126" s="1252" t="s">
        <v>211</v>
      </c>
      <c r="R126" s="1253"/>
      <c r="S126" s="1254">
        <v>20</v>
      </c>
      <c r="T126" s="1255">
        <v>40</v>
      </c>
      <c r="U126" s="1256" t="s">
        <v>290</v>
      </c>
      <c r="V126" s="1295"/>
      <c r="Y126" s="20"/>
      <c r="AA126" s="20"/>
    </row>
    <row r="127" spans="1:30" ht="42" customHeight="1" x14ac:dyDescent="0.2">
      <c r="A127" s="8"/>
      <c r="B127" s="9"/>
      <c r="C127" s="2"/>
      <c r="D127" s="480" t="s">
        <v>207</v>
      </c>
      <c r="E127" s="1145"/>
      <c r="F127" s="478">
        <v>2</v>
      </c>
      <c r="G127" s="1044" t="s">
        <v>208</v>
      </c>
      <c r="H127" s="1045"/>
      <c r="I127" s="1146"/>
      <c r="J127" s="1147"/>
      <c r="K127" s="1045">
        <v>10</v>
      </c>
      <c r="L127" s="1146">
        <v>10</v>
      </c>
      <c r="M127" s="1148"/>
      <c r="N127" s="587"/>
      <c r="O127" s="598"/>
      <c r="P127" s="1149"/>
      <c r="Q127" s="976" t="s">
        <v>209</v>
      </c>
      <c r="R127" s="392"/>
      <c r="S127" s="393">
        <v>1</v>
      </c>
      <c r="T127" s="423"/>
      <c r="U127" s="573"/>
      <c r="Y127" s="20"/>
      <c r="AA127" s="20"/>
    </row>
    <row r="128" spans="1:30" ht="13.5" customHeight="1" thickBot="1" x14ac:dyDescent="0.25">
      <c r="A128" s="128"/>
      <c r="B128" s="129"/>
      <c r="C128" s="130"/>
      <c r="D128" s="2837" t="s">
        <v>68</v>
      </c>
      <c r="E128" s="2838"/>
      <c r="F128" s="2838"/>
      <c r="G128" s="2839"/>
      <c r="H128" s="166">
        <f>SUM(H98:H101)</f>
        <v>998.7</v>
      </c>
      <c r="I128" s="619">
        <f>SUM(I98:I101)</f>
        <v>1019.2</v>
      </c>
      <c r="J128" s="841">
        <f t="shared" ref="J128:P128" si="4">SUM(J98:J101)</f>
        <v>20.500000000000028</v>
      </c>
      <c r="K128" s="166">
        <f t="shared" ca="1" si="4"/>
        <v>2701.8999999999996</v>
      </c>
      <c r="L128" s="619">
        <f>SUM(L98:L101)</f>
        <v>2325.6</v>
      </c>
      <c r="M128" s="1135">
        <f t="shared" ca="1" si="4"/>
        <v>-376.29999999999995</v>
      </c>
      <c r="N128" s="1124">
        <f t="shared" si="4"/>
        <v>833.7</v>
      </c>
      <c r="O128" s="619">
        <f t="shared" si="4"/>
        <v>1326.8000000000002</v>
      </c>
      <c r="P128" s="841">
        <f t="shared" si="4"/>
        <v>493.1</v>
      </c>
      <c r="Q128" s="2840"/>
      <c r="R128" s="2841"/>
      <c r="S128" s="2841"/>
      <c r="T128" s="2841"/>
      <c r="U128" s="2842"/>
      <c r="V128" s="52"/>
      <c r="W128" s="52"/>
      <c r="X128" s="52"/>
      <c r="AA128" s="20"/>
    </row>
    <row r="129" spans="1:27" ht="13.5" thickBot="1" x14ac:dyDescent="0.25">
      <c r="A129" s="133" t="s">
        <v>7</v>
      </c>
      <c r="B129" s="198" t="s">
        <v>8</v>
      </c>
      <c r="C129" s="2664" t="s">
        <v>13</v>
      </c>
      <c r="D129" s="2665"/>
      <c r="E129" s="2665"/>
      <c r="F129" s="2665"/>
      <c r="G129" s="2666"/>
      <c r="H129" s="46">
        <f t="shared" ref="H129:P129" si="5">H97+H94+H128+H80</f>
        <v>5841.8000000000011</v>
      </c>
      <c r="I129" s="604">
        <f t="shared" si="5"/>
        <v>5834.9000000000005</v>
      </c>
      <c r="J129" s="873">
        <f t="shared" si="5"/>
        <v>-6.8999999999999631</v>
      </c>
      <c r="K129" s="46">
        <f t="shared" ca="1" si="5"/>
        <v>7334.6</v>
      </c>
      <c r="L129" s="604">
        <f t="shared" si="5"/>
        <v>7008.3</v>
      </c>
      <c r="M129" s="1136">
        <f t="shared" ca="1" si="5"/>
        <v>-326.29999999999995</v>
      </c>
      <c r="N129" s="1125">
        <f t="shared" si="5"/>
        <v>5166.1000000000004</v>
      </c>
      <c r="O129" s="604">
        <f t="shared" si="5"/>
        <v>5659.2000000000007</v>
      </c>
      <c r="P129" s="873">
        <f t="shared" si="5"/>
        <v>493.1</v>
      </c>
      <c r="Q129" s="2667"/>
      <c r="R129" s="2668"/>
      <c r="S129" s="2668"/>
      <c r="T129" s="2668"/>
      <c r="U129" s="2669"/>
    </row>
    <row r="130" spans="1:27" ht="13.5" thickBot="1" x14ac:dyDescent="0.25">
      <c r="A130" s="133" t="s">
        <v>7</v>
      </c>
      <c r="B130" s="134" t="s">
        <v>9</v>
      </c>
      <c r="C130" s="2597" t="s">
        <v>57</v>
      </c>
      <c r="D130" s="2598"/>
      <c r="E130" s="2598"/>
      <c r="F130" s="2598"/>
      <c r="G130" s="2598"/>
      <c r="H130" s="2598"/>
      <c r="I130" s="2598"/>
      <c r="J130" s="2598"/>
      <c r="K130" s="2598"/>
      <c r="L130" s="2598"/>
      <c r="M130" s="2598"/>
      <c r="N130" s="2598"/>
      <c r="O130" s="2598"/>
      <c r="P130" s="2598"/>
      <c r="Q130" s="2598"/>
      <c r="R130" s="2598"/>
      <c r="S130" s="2598"/>
      <c r="T130" s="2598"/>
      <c r="U130" s="2599"/>
      <c r="X130" s="20"/>
    </row>
    <row r="131" spans="1:27" ht="29.25" customHeight="1" x14ac:dyDescent="0.2">
      <c r="A131" s="118" t="s">
        <v>7</v>
      </c>
      <c r="B131" s="119" t="s">
        <v>9</v>
      </c>
      <c r="C131" s="111" t="s">
        <v>7</v>
      </c>
      <c r="D131" s="804" t="s">
        <v>162</v>
      </c>
      <c r="E131" s="805"/>
      <c r="F131" s="806"/>
      <c r="G131" s="164"/>
      <c r="H131" s="219"/>
      <c r="I131" s="1102"/>
      <c r="J131" s="1103"/>
      <c r="K131" s="1220"/>
      <c r="L131" s="1221"/>
      <c r="M131" s="1222"/>
      <c r="N131" s="1220"/>
      <c r="O131" s="1221"/>
      <c r="P131" s="1222"/>
      <c r="Q131" s="808"/>
      <c r="R131" s="476"/>
      <c r="S131" s="809"/>
      <c r="T131" s="810"/>
      <c r="U131" s="810"/>
      <c r="Z131" s="20"/>
    </row>
    <row r="132" spans="1:27" ht="31.5" customHeight="1" x14ac:dyDescent="0.2">
      <c r="A132" s="8"/>
      <c r="B132" s="9"/>
      <c r="C132" s="2"/>
      <c r="D132" s="2605" t="s">
        <v>82</v>
      </c>
      <c r="E132" s="1061"/>
      <c r="F132" s="334">
        <v>2</v>
      </c>
      <c r="G132" s="99" t="s">
        <v>10</v>
      </c>
      <c r="H132" s="55">
        <v>3</v>
      </c>
      <c r="I132" s="593">
        <v>3</v>
      </c>
      <c r="J132" s="583"/>
      <c r="K132" s="55">
        <v>15</v>
      </c>
      <c r="L132" s="593">
        <v>15</v>
      </c>
      <c r="M132" s="436"/>
      <c r="N132" s="55">
        <v>79</v>
      </c>
      <c r="O132" s="593">
        <v>79</v>
      </c>
      <c r="P132" s="436"/>
      <c r="Q132" s="1075" t="s">
        <v>110</v>
      </c>
      <c r="R132" s="426">
        <v>1</v>
      </c>
      <c r="S132" s="424">
        <v>5</v>
      </c>
      <c r="T132" s="59">
        <v>7</v>
      </c>
      <c r="U132" s="59"/>
      <c r="W132" s="20"/>
      <c r="Y132" s="20"/>
    </row>
    <row r="133" spans="1:27" ht="42" customHeight="1" x14ac:dyDescent="0.2">
      <c r="A133" s="8"/>
      <c r="B133" s="9"/>
      <c r="C133" s="2"/>
      <c r="D133" s="2605"/>
      <c r="E133" s="1077"/>
      <c r="F133" s="334"/>
      <c r="G133" s="99"/>
      <c r="H133" s="55"/>
      <c r="I133" s="593"/>
      <c r="J133" s="583"/>
      <c r="K133" s="55"/>
      <c r="L133" s="593"/>
      <c r="M133" s="436"/>
      <c r="N133" s="55"/>
      <c r="O133" s="593"/>
      <c r="P133" s="436"/>
      <c r="Q133" s="2657" t="s">
        <v>216</v>
      </c>
      <c r="R133" s="515"/>
      <c r="S133" s="516">
        <v>1</v>
      </c>
      <c r="T133" s="517"/>
      <c r="U133" s="517"/>
      <c r="W133" s="20"/>
      <c r="AA133" s="20"/>
    </row>
    <row r="134" spans="1:27" ht="15.75" customHeight="1" thickBot="1" x14ac:dyDescent="0.25">
      <c r="A134" s="3"/>
      <c r="B134" s="1"/>
      <c r="C134" s="130"/>
      <c r="D134" s="998"/>
      <c r="E134" s="1064"/>
      <c r="F134" s="999"/>
      <c r="G134" s="36" t="s">
        <v>14</v>
      </c>
      <c r="H134" s="71">
        <f>SUM(H131:H133)</f>
        <v>3</v>
      </c>
      <c r="I134" s="633">
        <f>SUM(I131:I133)</f>
        <v>3</v>
      </c>
      <c r="J134" s="625"/>
      <c r="K134" s="71">
        <f>SUM(K131:K133)</f>
        <v>15</v>
      </c>
      <c r="L134" s="633">
        <f>SUM(L131:L133)</f>
        <v>15</v>
      </c>
      <c r="M134" s="876"/>
      <c r="N134" s="71">
        <f>SUM(N132:N133)</f>
        <v>79</v>
      </c>
      <c r="O134" s="633">
        <f>SUM(O132:O133)</f>
        <v>79</v>
      </c>
      <c r="P134" s="1000"/>
      <c r="Q134" s="2767"/>
      <c r="R134" s="1001"/>
      <c r="S134" s="1002"/>
      <c r="T134" s="1003"/>
      <c r="U134" s="1003"/>
      <c r="X134" s="20"/>
    </row>
    <row r="135" spans="1:27" ht="30.75" customHeight="1" x14ac:dyDescent="0.2">
      <c r="A135" s="118" t="s">
        <v>7</v>
      </c>
      <c r="B135" s="119" t="s">
        <v>9</v>
      </c>
      <c r="C135" s="122" t="s">
        <v>8</v>
      </c>
      <c r="D135" s="2646" t="s">
        <v>137</v>
      </c>
      <c r="E135" s="2648" t="s">
        <v>51</v>
      </c>
      <c r="F135" s="1054" t="s">
        <v>27</v>
      </c>
      <c r="G135" s="18" t="s">
        <v>10</v>
      </c>
      <c r="H135" s="180">
        <v>10</v>
      </c>
      <c r="I135" s="628">
        <v>10</v>
      </c>
      <c r="J135" s="620"/>
      <c r="K135" s="180">
        <v>11</v>
      </c>
      <c r="L135" s="628">
        <v>11</v>
      </c>
      <c r="M135" s="620"/>
      <c r="N135" s="180">
        <v>11</v>
      </c>
      <c r="O135" s="628">
        <v>11</v>
      </c>
      <c r="P135" s="864"/>
      <c r="Q135" s="181" t="s">
        <v>217</v>
      </c>
      <c r="R135" s="475">
        <v>1</v>
      </c>
      <c r="S135" s="476"/>
      <c r="T135" s="477"/>
      <c r="U135" s="578"/>
    </row>
    <row r="136" spans="1:27" ht="18" customHeight="1" x14ac:dyDescent="0.2">
      <c r="A136" s="8"/>
      <c r="B136" s="9"/>
      <c r="C136" s="123"/>
      <c r="D136" s="2605"/>
      <c r="E136" s="2671"/>
      <c r="F136" s="334"/>
      <c r="G136" s="31"/>
      <c r="H136" s="220"/>
      <c r="I136" s="629"/>
      <c r="J136" s="621"/>
      <c r="K136" s="220"/>
      <c r="L136" s="629"/>
      <c r="M136" s="337"/>
      <c r="N136" s="220"/>
      <c r="O136" s="629"/>
      <c r="P136" s="862"/>
      <c r="Q136" s="82" t="s">
        <v>139</v>
      </c>
      <c r="R136" s="481">
        <v>100</v>
      </c>
      <c r="S136" s="482">
        <v>100</v>
      </c>
      <c r="T136" s="483">
        <v>100</v>
      </c>
      <c r="U136" s="579"/>
      <c r="AA136" s="20"/>
    </row>
    <row r="137" spans="1:27" ht="16.5" customHeight="1" thickBot="1" x14ac:dyDescent="0.25">
      <c r="A137" s="3"/>
      <c r="B137" s="1"/>
      <c r="C137" s="182"/>
      <c r="D137" s="2606"/>
      <c r="E137" s="2649"/>
      <c r="F137" s="1055"/>
      <c r="G137" s="183"/>
      <c r="H137" s="184"/>
      <c r="I137" s="630"/>
      <c r="J137" s="622"/>
      <c r="K137" s="184"/>
      <c r="L137" s="630"/>
      <c r="M137" s="622"/>
      <c r="N137" s="184"/>
      <c r="O137" s="630"/>
      <c r="P137" s="890"/>
      <c r="Q137" s="185" t="s">
        <v>155</v>
      </c>
      <c r="R137" s="523"/>
      <c r="S137" s="524">
        <v>10</v>
      </c>
      <c r="T137" s="525">
        <v>15</v>
      </c>
      <c r="U137" s="580"/>
      <c r="AA137" s="20"/>
    </row>
    <row r="138" spans="1:27" ht="54" customHeight="1" thickBot="1" x14ac:dyDescent="0.25">
      <c r="A138" s="133" t="s">
        <v>7</v>
      </c>
      <c r="B138" s="134" t="s">
        <v>9</v>
      </c>
      <c r="C138" s="168" t="s">
        <v>9</v>
      </c>
      <c r="D138" s="186" t="s">
        <v>218</v>
      </c>
      <c r="E138" s="526" t="s">
        <v>47</v>
      </c>
      <c r="F138" s="527">
        <v>2</v>
      </c>
      <c r="G138" s="188" t="s">
        <v>10</v>
      </c>
      <c r="H138" s="189">
        <v>12</v>
      </c>
      <c r="I138" s="631">
        <v>12</v>
      </c>
      <c r="J138" s="623"/>
      <c r="K138" s="881">
        <v>60</v>
      </c>
      <c r="L138" s="885">
        <v>60</v>
      </c>
      <c r="M138" s="874"/>
      <c r="N138" s="881">
        <v>80</v>
      </c>
      <c r="O138" s="885">
        <v>80</v>
      </c>
      <c r="P138" s="891"/>
      <c r="Q138" s="190" t="s">
        <v>172</v>
      </c>
      <c r="R138" s="529">
        <v>1</v>
      </c>
      <c r="S138" s="530">
        <v>5</v>
      </c>
      <c r="T138" s="531">
        <v>6</v>
      </c>
      <c r="U138" s="581"/>
      <c r="V138" s="20"/>
      <c r="Y138" s="20"/>
    </row>
    <row r="139" spans="1:27" ht="53.25" customHeight="1" x14ac:dyDescent="0.2">
      <c r="A139" s="118" t="s">
        <v>7</v>
      </c>
      <c r="B139" s="119" t="s">
        <v>9</v>
      </c>
      <c r="C139" s="111" t="s">
        <v>11</v>
      </c>
      <c r="D139" s="192" t="s">
        <v>163</v>
      </c>
      <c r="E139" s="532"/>
      <c r="F139" s="2731">
        <v>2</v>
      </c>
      <c r="G139" s="13"/>
      <c r="H139" s="62"/>
      <c r="I139" s="632"/>
      <c r="J139" s="624"/>
      <c r="K139" s="882"/>
      <c r="L139" s="886"/>
      <c r="M139" s="875"/>
      <c r="N139" s="882"/>
      <c r="O139" s="886"/>
      <c r="P139" s="894"/>
      <c r="Q139" s="204"/>
      <c r="R139" s="512"/>
      <c r="S139" s="513"/>
      <c r="T139" s="514"/>
      <c r="U139" s="514"/>
      <c r="X139" s="20"/>
      <c r="Z139" s="20"/>
    </row>
    <row r="140" spans="1:27" ht="43.5" customHeight="1" x14ac:dyDescent="0.2">
      <c r="A140" s="8"/>
      <c r="B140" s="9"/>
      <c r="C140" s="2"/>
      <c r="D140" s="191" t="s">
        <v>63</v>
      </c>
      <c r="E140" s="2959" t="s">
        <v>48</v>
      </c>
      <c r="F140" s="2732"/>
      <c r="G140" s="534" t="s">
        <v>10</v>
      </c>
      <c r="H140" s="55">
        <v>15</v>
      </c>
      <c r="I140" s="593">
        <v>15</v>
      </c>
      <c r="J140" s="583"/>
      <c r="K140" s="45">
        <v>0</v>
      </c>
      <c r="L140" s="603">
        <v>0</v>
      </c>
      <c r="M140" s="844"/>
      <c r="N140" s="45">
        <v>30</v>
      </c>
      <c r="O140" s="603">
        <v>30</v>
      </c>
      <c r="P140" s="895"/>
      <c r="Q140" s="1075" t="s">
        <v>83</v>
      </c>
      <c r="R140" s="535">
        <v>1</v>
      </c>
      <c r="S140" s="536"/>
      <c r="T140" s="537">
        <v>1</v>
      </c>
      <c r="U140" s="537"/>
      <c r="X140" s="20"/>
      <c r="Y140" s="20"/>
    </row>
    <row r="141" spans="1:27" ht="28.5" customHeight="1" thickBot="1" x14ac:dyDescent="0.25">
      <c r="A141" s="3"/>
      <c r="B141" s="1"/>
      <c r="C141" s="130"/>
      <c r="D141" s="148"/>
      <c r="E141" s="2783"/>
      <c r="F141" s="2733"/>
      <c r="G141" s="36" t="s">
        <v>14</v>
      </c>
      <c r="H141" s="71">
        <f>SUM(H139:H140)</f>
        <v>15</v>
      </c>
      <c r="I141" s="633">
        <f>SUM(I139:I140)</f>
        <v>15</v>
      </c>
      <c r="J141" s="625"/>
      <c r="K141" s="71">
        <f>SUM(K139:K140)</f>
        <v>0</v>
      </c>
      <c r="L141" s="633">
        <f>SUM(L139:L140)</f>
        <v>0</v>
      </c>
      <c r="M141" s="876"/>
      <c r="N141" s="71">
        <f>SUM(N140:N140)</f>
        <v>30</v>
      </c>
      <c r="O141" s="633">
        <f>SUM(O140:O140)</f>
        <v>30</v>
      </c>
      <c r="P141" s="851"/>
      <c r="Q141" s="298" t="s">
        <v>64</v>
      </c>
      <c r="R141" s="540">
        <v>2</v>
      </c>
      <c r="S141" s="541">
        <v>3</v>
      </c>
      <c r="T141" s="542">
        <v>4</v>
      </c>
      <c r="U141" s="542"/>
      <c r="Y141" s="20"/>
    </row>
    <row r="142" spans="1:27" ht="40.5" customHeight="1" x14ac:dyDescent="0.2">
      <c r="A142" s="118" t="s">
        <v>7</v>
      </c>
      <c r="B142" s="119" t="s">
        <v>9</v>
      </c>
      <c r="C142" s="111" t="s">
        <v>158</v>
      </c>
      <c r="D142" s="37" t="s">
        <v>95</v>
      </c>
      <c r="E142" s="543" t="s">
        <v>96</v>
      </c>
      <c r="F142" s="544" t="s">
        <v>27</v>
      </c>
      <c r="G142" s="13" t="s">
        <v>10</v>
      </c>
      <c r="H142" s="632">
        <f>709.3+7</f>
        <v>716.3</v>
      </c>
      <c r="I142" s="632">
        <f>709.3+7</f>
        <v>716.3</v>
      </c>
      <c r="J142" s="624">
        <f>I142-H142</f>
        <v>0</v>
      </c>
      <c r="K142" s="62">
        <v>160</v>
      </c>
      <c r="L142" s="632">
        <v>160</v>
      </c>
      <c r="M142" s="877"/>
      <c r="N142" s="62">
        <v>155</v>
      </c>
      <c r="O142" s="632">
        <v>155</v>
      </c>
      <c r="P142" s="624"/>
      <c r="Q142" s="32"/>
      <c r="R142" s="546"/>
      <c r="S142" s="547"/>
      <c r="T142" s="548"/>
      <c r="U142" s="2999"/>
      <c r="X142" s="20"/>
      <c r="Y142" s="20"/>
      <c r="Z142" s="20"/>
    </row>
    <row r="143" spans="1:27" ht="41.25" customHeight="1" x14ac:dyDescent="0.2">
      <c r="A143" s="8"/>
      <c r="B143" s="9"/>
      <c r="C143" s="2"/>
      <c r="D143" s="191" t="s">
        <v>87</v>
      </c>
      <c r="E143" s="146"/>
      <c r="F143" s="518"/>
      <c r="G143" s="269" t="s">
        <v>234</v>
      </c>
      <c r="H143" s="1084">
        <v>58</v>
      </c>
      <c r="I143" s="1084">
        <v>58</v>
      </c>
      <c r="J143" s="1109">
        <f>I143-H143</f>
        <v>0</v>
      </c>
      <c r="K143" s="215"/>
      <c r="L143" s="616"/>
      <c r="M143" s="990"/>
      <c r="N143" s="215"/>
      <c r="O143" s="616"/>
      <c r="P143" s="990"/>
      <c r="Q143" s="989" t="s">
        <v>219</v>
      </c>
      <c r="R143" s="463">
        <v>21</v>
      </c>
      <c r="S143" s="550"/>
      <c r="T143" s="551"/>
      <c r="U143" s="2670"/>
    </row>
    <row r="144" spans="1:27" ht="33" customHeight="1" x14ac:dyDescent="0.2">
      <c r="A144" s="8"/>
      <c r="B144" s="9"/>
      <c r="C144" s="2"/>
      <c r="D144" s="236"/>
      <c r="E144" s="237"/>
      <c r="F144" s="518"/>
      <c r="G144" s="39"/>
      <c r="H144" s="981"/>
      <c r="I144" s="982"/>
      <c r="J144" s="983"/>
      <c r="K144" s="984"/>
      <c r="L144" s="985"/>
      <c r="M144" s="986"/>
      <c r="N144" s="984"/>
      <c r="O144" s="985"/>
      <c r="P144" s="986"/>
      <c r="Q144" s="235" t="s">
        <v>108</v>
      </c>
      <c r="R144" s="978">
        <v>1</v>
      </c>
      <c r="S144" s="498"/>
      <c r="T144" s="232"/>
      <c r="U144" s="2670"/>
      <c r="Z144" s="20"/>
    </row>
    <row r="145" spans="1:32" ht="30" customHeight="1" x14ac:dyDescent="0.2">
      <c r="A145" s="8"/>
      <c r="B145" s="9"/>
      <c r="C145" s="2"/>
      <c r="D145" s="236" t="s">
        <v>84</v>
      </c>
      <c r="E145" s="1063"/>
      <c r="F145" s="518"/>
      <c r="G145" s="39"/>
      <c r="H145" s="981"/>
      <c r="I145" s="982"/>
      <c r="J145" s="983"/>
      <c r="K145" s="984"/>
      <c r="L145" s="985"/>
      <c r="M145" s="986"/>
      <c r="N145" s="981"/>
      <c r="O145" s="982"/>
      <c r="P145" s="987"/>
      <c r="Q145" s="829" t="s">
        <v>94</v>
      </c>
      <c r="R145" s="977">
        <v>1</v>
      </c>
      <c r="S145" s="498"/>
      <c r="T145" s="232"/>
      <c r="U145" s="2674"/>
      <c r="X145" s="20"/>
      <c r="AC145" s="20"/>
    </row>
    <row r="146" spans="1:32" ht="30" customHeight="1" x14ac:dyDescent="0.2">
      <c r="A146" s="8"/>
      <c r="B146" s="9"/>
      <c r="C146" s="2"/>
      <c r="D146" s="2960" t="s">
        <v>145</v>
      </c>
      <c r="E146" s="1197"/>
      <c r="F146" s="518"/>
      <c r="G146" s="39"/>
      <c r="H146" s="981"/>
      <c r="I146" s="982"/>
      <c r="J146" s="983"/>
      <c r="K146" s="984"/>
      <c r="L146" s="985"/>
      <c r="M146" s="986"/>
      <c r="N146" s="981"/>
      <c r="O146" s="982"/>
      <c r="P146" s="987"/>
      <c r="Q146" s="328" t="s">
        <v>149</v>
      </c>
      <c r="R146" s="552"/>
      <c r="S146" s="495"/>
      <c r="T146" s="553"/>
      <c r="U146" s="1235"/>
    </row>
    <row r="147" spans="1:32" ht="30" customHeight="1" x14ac:dyDescent="0.2">
      <c r="A147" s="8"/>
      <c r="B147" s="9"/>
      <c r="C147" s="2"/>
      <c r="D147" s="2819"/>
      <c r="E147" s="1291"/>
      <c r="F147" s="518"/>
      <c r="G147" s="39"/>
      <c r="H147" s="47"/>
      <c r="I147" s="634"/>
      <c r="J147" s="626"/>
      <c r="K147" s="883"/>
      <c r="L147" s="887"/>
      <c r="M147" s="878"/>
      <c r="N147" s="47"/>
      <c r="O147" s="634"/>
      <c r="P147" s="892"/>
      <c r="Q147" s="1202" t="s">
        <v>220</v>
      </c>
      <c r="R147" s="456">
        <v>1</v>
      </c>
      <c r="S147" s="457"/>
      <c r="T147" s="458"/>
      <c r="U147" s="1237"/>
      <c r="X147" s="20"/>
      <c r="Z147" s="20"/>
      <c r="AA147" s="20"/>
      <c r="AF147" s="20"/>
    </row>
    <row r="148" spans="1:32" ht="45" customHeight="1" x14ac:dyDescent="0.2">
      <c r="A148" s="8"/>
      <c r="B148" s="9"/>
      <c r="C148" s="2"/>
      <c r="D148" s="236"/>
      <c r="E148" s="1197"/>
      <c r="F148" s="518"/>
      <c r="G148" s="39"/>
      <c r="H148" s="47"/>
      <c r="I148" s="634"/>
      <c r="J148" s="626"/>
      <c r="K148" s="883"/>
      <c r="L148" s="887"/>
      <c r="M148" s="878"/>
      <c r="N148" s="47"/>
      <c r="O148" s="634"/>
      <c r="P148" s="892"/>
      <c r="Q148" s="235" t="s">
        <v>221</v>
      </c>
      <c r="R148" s="556">
        <v>20</v>
      </c>
      <c r="S148" s="498">
        <v>20</v>
      </c>
      <c r="T148" s="557">
        <v>5</v>
      </c>
      <c r="U148" s="1235"/>
      <c r="X148" s="20"/>
    </row>
    <row r="149" spans="1:32" ht="18" customHeight="1" x14ac:dyDescent="0.2">
      <c r="A149" s="8"/>
      <c r="B149" s="9"/>
      <c r="C149" s="2"/>
      <c r="D149" s="2643" t="s">
        <v>222</v>
      </c>
      <c r="E149" s="1081"/>
      <c r="F149" s="334"/>
      <c r="G149" s="38"/>
      <c r="H149" s="889"/>
      <c r="I149" s="893"/>
      <c r="J149" s="988"/>
      <c r="K149" s="884"/>
      <c r="L149" s="888"/>
      <c r="M149" s="879"/>
      <c r="N149" s="889"/>
      <c r="O149" s="893"/>
      <c r="P149" s="892"/>
      <c r="Q149" s="328" t="s">
        <v>223</v>
      </c>
      <c r="R149" s="439"/>
      <c r="S149" s="495">
        <v>1</v>
      </c>
      <c r="T149" s="553"/>
      <c r="U149" s="1235"/>
      <c r="X149" s="20"/>
      <c r="Y149" s="20"/>
    </row>
    <row r="150" spans="1:32" ht="18" customHeight="1" thickBot="1" x14ac:dyDescent="0.25">
      <c r="A150" s="3"/>
      <c r="B150" s="1"/>
      <c r="C150" s="7"/>
      <c r="D150" s="2640"/>
      <c r="E150" s="560"/>
      <c r="F150" s="1055"/>
      <c r="G150" s="561" t="s">
        <v>14</v>
      </c>
      <c r="H150" s="562">
        <f>SUM(H142:H149)</f>
        <v>774.3</v>
      </c>
      <c r="I150" s="636">
        <f>SUM(I142:I149)</f>
        <v>774.3</v>
      </c>
      <c r="J150" s="636">
        <f>SUM(J142:J149)</f>
        <v>0</v>
      </c>
      <c r="K150" s="562">
        <f>SUM(K142:K149)</f>
        <v>160</v>
      </c>
      <c r="L150" s="636">
        <f>SUM(L142:L149)</f>
        <v>160</v>
      </c>
      <c r="M150" s="880"/>
      <c r="N150" s="562">
        <f>SUM(N142:N149)</f>
        <v>155</v>
      </c>
      <c r="O150" s="636">
        <f>SUM(O142:O149)</f>
        <v>155</v>
      </c>
      <c r="P150" s="865"/>
      <c r="Q150" s="564" t="s">
        <v>224</v>
      </c>
      <c r="R150" s="456">
        <v>1</v>
      </c>
      <c r="S150" s="498"/>
      <c r="T150" s="557">
        <v>1</v>
      </c>
      <c r="U150" s="1236"/>
      <c r="W150" s="20"/>
    </row>
    <row r="151" spans="1:32" ht="14.25" customHeight="1" thickBot="1" x14ac:dyDescent="0.25">
      <c r="A151" s="135" t="s">
        <v>7</v>
      </c>
      <c r="B151" s="129" t="s">
        <v>9</v>
      </c>
      <c r="C151" s="2664" t="s">
        <v>13</v>
      </c>
      <c r="D151" s="2665"/>
      <c r="E151" s="2665"/>
      <c r="F151" s="2665"/>
      <c r="G151" s="2666"/>
      <c r="H151" s="46">
        <f>H150+H141+H134+H138+H135</f>
        <v>814.3</v>
      </c>
      <c r="I151" s="604">
        <f>I150+I141+I134+I138+I135</f>
        <v>814.3</v>
      </c>
      <c r="J151" s="604">
        <f>J150+J141+J134+J138+J135</f>
        <v>0</v>
      </c>
      <c r="K151" s="46">
        <f>K150+K141+K134+K138+K135</f>
        <v>246</v>
      </c>
      <c r="L151" s="604">
        <f>L150+L141+L134+L138+L135</f>
        <v>246</v>
      </c>
      <c r="M151" s="591"/>
      <c r="N151" s="46">
        <f>N150+N141+N134+N138+N135</f>
        <v>355</v>
      </c>
      <c r="O151" s="604">
        <f>O150+O141+O134+O138+O135</f>
        <v>355</v>
      </c>
      <c r="P151" s="591"/>
      <c r="Q151" s="2667"/>
      <c r="R151" s="2668"/>
      <c r="S151" s="2668"/>
      <c r="T151" s="2668"/>
      <c r="U151" s="2669"/>
    </row>
    <row r="152" spans="1:32" ht="14.25" customHeight="1" thickBot="1" x14ac:dyDescent="0.25">
      <c r="A152" s="109" t="s">
        <v>7</v>
      </c>
      <c r="B152" s="2723" t="s">
        <v>15</v>
      </c>
      <c r="C152" s="2724"/>
      <c r="D152" s="2724"/>
      <c r="E152" s="2724"/>
      <c r="F152" s="2724"/>
      <c r="G152" s="2725"/>
      <c r="H152" s="48">
        <f t="shared" ref="H152:P152" si="6">H151+H129+H48</f>
        <v>8629.3000000000011</v>
      </c>
      <c r="I152" s="637">
        <f t="shared" si="6"/>
        <v>8628.6</v>
      </c>
      <c r="J152" s="637">
        <f t="shared" si="6"/>
        <v>-0.69999999999998064</v>
      </c>
      <c r="K152" s="48">
        <f t="shared" ca="1" si="6"/>
        <v>9529.1</v>
      </c>
      <c r="L152" s="637">
        <f t="shared" si="6"/>
        <v>9202.7999999999993</v>
      </c>
      <c r="M152" s="637">
        <f t="shared" ca="1" si="6"/>
        <v>-326.29999999999995</v>
      </c>
      <c r="N152" s="48">
        <f t="shared" si="6"/>
        <v>7585.6</v>
      </c>
      <c r="O152" s="637">
        <f t="shared" si="6"/>
        <v>8078.7000000000007</v>
      </c>
      <c r="P152" s="637">
        <f t="shared" si="6"/>
        <v>493.1</v>
      </c>
      <c r="Q152" s="2726"/>
      <c r="R152" s="2727"/>
      <c r="S152" s="2727"/>
      <c r="T152" s="2727"/>
      <c r="U152" s="2728"/>
      <c r="AD152" s="20"/>
    </row>
    <row r="153" spans="1:32" ht="14.25" customHeight="1" thickBot="1" x14ac:dyDescent="0.25">
      <c r="A153" s="136" t="s">
        <v>12</v>
      </c>
      <c r="B153" s="2750" t="s">
        <v>50</v>
      </c>
      <c r="C153" s="2751"/>
      <c r="D153" s="2751"/>
      <c r="E153" s="2751"/>
      <c r="F153" s="2751"/>
      <c r="G153" s="2752"/>
      <c r="H153" s="49">
        <f t="shared" ref="H153:P153" si="7">H152</f>
        <v>8629.3000000000011</v>
      </c>
      <c r="I153" s="638">
        <f>I152</f>
        <v>8628.6</v>
      </c>
      <c r="J153" s="638">
        <f>J152</f>
        <v>-0.69999999999998064</v>
      </c>
      <c r="K153" s="49">
        <f t="shared" ca="1" si="7"/>
        <v>9529.1</v>
      </c>
      <c r="L153" s="638">
        <f>L152</f>
        <v>9202.7999999999993</v>
      </c>
      <c r="M153" s="638">
        <f ca="1">M152</f>
        <v>-326.29999999999995</v>
      </c>
      <c r="N153" s="49">
        <f>N152</f>
        <v>7585.6</v>
      </c>
      <c r="O153" s="638">
        <f t="shared" si="7"/>
        <v>8078.7000000000007</v>
      </c>
      <c r="P153" s="638">
        <f t="shared" si="7"/>
        <v>493.1</v>
      </c>
      <c r="Q153" s="2753"/>
      <c r="R153" s="2754"/>
      <c r="S153" s="2754"/>
      <c r="T153" s="2754"/>
      <c r="U153" s="2755"/>
    </row>
    <row r="154" spans="1:32" ht="19.5" customHeight="1" thickBot="1" x14ac:dyDescent="0.25">
      <c r="A154" s="2833" t="s">
        <v>17</v>
      </c>
      <c r="B154" s="2833"/>
      <c r="C154" s="2833"/>
      <c r="D154" s="2833"/>
      <c r="E154" s="2833"/>
      <c r="F154" s="2833"/>
      <c r="G154" s="2833"/>
      <c r="H154" s="2833"/>
      <c r="I154" s="2833"/>
      <c r="J154" s="2833"/>
      <c r="K154" s="3000"/>
      <c r="L154" s="3000"/>
      <c r="M154" s="3000"/>
      <c r="N154" s="3000"/>
      <c r="O154" s="3000"/>
      <c r="P154" s="1070"/>
      <c r="Q154" s="27"/>
      <c r="R154" s="68"/>
      <c r="S154" s="68"/>
      <c r="T154" s="68"/>
      <c r="U154" s="68"/>
    </row>
    <row r="155" spans="1:32" ht="66.75" customHeight="1" x14ac:dyDescent="0.2">
      <c r="A155" s="2718" t="s">
        <v>16</v>
      </c>
      <c r="B155" s="2719"/>
      <c r="C155" s="2719"/>
      <c r="D155" s="2719"/>
      <c r="E155" s="2719"/>
      <c r="F155" s="2719"/>
      <c r="G155" s="2720"/>
      <c r="H155" s="221" t="s">
        <v>112</v>
      </c>
      <c r="I155" s="641" t="s">
        <v>228</v>
      </c>
      <c r="J155" s="991" t="s">
        <v>229</v>
      </c>
      <c r="K155" s="944" t="s">
        <v>225</v>
      </c>
      <c r="L155" s="641" t="s">
        <v>269</v>
      </c>
      <c r="M155" s="949" t="s">
        <v>229</v>
      </c>
      <c r="N155" s="944" t="s">
        <v>226</v>
      </c>
      <c r="O155" s="641" t="s">
        <v>268</v>
      </c>
      <c r="P155" s="949" t="s">
        <v>229</v>
      </c>
      <c r="Q155" s="1067"/>
      <c r="R155" s="2721"/>
      <c r="S155" s="2721"/>
      <c r="T155" s="2721"/>
      <c r="U155" s="2721"/>
    </row>
    <row r="156" spans="1:32" ht="16.5" customHeight="1" x14ac:dyDescent="0.2">
      <c r="A156" s="2747" t="s">
        <v>25</v>
      </c>
      <c r="B156" s="2748"/>
      <c r="C156" s="2748"/>
      <c r="D156" s="2748"/>
      <c r="E156" s="2748"/>
      <c r="F156" s="2748"/>
      <c r="G156" s="2749"/>
      <c r="H156" s="568">
        <f>SUM(H157:H162)</f>
        <v>7833.7000000000007</v>
      </c>
      <c r="I156" s="642">
        <f>SUM(I157:I162)</f>
        <v>7833.0000000000018</v>
      </c>
      <c r="J156" s="639">
        <f>SUM(J157:J162)</f>
        <v>-0.69999999999964757</v>
      </c>
      <c r="K156" s="945">
        <f t="shared" ref="K156:P156" ca="1" si="8">SUM(K157:K161)</f>
        <v>8003.3999999999987</v>
      </c>
      <c r="L156" s="947">
        <f t="shared" si="8"/>
        <v>7677.0999999999985</v>
      </c>
      <c r="M156" s="956">
        <f t="shared" ca="1" si="8"/>
        <v>-326.29999999999995</v>
      </c>
      <c r="N156" s="945">
        <f t="shared" si="8"/>
        <v>7039.9000000000005</v>
      </c>
      <c r="O156" s="947">
        <f t="shared" si="8"/>
        <v>7533.0000000000009</v>
      </c>
      <c r="P156" s="950">
        <f t="shared" si="8"/>
        <v>493.1</v>
      </c>
      <c r="Q156" s="1067"/>
      <c r="R156" s="2721"/>
      <c r="S156" s="2721"/>
      <c r="T156" s="2721"/>
      <c r="U156" s="2721"/>
    </row>
    <row r="157" spans="1:32" ht="13.5" customHeight="1" x14ac:dyDescent="0.2">
      <c r="A157" s="2738" t="s">
        <v>18</v>
      </c>
      <c r="B157" s="2739"/>
      <c r="C157" s="2739"/>
      <c r="D157" s="2739"/>
      <c r="E157" s="2739"/>
      <c r="F157" s="2739"/>
      <c r="G157" s="2740"/>
      <c r="H157" s="358">
        <f>SUMIF(G14:G149,"sb",H14:H149)</f>
        <v>7158.9000000000005</v>
      </c>
      <c r="I157" s="1179">
        <f>SUMIF(G14:G149,"sb",I14:I149)</f>
        <v>7138.0000000000009</v>
      </c>
      <c r="J157" s="1180">
        <f>I157-H157</f>
        <v>-20.899999999999636</v>
      </c>
      <c r="K157" s="358">
        <f ca="1">SUMIF(G14:G150,"sb",K14:K150)</f>
        <v>7420.4999999999991</v>
      </c>
      <c r="L157" s="1179">
        <f>SUMIF(G14:G150,"sb",L14:L150)</f>
        <v>7094.1999999999989</v>
      </c>
      <c r="M157" s="1180">
        <f ca="1">SUMIF(G14:G150,"sb",M14:M150)</f>
        <v>-326.29999999999995</v>
      </c>
      <c r="N157" s="358">
        <f>SUMIF(G14:G150,"sb",N14:N150)</f>
        <v>6456.2000000000007</v>
      </c>
      <c r="O157" s="1179">
        <f>SUMIF(G14:G150,"sb",O14:O150)</f>
        <v>6949.3000000000011</v>
      </c>
      <c r="P157" s="1181">
        <f>SUMIF(G14:G150,"sb",P14:P150)</f>
        <v>493.1</v>
      </c>
      <c r="Q157" s="1068"/>
      <c r="R157" s="2737"/>
      <c r="S157" s="2737"/>
      <c r="T157" s="2737"/>
      <c r="U157" s="2737"/>
    </row>
    <row r="158" spans="1:32" ht="27" customHeight="1" x14ac:dyDescent="0.2">
      <c r="A158" s="2744" t="s">
        <v>111</v>
      </c>
      <c r="B158" s="2745"/>
      <c r="C158" s="2745"/>
      <c r="D158" s="2745"/>
      <c r="E158" s="2745"/>
      <c r="F158" s="2745"/>
      <c r="G158" s="2746"/>
      <c r="H158" s="358"/>
      <c r="I158" s="1179">
        <f>SUMIF(G15:G150,"sb(vb)",I15:I150)</f>
        <v>14</v>
      </c>
      <c r="J158" s="1180">
        <f>I158-H158</f>
        <v>14</v>
      </c>
      <c r="K158" s="358"/>
      <c r="L158" s="599"/>
      <c r="M158" s="588"/>
      <c r="N158" s="358"/>
      <c r="O158" s="599"/>
      <c r="P158" s="951"/>
      <c r="Q158" s="1150"/>
      <c r="R158" s="1150"/>
      <c r="S158" s="1150"/>
      <c r="T158" s="1150"/>
      <c r="U158" s="1150"/>
    </row>
    <row r="159" spans="1:32" ht="13.5" customHeight="1" x14ac:dyDescent="0.2">
      <c r="A159" s="2738" t="s">
        <v>233</v>
      </c>
      <c r="B159" s="2739"/>
      <c r="C159" s="2739"/>
      <c r="D159" s="2739"/>
      <c r="E159" s="2739"/>
      <c r="F159" s="2739"/>
      <c r="G159" s="2740"/>
      <c r="H159" s="358">
        <f>SUMIF(G15:G150,"sb(l)",H15:H150)</f>
        <v>39.5</v>
      </c>
      <c r="I159" s="599">
        <f>SUMIF(G15:G150,"sb(l)",I15:I150)</f>
        <v>39.5</v>
      </c>
      <c r="J159" s="588"/>
      <c r="K159" s="358"/>
      <c r="L159" s="599"/>
      <c r="M159" s="588"/>
      <c r="N159" s="358"/>
      <c r="O159" s="599"/>
      <c r="P159" s="951"/>
      <c r="Q159" s="1068"/>
      <c r="R159" s="1068"/>
      <c r="S159" s="1068"/>
      <c r="T159" s="1068"/>
      <c r="U159" s="1068"/>
    </row>
    <row r="160" spans="1:32" ht="13.5" customHeight="1" x14ac:dyDescent="0.2">
      <c r="A160" s="2738" t="s">
        <v>53</v>
      </c>
      <c r="B160" s="2739"/>
      <c r="C160" s="2739"/>
      <c r="D160" s="2739"/>
      <c r="E160" s="2739"/>
      <c r="F160" s="2739"/>
      <c r="G160" s="2740"/>
      <c r="H160" s="358">
        <f>SUMIF(G15:G149,"sb(vr)",H15:H149)</f>
        <v>172.9</v>
      </c>
      <c r="I160" s="1179">
        <f>SUMIF(G15:G149,"sb(vr)",I15:I149)</f>
        <v>179.1</v>
      </c>
      <c r="J160" s="1180">
        <f>I160-H160</f>
        <v>6.1999999999999886</v>
      </c>
      <c r="K160" s="358">
        <f>SUMIF(G14:G150,"sb(vr)",K14:K150)</f>
        <v>172.9</v>
      </c>
      <c r="L160" s="599">
        <f>SUMIF(G14:G150,"sb(vr)",L14:L150)</f>
        <v>172.9</v>
      </c>
      <c r="M160" s="588">
        <f>SUMIF(G14:G150,"sb(vr)",M14:M150)</f>
        <v>0</v>
      </c>
      <c r="N160" s="358">
        <f>SUMIF(G14:G150,"sb(vr)",N14:N150)</f>
        <v>172.9</v>
      </c>
      <c r="O160" s="599">
        <f>SUMIF(G14:G150,"sb(vr)",O14:O150)</f>
        <v>172.9</v>
      </c>
      <c r="P160" s="951">
        <f>SUMIF(L14:L150,"sb(vr)",P14:P150)</f>
        <v>0</v>
      </c>
      <c r="Q160" s="15"/>
      <c r="R160" s="1068"/>
      <c r="S160" s="1068"/>
      <c r="T160" s="1068"/>
      <c r="U160" s="1068"/>
    </row>
    <row r="161" spans="1:26" ht="30" customHeight="1" x14ac:dyDescent="0.2">
      <c r="A161" s="2744" t="s">
        <v>24</v>
      </c>
      <c r="B161" s="2745"/>
      <c r="C161" s="2745"/>
      <c r="D161" s="2745"/>
      <c r="E161" s="2745"/>
      <c r="F161" s="2745"/>
      <c r="G161" s="2746"/>
      <c r="H161" s="570">
        <f>SUMIF(G15:G149,"sb(sp)",H15:H149)</f>
        <v>400.1</v>
      </c>
      <c r="I161" s="643">
        <f>SUMIF(G15:G149,"sb(sp)",I15:I149)</f>
        <v>400.1</v>
      </c>
      <c r="J161" s="588"/>
      <c r="K161" s="946">
        <f>SUMIF(G14:G150,"sb(sp)",K14:K150)</f>
        <v>410</v>
      </c>
      <c r="L161" s="948">
        <f>SUMIF(G14:G150,"sb(sp)",L14:L150)</f>
        <v>410</v>
      </c>
      <c r="M161" s="957">
        <f>SUMIF(I14:I150,"sb(sp)",M14:M150)</f>
        <v>0</v>
      </c>
      <c r="N161" s="946">
        <f>SUMIF(G14:G150,"sb(sp)",N14:N150)</f>
        <v>410.8</v>
      </c>
      <c r="O161" s="948">
        <f>SUMIF(G14:G150,"sb(sp)",O14:O150)</f>
        <v>410.8</v>
      </c>
      <c r="P161" s="952">
        <f>SUMIF(L14:L150,"sb(sp)",P14:P150)</f>
        <v>0</v>
      </c>
      <c r="Q161" s="28"/>
      <c r="R161" s="2737"/>
      <c r="S161" s="2737"/>
      <c r="T161" s="2737"/>
      <c r="U161" s="2737"/>
    </row>
    <row r="162" spans="1:26" ht="17.25" customHeight="1" x14ac:dyDescent="0.2">
      <c r="A162" s="2744" t="s">
        <v>89</v>
      </c>
      <c r="B162" s="2745"/>
      <c r="C162" s="2745"/>
      <c r="D162" s="2745"/>
      <c r="E162" s="2745"/>
      <c r="F162" s="2745"/>
      <c r="G162" s="2746"/>
      <c r="H162" s="570">
        <f>SUMIF(G16:G150,"sb(spl)",H16:H150)</f>
        <v>62.3</v>
      </c>
      <c r="I162" s="643">
        <f>SUMIF(G16:G150,"sb(spl)",I16:I150)</f>
        <v>62.3</v>
      </c>
      <c r="J162" s="588">
        <f>I162-H162</f>
        <v>0</v>
      </c>
      <c r="K162" s="946">
        <f>SUMIF(G15:G151,"sb(spl)",K15:K151)</f>
        <v>0</v>
      </c>
      <c r="L162" s="948">
        <f>SUMIF(G15:G151,"sb(spl)",L15:L151)</f>
        <v>0</v>
      </c>
      <c r="M162" s="957">
        <f>SUMIF(I15:I151,"sb(spl)",M15:M151)</f>
        <v>0</v>
      </c>
      <c r="N162" s="946">
        <f>SUMIF(G15:G151,"sb(spl)",N15:N151)</f>
        <v>0</v>
      </c>
      <c r="O162" s="948">
        <f>SUMIF(G15:G151,"sb(spl)",O15:O151)</f>
        <v>0</v>
      </c>
      <c r="P162" s="952">
        <f>SUMIF(L15:L151,"sb(spl)",P15:P151)</f>
        <v>0</v>
      </c>
      <c r="Q162" s="28"/>
      <c r="R162" s="1068"/>
      <c r="S162" s="1068"/>
      <c r="T162" s="1068"/>
      <c r="U162" s="1068"/>
    </row>
    <row r="163" spans="1:26" x14ac:dyDescent="0.2">
      <c r="A163" s="2747" t="s">
        <v>26</v>
      </c>
      <c r="B163" s="2748"/>
      <c r="C163" s="2748"/>
      <c r="D163" s="2748"/>
      <c r="E163" s="2748"/>
      <c r="F163" s="2748"/>
      <c r="G163" s="2749"/>
      <c r="H163" s="568">
        <f t="shared" ref="H163:P163" si="9">SUM(H164:H166)</f>
        <v>795.6</v>
      </c>
      <c r="I163" s="642">
        <f t="shared" si="9"/>
        <v>795.6</v>
      </c>
      <c r="J163" s="642">
        <f t="shared" si="9"/>
        <v>0</v>
      </c>
      <c r="K163" s="568">
        <f t="shared" si="9"/>
        <v>1525.7</v>
      </c>
      <c r="L163" s="642">
        <f t="shared" si="9"/>
        <v>1525.7</v>
      </c>
      <c r="M163" s="639">
        <f t="shared" si="9"/>
        <v>0</v>
      </c>
      <c r="N163" s="568">
        <f t="shared" si="9"/>
        <v>545.70000000000005</v>
      </c>
      <c r="O163" s="642">
        <f t="shared" si="9"/>
        <v>545.70000000000005</v>
      </c>
      <c r="P163" s="953">
        <f t="shared" si="9"/>
        <v>0</v>
      </c>
      <c r="Q163" s="1067"/>
      <c r="R163" s="2721"/>
      <c r="S163" s="2721"/>
      <c r="T163" s="2721"/>
      <c r="U163" s="2721"/>
    </row>
    <row r="164" spans="1:26" x14ac:dyDescent="0.2">
      <c r="A164" s="2738" t="s">
        <v>19</v>
      </c>
      <c r="B164" s="2739"/>
      <c r="C164" s="2739"/>
      <c r="D164" s="2739"/>
      <c r="E164" s="2739"/>
      <c r="F164" s="2739"/>
      <c r="G164" s="2740"/>
      <c r="H164" s="358">
        <f>SUMIF(G15:G149,"es",H15:H149)</f>
        <v>672.9</v>
      </c>
      <c r="I164" s="599">
        <f>SUMIF(G15:G149,"es",I15:I149)</f>
        <v>672.9</v>
      </c>
      <c r="J164" s="588"/>
      <c r="K164" s="358">
        <f>SUMIF(G14:G150,"es",K14:K150)</f>
        <v>1502</v>
      </c>
      <c r="L164" s="599">
        <f>SUMIF(G14:G150,"es",L14:L150)</f>
        <v>1502</v>
      </c>
      <c r="M164" s="588">
        <f>SUMIF(I14:I150,"es",M14:M150)</f>
        <v>0</v>
      </c>
      <c r="N164" s="358">
        <f>SUMIF(G14:G150,"es",N14:N150)</f>
        <v>545.70000000000005</v>
      </c>
      <c r="O164" s="599">
        <f>SUMIF(G14:G150,"es",O14:O150)</f>
        <v>545.70000000000005</v>
      </c>
      <c r="P164" s="951">
        <f>SUMIF(L14:L150,"es",P14:P150)</f>
        <v>0</v>
      </c>
      <c r="Q164" s="1068"/>
      <c r="R164" s="2737"/>
      <c r="S164" s="2737"/>
      <c r="T164" s="2737"/>
      <c r="U164" s="2737"/>
    </row>
    <row r="165" spans="1:26" x14ac:dyDescent="0.2">
      <c r="A165" s="2738" t="s">
        <v>235</v>
      </c>
      <c r="B165" s="2739"/>
      <c r="C165" s="2739"/>
      <c r="D165" s="2739"/>
      <c r="E165" s="2739"/>
      <c r="F165" s="2739"/>
      <c r="G165" s="2740"/>
      <c r="H165" s="358">
        <f>SUMIF(G16:G150,"lrvb",H16:H150)</f>
        <v>58</v>
      </c>
      <c r="I165" s="599">
        <f>SUMIF(G16:G150,"lrvb",I16:I150)</f>
        <v>58</v>
      </c>
      <c r="J165" s="640"/>
      <c r="K165" s="654"/>
      <c r="L165" s="958"/>
      <c r="M165" s="640"/>
      <c r="N165" s="654"/>
      <c r="O165" s="958"/>
      <c r="P165" s="954"/>
      <c r="Q165" s="1068"/>
      <c r="R165" s="1068"/>
      <c r="S165" s="1068"/>
      <c r="T165" s="1068"/>
      <c r="U165" s="1068"/>
    </row>
    <row r="166" spans="1:26" x14ac:dyDescent="0.2">
      <c r="A166" s="2738" t="s">
        <v>86</v>
      </c>
      <c r="B166" s="2739"/>
      <c r="C166" s="2739"/>
      <c r="D166" s="2739"/>
      <c r="E166" s="2739"/>
      <c r="F166" s="2739"/>
      <c r="G166" s="2740"/>
      <c r="H166" s="358">
        <f>SUMIF(G15:G149,"kt",H15:H149)</f>
        <v>64.7</v>
      </c>
      <c r="I166" s="599">
        <f>SUMIF(G15:G149,"kt",I15:I149)</f>
        <v>64.7</v>
      </c>
      <c r="J166" s="640"/>
      <c r="K166" s="654">
        <f>SUMIF(G16:G147,"kt",K16:K147)</f>
        <v>23.7</v>
      </c>
      <c r="L166" s="958">
        <f>SUMIF(G16:G147,"kt",L16:L147)</f>
        <v>23.7</v>
      </c>
      <c r="M166" s="640">
        <f>SUMIF(I16:I147,"kt",M16:M147)</f>
        <v>0</v>
      </c>
      <c r="N166" s="654">
        <f>SUMIF(G16:G147,"kt",N16:N147)</f>
        <v>0</v>
      </c>
      <c r="O166" s="958">
        <f>SUMIF(G16:G147,"kt",O16:O147)</f>
        <v>0</v>
      </c>
      <c r="P166" s="954">
        <f>SUMIF(L16:L147,"kt",P16:P147)</f>
        <v>0</v>
      </c>
      <c r="Q166" s="1068"/>
      <c r="R166" s="1068"/>
      <c r="S166" s="1068"/>
      <c r="T166" s="1068"/>
      <c r="U166" s="1068"/>
      <c r="Z166" s="20"/>
    </row>
    <row r="167" spans="1:26" ht="13.5" thickBot="1" x14ac:dyDescent="0.25">
      <c r="A167" s="2741" t="s">
        <v>14</v>
      </c>
      <c r="B167" s="2742"/>
      <c r="C167" s="2742"/>
      <c r="D167" s="2742"/>
      <c r="E167" s="2742"/>
      <c r="F167" s="2742"/>
      <c r="G167" s="2743"/>
      <c r="H167" s="361">
        <f t="shared" ref="H167:P167" si="10">H163+H156</f>
        <v>8629.3000000000011</v>
      </c>
      <c r="I167" s="600">
        <f t="shared" si="10"/>
        <v>8628.6000000000022</v>
      </c>
      <c r="J167" s="600">
        <f t="shared" si="10"/>
        <v>-0.69999999999964757</v>
      </c>
      <c r="K167" s="361">
        <f t="shared" ca="1" si="10"/>
        <v>9529.0999999999985</v>
      </c>
      <c r="L167" s="600">
        <f t="shared" si="10"/>
        <v>9202.7999999999993</v>
      </c>
      <c r="M167" s="589">
        <f t="shared" ca="1" si="10"/>
        <v>-326.29999999999995</v>
      </c>
      <c r="N167" s="361">
        <f t="shared" si="10"/>
        <v>7585.6</v>
      </c>
      <c r="O167" s="600">
        <f t="shared" si="10"/>
        <v>8078.7000000000007</v>
      </c>
      <c r="P167" s="955">
        <f t="shared" si="10"/>
        <v>493.1</v>
      </c>
      <c r="Q167" s="1067"/>
      <c r="R167" s="2721"/>
      <c r="S167" s="2721"/>
      <c r="T167" s="2721"/>
      <c r="U167" s="2721"/>
    </row>
    <row r="168" spans="1:26" x14ac:dyDescent="0.2">
      <c r="A168" s="137"/>
      <c r="B168" s="170"/>
      <c r="C168" s="137"/>
      <c r="D168" s="26"/>
      <c r="Q168" s="29"/>
      <c r="R168" s="2737"/>
      <c r="S168" s="2737"/>
      <c r="T168" s="2737"/>
      <c r="U168" s="2737"/>
    </row>
    <row r="169" spans="1:26" x14ac:dyDescent="0.2">
      <c r="G169" s="15"/>
      <c r="K169" s="69"/>
      <c r="L169" s="69"/>
      <c r="M169" s="69"/>
      <c r="N169" s="69"/>
      <c r="O169" s="69"/>
      <c r="P169" s="69"/>
      <c r="Q169" s="27"/>
    </row>
    <row r="170" spans="1:26" x14ac:dyDescent="0.2">
      <c r="G170" s="15"/>
    </row>
    <row r="171" spans="1:26" x14ac:dyDescent="0.2">
      <c r="G171" s="15"/>
    </row>
    <row r="172" spans="1:26" x14ac:dyDescent="0.2">
      <c r="G172" s="15"/>
      <c r="H172" s="210"/>
      <c r="I172" s="210"/>
      <c r="J172" s="210"/>
    </row>
    <row r="173" spans="1:26" x14ac:dyDescent="0.2">
      <c r="H173" s="210"/>
      <c r="I173" s="210"/>
      <c r="J173" s="210"/>
    </row>
  </sheetData>
  <mergeCells count="157">
    <mergeCell ref="Q35:Q36"/>
    <mergeCell ref="D37:D38"/>
    <mergeCell ref="D40:D41"/>
    <mergeCell ref="D46:D47"/>
    <mergeCell ref="Q129:U129"/>
    <mergeCell ref="D128:G128"/>
    <mergeCell ref="D68:D70"/>
    <mergeCell ref="E68:E69"/>
    <mergeCell ref="Q68:Q72"/>
    <mergeCell ref="D71:D72"/>
    <mergeCell ref="D61:D63"/>
    <mergeCell ref="Q61:Q63"/>
    <mergeCell ref="D65:D66"/>
    <mergeCell ref="Q65:Q66"/>
    <mergeCell ref="C49:U49"/>
    <mergeCell ref="D50:D51"/>
    <mergeCell ref="Q51:Q52"/>
    <mergeCell ref="D54:D56"/>
    <mergeCell ref="U39:U47"/>
    <mergeCell ref="D98:D101"/>
    <mergeCell ref="D102:D103"/>
    <mergeCell ref="Q102:Q103"/>
    <mergeCell ref="D74:D75"/>
    <mergeCell ref="D76:D77"/>
    <mergeCell ref="D33:D34"/>
    <mergeCell ref="E33:E34"/>
    <mergeCell ref="F33:F34"/>
    <mergeCell ref="A10:U10"/>
    <mergeCell ref="A11:U11"/>
    <mergeCell ref="B12:U12"/>
    <mergeCell ref="C13:U13"/>
    <mergeCell ref="T30:T31"/>
    <mergeCell ref="U21:U24"/>
    <mergeCell ref="U14:U18"/>
    <mergeCell ref="D28:D32"/>
    <mergeCell ref="Q30:Q32"/>
    <mergeCell ref="E28:E32"/>
    <mergeCell ref="Q33:Q34"/>
    <mergeCell ref="D25:D26"/>
    <mergeCell ref="E25:E26"/>
    <mergeCell ref="S30:S31"/>
    <mergeCell ref="R30:R31"/>
    <mergeCell ref="D19:D20"/>
    <mergeCell ref="Q7:Q9"/>
    <mergeCell ref="R8:R9"/>
    <mergeCell ref="S8:S9"/>
    <mergeCell ref="L6:L9"/>
    <mergeCell ref="D15:D16"/>
    <mergeCell ref="Q15:Q16"/>
    <mergeCell ref="S15:S16"/>
    <mergeCell ref="M6:M9"/>
    <mergeCell ref="R15:R16"/>
    <mergeCell ref="Q54:Q55"/>
    <mergeCell ref="Q56:Q57"/>
    <mergeCell ref="D57:D59"/>
    <mergeCell ref="U50:U53"/>
    <mergeCell ref="U54:U58"/>
    <mergeCell ref="Q1:U1"/>
    <mergeCell ref="A2:U2"/>
    <mergeCell ref="A3:U3"/>
    <mergeCell ref="A4:U4"/>
    <mergeCell ref="S5:U5"/>
    <mergeCell ref="A6:A9"/>
    <mergeCell ref="B6:B9"/>
    <mergeCell ref="C6:C9"/>
    <mergeCell ref="D6:D9"/>
    <mergeCell ref="E6:E9"/>
    <mergeCell ref="R7:T7"/>
    <mergeCell ref="U6:U9"/>
    <mergeCell ref="O6:O9"/>
    <mergeCell ref="N6:N9"/>
    <mergeCell ref="P6:P9"/>
    <mergeCell ref="F6:F9"/>
    <mergeCell ref="G6:G9"/>
    <mergeCell ref="H6:H9"/>
    <mergeCell ref="K6:K9"/>
    <mergeCell ref="E111:E115"/>
    <mergeCell ref="D116:D119"/>
    <mergeCell ref="D78:D80"/>
    <mergeCell ref="D82:D83"/>
    <mergeCell ref="D85:D86"/>
    <mergeCell ref="D89:D90"/>
    <mergeCell ref="U91:U92"/>
    <mergeCell ref="E104:E106"/>
    <mergeCell ref="U116:U119"/>
    <mergeCell ref="R157:U157"/>
    <mergeCell ref="A158:G158"/>
    <mergeCell ref="C48:G48"/>
    <mergeCell ref="Q48:U48"/>
    <mergeCell ref="U35:U36"/>
    <mergeCell ref="U37:U38"/>
    <mergeCell ref="D35:D36"/>
    <mergeCell ref="E35:E36"/>
    <mergeCell ref="F35:F36"/>
    <mergeCell ref="Q128:U128"/>
    <mergeCell ref="U123:U125"/>
    <mergeCell ref="D87:D88"/>
    <mergeCell ref="D91:D92"/>
    <mergeCell ref="U95:U97"/>
    <mergeCell ref="D123:D124"/>
    <mergeCell ref="E123:E124"/>
    <mergeCell ref="D104:D106"/>
    <mergeCell ref="D95:D97"/>
    <mergeCell ref="Q95:Q97"/>
    <mergeCell ref="U93:U94"/>
    <mergeCell ref="U87:U88"/>
    <mergeCell ref="U104:U106"/>
    <mergeCell ref="D107:D110"/>
    <mergeCell ref="D111:D115"/>
    <mergeCell ref="A167:G167"/>
    <mergeCell ref="R167:U167"/>
    <mergeCell ref="U98:U101"/>
    <mergeCell ref="A165:G165"/>
    <mergeCell ref="C129:G129"/>
    <mergeCell ref="F139:F141"/>
    <mergeCell ref="E140:E141"/>
    <mergeCell ref="D146:D147"/>
    <mergeCell ref="D149:D150"/>
    <mergeCell ref="C151:G151"/>
    <mergeCell ref="D132:D133"/>
    <mergeCell ref="Q133:Q134"/>
    <mergeCell ref="D135:D137"/>
    <mergeCell ref="U142:U145"/>
    <mergeCell ref="E135:E137"/>
    <mergeCell ref="A162:G162"/>
    <mergeCell ref="A166:G166"/>
    <mergeCell ref="A159:G159"/>
    <mergeCell ref="Q151:U151"/>
    <mergeCell ref="B152:G152"/>
    <mergeCell ref="Q152:U152"/>
    <mergeCell ref="B153:G153"/>
    <mergeCell ref="Q153:U153"/>
    <mergeCell ref="A154:O154"/>
    <mergeCell ref="R168:U168"/>
    <mergeCell ref="I6:I9"/>
    <mergeCell ref="J6:J9"/>
    <mergeCell ref="T8:T9"/>
    <mergeCell ref="T15:T16"/>
    <mergeCell ref="T68:T70"/>
    <mergeCell ref="Q6:T6"/>
    <mergeCell ref="A160:G160"/>
    <mergeCell ref="A161:G161"/>
    <mergeCell ref="R161:U161"/>
    <mergeCell ref="A163:G163"/>
    <mergeCell ref="R163:U163"/>
    <mergeCell ref="A164:G164"/>
    <mergeCell ref="R164:U164"/>
    <mergeCell ref="A155:G155"/>
    <mergeCell ref="R155:U155"/>
    <mergeCell ref="A156:G156"/>
    <mergeCell ref="R156:U156"/>
    <mergeCell ref="A157:G157"/>
    <mergeCell ref="C130:U130"/>
    <mergeCell ref="Q118:Q119"/>
    <mergeCell ref="D120:D122"/>
    <mergeCell ref="E120:E122"/>
    <mergeCell ref="Q120:Q121"/>
  </mergeCells>
  <printOptions horizontalCentered="1"/>
  <pageMargins left="0" right="0" top="0.55118110236220474" bottom="0" header="0.31496062992125984" footer="0.31496062992125984"/>
  <pageSetup paperSize="9" scale="70" orientation="landscape" r:id="rId1"/>
  <rowBreaks count="7" manualBreakCount="7">
    <brk id="26" max="20" man="1"/>
    <brk id="38" max="20" man="1"/>
    <brk id="60" max="20" man="1"/>
    <brk id="86" max="20" man="1"/>
    <brk id="110" max="20" man="1"/>
    <brk id="137" max="20" man="1"/>
    <brk id="153" max="20"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4"/>
  <sheetViews>
    <sheetView zoomScaleNormal="100" zoomScaleSheetLayoutView="70" workbookViewId="0">
      <selection activeCell="A153" sqref="A153:M153"/>
    </sheetView>
  </sheetViews>
  <sheetFormatPr defaultColWidth="9.140625" defaultRowHeight="12.75" x14ac:dyDescent="0.2"/>
  <cols>
    <col min="1" max="1" width="2.5703125" style="138" customWidth="1"/>
    <col min="2" max="2" width="3.140625" style="171" customWidth="1"/>
    <col min="3" max="3" width="2.5703125" style="138" customWidth="1"/>
    <col min="4" max="4" width="2.5703125" style="171" customWidth="1"/>
    <col min="5" max="5" width="26.42578125" style="15" customWidth="1"/>
    <col min="6" max="6" width="4" style="147" customWidth="1"/>
    <col min="7" max="7" width="4" style="270" customWidth="1"/>
    <col min="8" max="8" width="2.7109375" style="41" customWidth="1"/>
    <col min="9" max="9" width="12" style="141" customWidth="1"/>
    <col min="10" max="10" width="7.28515625" style="41" customWidth="1"/>
    <col min="11" max="11" width="9.85546875" style="69" customWidth="1"/>
    <col min="12" max="12" width="24.140625" style="30" customWidth="1"/>
    <col min="13" max="13" width="5.85546875" style="41" customWidth="1"/>
    <col min="14" max="17" width="9.140625" style="772"/>
    <col min="18" max="16384" width="9.140625" style="15"/>
  </cols>
  <sheetData>
    <row r="1" spans="1:18" ht="54" customHeight="1" x14ac:dyDescent="0.2">
      <c r="K1" s="2736" t="s">
        <v>262</v>
      </c>
      <c r="L1" s="2736"/>
      <c r="M1" s="2736"/>
      <c r="N1" s="769"/>
      <c r="O1" s="769"/>
      <c r="P1" s="769"/>
    </row>
    <row r="2" spans="1:18" s="64" customFormat="1" ht="15.75" x14ac:dyDescent="0.2">
      <c r="A2" s="2577" t="s">
        <v>181</v>
      </c>
      <c r="B2" s="2577"/>
      <c r="C2" s="2577"/>
      <c r="D2" s="2577"/>
      <c r="E2" s="2577"/>
      <c r="F2" s="2577"/>
      <c r="G2" s="2577"/>
      <c r="H2" s="2577"/>
      <c r="I2" s="2577"/>
      <c r="J2" s="2577"/>
      <c r="K2" s="2577"/>
      <c r="L2" s="2577"/>
      <c r="M2" s="2577"/>
      <c r="N2" s="770"/>
      <c r="O2" s="770"/>
      <c r="P2" s="770"/>
      <c r="Q2" s="770"/>
    </row>
    <row r="3" spans="1:18" s="64" customFormat="1" ht="24" customHeight="1" x14ac:dyDescent="0.2">
      <c r="A3" s="2578" t="s">
        <v>141</v>
      </c>
      <c r="B3" s="2579"/>
      <c r="C3" s="2579"/>
      <c r="D3" s="2579"/>
      <c r="E3" s="2579"/>
      <c r="F3" s="2579"/>
      <c r="G3" s="2579"/>
      <c r="H3" s="2579"/>
      <c r="I3" s="2579"/>
      <c r="J3" s="2579"/>
      <c r="K3" s="2579"/>
      <c r="L3" s="2579"/>
      <c r="M3" s="2579"/>
      <c r="N3" s="770"/>
      <c r="O3" s="770"/>
      <c r="P3" s="770"/>
      <c r="Q3" s="770"/>
    </row>
    <row r="4" spans="1:18" s="64" customFormat="1" ht="15.75" x14ac:dyDescent="0.2">
      <c r="A4" s="2577" t="s">
        <v>59</v>
      </c>
      <c r="B4" s="2580"/>
      <c r="C4" s="2580"/>
      <c r="D4" s="2580"/>
      <c r="E4" s="2580"/>
      <c r="F4" s="2580"/>
      <c r="G4" s="2580"/>
      <c r="H4" s="2580"/>
      <c r="I4" s="2580"/>
      <c r="J4" s="2580"/>
      <c r="K4" s="2580"/>
      <c r="L4" s="2580"/>
      <c r="M4" s="2580"/>
      <c r="N4" s="770"/>
      <c r="O4" s="770"/>
      <c r="P4" s="770"/>
      <c r="Q4" s="770"/>
    </row>
    <row r="5" spans="1:18" s="16" customFormat="1" ht="21.75" customHeight="1" thickBot="1" x14ac:dyDescent="0.25">
      <c r="A5" s="108"/>
      <c r="B5" s="169"/>
      <c r="C5" s="108"/>
      <c r="D5" s="171"/>
      <c r="E5" s="11"/>
      <c r="F5" s="145"/>
      <c r="G5" s="271"/>
      <c r="H5" s="63"/>
      <c r="I5" s="140"/>
      <c r="J5" s="41"/>
      <c r="K5" s="69"/>
      <c r="L5" s="3081" t="s">
        <v>99</v>
      </c>
      <c r="M5" s="3081"/>
      <c r="N5" s="771"/>
      <c r="O5" s="771"/>
      <c r="P5" s="771"/>
      <c r="Q5" s="771"/>
    </row>
    <row r="6" spans="1:18" s="16" customFormat="1" ht="58.5" customHeight="1" x14ac:dyDescent="0.2">
      <c r="A6" s="2897" t="s">
        <v>0</v>
      </c>
      <c r="B6" s="2901" t="s">
        <v>1</v>
      </c>
      <c r="C6" s="2901" t="s">
        <v>2</v>
      </c>
      <c r="D6" s="3090" t="s">
        <v>182</v>
      </c>
      <c r="E6" s="2588" t="s">
        <v>20</v>
      </c>
      <c r="F6" s="2905" t="s">
        <v>3</v>
      </c>
      <c r="G6" s="3087" t="s">
        <v>183</v>
      </c>
      <c r="H6" s="3056" t="s">
        <v>4</v>
      </c>
      <c r="I6" s="2594" t="s">
        <v>113</v>
      </c>
      <c r="J6" s="2633" t="s">
        <v>5</v>
      </c>
      <c r="K6" s="221" t="s">
        <v>237</v>
      </c>
      <c r="L6" s="2625" t="s">
        <v>60</v>
      </c>
      <c r="M6" s="2627"/>
      <c r="N6" s="771"/>
      <c r="O6" s="771"/>
      <c r="P6" s="771"/>
      <c r="Q6" s="771"/>
    </row>
    <row r="7" spans="1:18" s="16" customFormat="1" ht="21" customHeight="1" x14ac:dyDescent="0.2">
      <c r="A7" s="2898"/>
      <c r="B7" s="2902"/>
      <c r="C7" s="2902"/>
      <c r="D7" s="3091"/>
      <c r="E7" s="2589"/>
      <c r="F7" s="2906"/>
      <c r="G7" s="3070"/>
      <c r="H7" s="3057"/>
      <c r="I7" s="2595"/>
      <c r="J7" s="2634"/>
      <c r="K7" s="2772" t="s">
        <v>6</v>
      </c>
      <c r="L7" s="2629" t="s">
        <v>20</v>
      </c>
      <c r="M7" s="272" t="s">
        <v>69</v>
      </c>
      <c r="N7" s="771"/>
      <c r="O7" s="771"/>
      <c r="P7" s="771"/>
      <c r="Q7" s="771"/>
    </row>
    <row r="8" spans="1:18" s="16" customFormat="1" ht="28.5" customHeight="1" x14ac:dyDescent="0.2">
      <c r="A8" s="2899"/>
      <c r="B8" s="2903"/>
      <c r="C8" s="2903"/>
      <c r="D8" s="3091"/>
      <c r="E8" s="2589"/>
      <c r="F8" s="2906"/>
      <c r="G8" s="3070"/>
      <c r="H8" s="3057"/>
      <c r="I8" s="2595"/>
      <c r="J8" s="2634"/>
      <c r="K8" s="2773"/>
      <c r="L8" s="2629"/>
      <c r="M8" s="3088" t="s">
        <v>61</v>
      </c>
      <c r="N8" s="771"/>
      <c r="O8" s="771"/>
      <c r="P8" s="771"/>
      <c r="Q8" s="771"/>
    </row>
    <row r="9" spans="1:18" s="16" customFormat="1" ht="53.25" customHeight="1" thickBot="1" x14ac:dyDescent="0.25">
      <c r="A9" s="2900"/>
      <c r="B9" s="2904"/>
      <c r="C9" s="2904"/>
      <c r="D9" s="3092"/>
      <c r="E9" s="2590"/>
      <c r="F9" s="2907"/>
      <c r="G9" s="3071"/>
      <c r="H9" s="3058"/>
      <c r="I9" s="2596"/>
      <c r="J9" s="2635"/>
      <c r="K9" s="2774"/>
      <c r="L9" s="2630"/>
      <c r="M9" s="3089"/>
      <c r="N9" s="771"/>
      <c r="O9" s="771"/>
      <c r="P9" s="771"/>
      <c r="Q9" s="771"/>
    </row>
    <row r="10" spans="1:18" ht="15" customHeight="1" x14ac:dyDescent="0.2">
      <c r="A10" s="2613" t="s">
        <v>23</v>
      </c>
      <c r="B10" s="2614"/>
      <c r="C10" s="2614"/>
      <c r="D10" s="2614"/>
      <c r="E10" s="2614"/>
      <c r="F10" s="2614"/>
      <c r="G10" s="2614"/>
      <c r="H10" s="2614"/>
      <c r="I10" s="2614"/>
      <c r="J10" s="2614"/>
      <c r="K10" s="2614"/>
      <c r="L10" s="2614"/>
      <c r="M10" s="2615"/>
    </row>
    <row r="11" spans="1:18" ht="13.5" thickBot="1" x14ac:dyDescent="0.25">
      <c r="A11" s="2930" t="s">
        <v>171</v>
      </c>
      <c r="B11" s="2931"/>
      <c r="C11" s="2931"/>
      <c r="D11" s="2931"/>
      <c r="E11" s="2931"/>
      <c r="F11" s="2931"/>
      <c r="G11" s="2931"/>
      <c r="H11" s="2931"/>
      <c r="I11" s="2931"/>
      <c r="J11" s="2931"/>
      <c r="K11" s="2931"/>
      <c r="L11" s="2931"/>
      <c r="M11" s="2932"/>
    </row>
    <row r="12" spans="1:18" ht="13.5" thickBot="1" x14ac:dyDescent="0.25">
      <c r="A12" s="109" t="s">
        <v>7</v>
      </c>
      <c r="B12" s="2620" t="s">
        <v>55</v>
      </c>
      <c r="C12" s="2620"/>
      <c r="D12" s="2620"/>
      <c r="E12" s="2620"/>
      <c r="F12" s="2620"/>
      <c r="G12" s="2620"/>
      <c r="H12" s="2620"/>
      <c r="I12" s="2620"/>
      <c r="J12" s="2620"/>
      <c r="K12" s="2620"/>
      <c r="L12" s="2620"/>
      <c r="M12" s="2621"/>
    </row>
    <row r="13" spans="1:18" ht="13.5" thickBot="1" x14ac:dyDescent="0.25">
      <c r="A13" s="109" t="s">
        <v>7</v>
      </c>
      <c r="B13" s="1" t="s">
        <v>7</v>
      </c>
      <c r="C13" s="2933" t="s">
        <v>30</v>
      </c>
      <c r="D13" s="2933"/>
      <c r="E13" s="2933"/>
      <c r="F13" s="2933"/>
      <c r="G13" s="2933"/>
      <c r="H13" s="2933"/>
      <c r="I13" s="2933"/>
      <c r="J13" s="2933"/>
      <c r="K13" s="2933"/>
      <c r="L13" s="2933"/>
      <c r="M13" s="2935"/>
    </row>
    <row r="14" spans="1:18" ht="27" customHeight="1" x14ac:dyDescent="0.2">
      <c r="A14" s="110" t="s">
        <v>7</v>
      </c>
      <c r="B14" s="119" t="s">
        <v>7</v>
      </c>
      <c r="C14" s="111" t="s">
        <v>7</v>
      </c>
      <c r="D14" s="317"/>
      <c r="E14" s="17" t="s">
        <v>32</v>
      </c>
      <c r="F14" s="709"/>
      <c r="G14" s="712"/>
      <c r="H14" s="730" t="s">
        <v>27</v>
      </c>
      <c r="I14" s="2757" t="s">
        <v>140</v>
      </c>
      <c r="J14" s="306"/>
      <c r="K14" s="233"/>
      <c r="L14" s="683"/>
      <c r="M14" s="238"/>
    </row>
    <row r="15" spans="1:18" ht="28.5" customHeight="1" x14ac:dyDescent="0.2">
      <c r="A15" s="112"/>
      <c r="B15" s="9"/>
      <c r="C15" s="2"/>
      <c r="D15" s="3079" t="s">
        <v>7</v>
      </c>
      <c r="E15" s="2643" t="s">
        <v>58</v>
      </c>
      <c r="F15" s="710"/>
      <c r="G15" s="3059">
        <v>802010601</v>
      </c>
      <c r="H15" s="245"/>
      <c r="I15" s="2758"/>
      <c r="J15" s="106" t="s">
        <v>10</v>
      </c>
      <c r="K15" s="103">
        <v>200</v>
      </c>
      <c r="L15" s="3095" t="s">
        <v>70</v>
      </c>
      <c r="M15" s="2802">
        <v>5</v>
      </c>
      <c r="R15" s="20"/>
    </row>
    <row r="16" spans="1:18" ht="32.25" customHeight="1" x14ac:dyDescent="0.2">
      <c r="A16" s="112"/>
      <c r="B16" s="9"/>
      <c r="C16" s="2"/>
      <c r="D16" s="3080"/>
      <c r="E16" s="2663"/>
      <c r="F16" s="710"/>
      <c r="G16" s="3060"/>
      <c r="H16" s="245"/>
      <c r="I16" s="719"/>
      <c r="J16" s="231"/>
      <c r="K16" s="644"/>
      <c r="L16" s="3096"/>
      <c r="M16" s="3084"/>
    </row>
    <row r="17" spans="1:19" ht="61.5" customHeight="1" x14ac:dyDescent="0.2">
      <c r="A17" s="112"/>
      <c r="B17" s="9"/>
      <c r="C17" s="2"/>
      <c r="D17" s="706" t="s">
        <v>8</v>
      </c>
      <c r="E17" s="33" t="s">
        <v>78</v>
      </c>
      <c r="F17" s="710"/>
      <c r="G17" s="263">
        <v>802010606</v>
      </c>
      <c r="H17" s="245"/>
      <c r="I17" s="719"/>
      <c r="J17" s="224" t="s">
        <v>10</v>
      </c>
      <c r="K17" s="100">
        <v>25</v>
      </c>
      <c r="L17" s="682" t="s">
        <v>70</v>
      </c>
      <c r="M17" s="79">
        <v>6</v>
      </c>
      <c r="O17" s="771"/>
      <c r="S17" s="20"/>
    </row>
    <row r="18" spans="1:19" ht="63" customHeight="1" x14ac:dyDescent="0.2">
      <c r="A18" s="112"/>
      <c r="B18" s="9"/>
      <c r="C18" s="2"/>
      <c r="D18" s="324" t="s">
        <v>9</v>
      </c>
      <c r="E18" s="695" t="s">
        <v>67</v>
      </c>
      <c r="F18" s="710"/>
      <c r="G18" s="713">
        <v>802010604</v>
      </c>
      <c r="H18" s="245"/>
      <c r="I18" s="719"/>
      <c r="J18" s="139" t="s">
        <v>10</v>
      </c>
      <c r="K18" s="100">
        <v>160</v>
      </c>
      <c r="L18" s="682" t="s">
        <v>70</v>
      </c>
      <c r="M18" s="79">
        <v>40</v>
      </c>
      <c r="O18" s="771"/>
      <c r="P18" s="771"/>
    </row>
    <row r="19" spans="1:19" ht="66.75" customHeight="1" x14ac:dyDescent="0.2">
      <c r="A19" s="112"/>
      <c r="B19" s="9"/>
      <c r="C19" s="2"/>
      <c r="D19" s="706" t="s">
        <v>11</v>
      </c>
      <c r="E19" s="33" t="s">
        <v>80</v>
      </c>
      <c r="F19" s="710"/>
      <c r="G19" s="781">
        <v>802010608</v>
      </c>
      <c r="H19" s="245"/>
      <c r="I19" s="719"/>
      <c r="J19" s="212" t="s">
        <v>10</v>
      </c>
      <c r="K19" s="100">
        <v>40</v>
      </c>
      <c r="L19" s="782" t="s">
        <v>70</v>
      </c>
      <c r="M19" s="783">
        <v>8</v>
      </c>
      <c r="O19" s="771"/>
      <c r="R19" s="20"/>
    </row>
    <row r="20" spans="1:19" ht="66.75" customHeight="1" x14ac:dyDescent="0.2">
      <c r="A20" s="112"/>
      <c r="B20" s="9"/>
      <c r="C20" s="2"/>
      <c r="D20" s="744"/>
      <c r="E20" s="784" t="s">
        <v>251</v>
      </c>
      <c r="F20" s="745"/>
      <c r="G20" s="752"/>
      <c r="H20" s="245"/>
      <c r="I20" s="741"/>
      <c r="J20" s="224"/>
      <c r="K20" s="144"/>
      <c r="L20" s="685" t="s">
        <v>252</v>
      </c>
      <c r="M20" s="748">
        <v>1</v>
      </c>
      <c r="O20" s="771"/>
      <c r="R20" s="20"/>
    </row>
    <row r="21" spans="1:19" ht="30.75" customHeight="1" x14ac:dyDescent="0.2">
      <c r="A21" s="112"/>
      <c r="B21" s="9"/>
      <c r="C21" s="2"/>
      <c r="D21" s="744"/>
      <c r="E21" s="3046" t="s">
        <v>253</v>
      </c>
      <c r="F21" s="745"/>
      <c r="G21" s="752"/>
      <c r="H21" s="245"/>
      <c r="I21" s="741"/>
      <c r="J21" s="217"/>
      <c r="K21" s="103"/>
      <c r="L21" s="684" t="s">
        <v>254</v>
      </c>
      <c r="M21" s="746">
        <v>1</v>
      </c>
      <c r="O21" s="771"/>
      <c r="R21" s="20"/>
    </row>
    <row r="22" spans="1:19" ht="13.5" thickBot="1" x14ac:dyDescent="0.25">
      <c r="A22" s="112"/>
      <c r="B22" s="9"/>
      <c r="C22" s="2"/>
      <c r="D22" s="706"/>
      <c r="E22" s="3047"/>
      <c r="F22" s="258"/>
      <c r="G22" s="762"/>
      <c r="H22" s="731"/>
      <c r="I22" s="722"/>
      <c r="J22" s="303" t="s">
        <v>14</v>
      </c>
      <c r="K22" s="78">
        <f>SUM(K15:K19)</f>
        <v>425</v>
      </c>
      <c r="L22" s="685"/>
      <c r="M22" s="273"/>
      <c r="O22" s="771"/>
    </row>
    <row r="23" spans="1:19" ht="45" customHeight="1" x14ac:dyDescent="0.2">
      <c r="A23" s="118" t="s">
        <v>7</v>
      </c>
      <c r="B23" s="119" t="s">
        <v>7</v>
      </c>
      <c r="C23" s="167" t="s">
        <v>8</v>
      </c>
      <c r="D23" s="316"/>
      <c r="E23" s="87" t="s">
        <v>157</v>
      </c>
      <c r="F23" s="213"/>
      <c r="G23" s="660"/>
      <c r="H23" s="245">
        <v>2</v>
      </c>
      <c r="I23" s="719" t="s">
        <v>140</v>
      </c>
      <c r="J23" s="304"/>
      <c r="K23" s="92"/>
      <c r="L23" s="655"/>
      <c r="M23" s="56"/>
      <c r="O23" s="771"/>
    </row>
    <row r="24" spans="1:19" ht="29.25" customHeight="1" x14ac:dyDescent="0.2">
      <c r="A24" s="112"/>
      <c r="B24" s="9"/>
      <c r="C24" s="2"/>
      <c r="D24" s="324" t="s">
        <v>7</v>
      </c>
      <c r="E24" s="695" t="s">
        <v>125</v>
      </c>
      <c r="F24" s="710"/>
      <c r="G24" s="3044">
        <v>802010607</v>
      </c>
      <c r="H24" s="245"/>
      <c r="I24" s="719"/>
      <c r="J24" s="234" t="s">
        <v>10</v>
      </c>
      <c r="K24" s="100">
        <v>21</v>
      </c>
      <c r="L24" s="656" t="s">
        <v>70</v>
      </c>
      <c r="M24" s="658">
        <v>5</v>
      </c>
      <c r="O24" s="771"/>
      <c r="Q24" s="771"/>
      <c r="S24" s="20"/>
    </row>
    <row r="25" spans="1:19" ht="16.5" customHeight="1" x14ac:dyDescent="0.2">
      <c r="A25" s="112"/>
      <c r="B25" s="9"/>
      <c r="C25" s="2"/>
      <c r="D25" s="706" t="s">
        <v>8</v>
      </c>
      <c r="E25" s="695" t="s">
        <v>124</v>
      </c>
      <c r="F25" s="710"/>
      <c r="G25" s="3044"/>
      <c r="H25" s="245"/>
      <c r="I25" s="719"/>
      <c r="J25" s="302" t="s">
        <v>10</v>
      </c>
      <c r="K25" s="42">
        <v>24</v>
      </c>
      <c r="L25" s="657" t="s">
        <v>79</v>
      </c>
      <c r="M25" s="79">
        <v>1</v>
      </c>
      <c r="O25" s="771"/>
      <c r="P25" s="771"/>
    </row>
    <row r="26" spans="1:19" ht="16.5" customHeight="1" x14ac:dyDescent="0.2">
      <c r="A26" s="112"/>
      <c r="B26" s="9"/>
      <c r="C26" s="2"/>
      <c r="D26" s="706"/>
      <c r="E26" s="691"/>
      <c r="F26" s="710"/>
      <c r="G26" s="3044"/>
      <c r="H26" s="245"/>
      <c r="I26" s="719"/>
      <c r="J26" s="234" t="s">
        <v>52</v>
      </c>
      <c r="K26" s="103">
        <v>172.9</v>
      </c>
      <c r="L26" s="391"/>
      <c r="M26" s="733"/>
      <c r="O26" s="771"/>
      <c r="P26" s="771"/>
      <c r="Q26" s="771"/>
    </row>
    <row r="27" spans="1:19" ht="42" customHeight="1" x14ac:dyDescent="0.2">
      <c r="A27" s="395"/>
      <c r="B27" s="396"/>
      <c r="C27" s="397"/>
      <c r="D27" s="324" t="s">
        <v>9</v>
      </c>
      <c r="E27" s="163" t="s">
        <v>238</v>
      </c>
      <c r="F27" s="822" t="s">
        <v>239</v>
      </c>
      <c r="G27" s="781"/>
      <c r="H27" s="249"/>
      <c r="I27" s="98"/>
      <c r="J27" s="302" t="s">
        <v>10</v>
      </c>
      <c r="K27" s="42">
        <v>439.6</v>
      </c>
      <c r="L27" s="507" t="s">
        <v>242</v>
      </c>
      <c r="M27" s="753">
        <v>4</v>
      </c>
      <c r="O27" s="771"/>
      <c r="P27" s="771"/>
    </row>
    <row r="28" spans="1:19" ht="107.25" customHeight="1" x14ac:dyDescent="0.2">
      <c r="A28" s="112"/>
      <c r="B28" s="9"/>
      <c r="C28" s="2"/>
      <c r="D28" s="706"/>
      <c r="E28" s="228"/>
      <c r="F28" s="818"/>
      <c r="G28" s="752"/>
      <c r="H28" s="245"/>
      <c r="I28" s="719"/>
      <c r="J28" s="102"/>
      <c r="K28" s="338"/>
      <c r="L28" s="820" t="s">
        <v>244</v>
      </c>
      <c r="M28" s="821">
        <v>100</v>
      </c>
      <c r="O28" s="771"/>
      <c r="P28" s="771"/>
    </row>
    <row r="29" spans="1:19" ht="43.5" customHeight="1" x14ac:dyDescent="0.2">
      <c r="A29" s="112"/>
      <c r="B29" s="9"/>
      <c r="C29" s="2"/>
      <c r="D29" s="706"/>
      <c r="E29" s="228"/>
      <c r="F29" s="818"/>
      <c r="G29" s="752"/>
      <c r="H29" s="245"/>
      <c r="I29" s="719"/>
      <c r="J29" s="102"/>
      <c r="K29" s="144"/>
      <c r="L29" s="507" t="s">
        <v>241</v>
      </c>
      <c r="M29" s="753">
        <v>1</v>
      </c>
      <c r="O29" s="771"/>
      <c r="P29" s="771"/>
      <c r="Q29" s="771"/>
    </row>
    <row r="30" spans="1:19" ht="28.5" customHeight="1" x14ac:dyDescent="0.2">
      <c r="A30" s="112"/>
      <c r="B30" s="9"/>
      <c r="C30" s="2"/>
      <c r="D30" s="705"/>
      <c r="E30" s="459"/>
      <c r="F30" s="819"/>
      <c r="G30" s="754"/>
      <c r="H30" s="249"/>
      <c r="I30" s="98"/>
      <c r="J30" s="755"/>
      <c r="K30" s="644"/>
      <c r="L30" s="659" t="s">
        <v>243</v>
      </c>
      <c r="M30" s="756">
        <v>2</v>
      </c>
      <c r="O30" s="771"/>
      <c r="P30" s="771"/>
      <c r="Q30" s="771"/>
    </row>
    <row r="31" spans="1:19" ht="28.5" customHeight="1" x14ac:dyDescent="0.2">
      <c r="A31" s="112"/>
      <c r="B31" s="9"/>
      <c r="C31" s="2"/>
      <c r="D31" s="706" t="s">
        <v>11</v>
      </c>
      <c r="E31" s="228" t="s">
        <v>245</v>
      </c>
      <c r="F31" s="3061" t="s">
        <v>239</v>
      </c>
      <c r="G31" s="752"/>
      <c r="H31" s="245"/>
      <c r="I31" s="719"/>
      <c r="J31" s="102" t="s">
        <v>10</v>
      </c>
      <c r="K31" s="338">
        <v>77.599999999999994</v>
      </c>
      <c r="L31" s="757" t="s">
        <v>246</v>
      </c>
      <c r="M31" s="758">
        <v>3</v>
      </c>
      <c r="O31" s="771"/>
      <c r="P31" s="771"/>
    </row>
    <row r="32" spans="1:19" ht="29.25" customHeight="1" x14ac:dyDescent="0.2">
      <c r="A32" s="112"/>
      <c r="B32" s="9"/>
      <c r="C32" s="2"/>
      <c r="D32" s="706"/>
      <c r="E32" s="228"/>
      <c r="F32" s="3062"/>
      <c r="G32" s="752"/>
      <c r="H32" s="245"/>
      <c r="I32" s="719"/>
      <c r="J32" s="102"/>
      <c r="K32" s="338"/>
      <c r="L32" s="759" t="s">
        <v>247</v>
      </c>
      <c r="M32" s="760">
        <v>10</v>
      </c>
      <c r="O32" s="771"/>
      <c r="P32" s="771"/>
    </row>
    <row r="33" spans="1:18" ht="43.5" customHeight="1" x14ac:dyDescent="0.2">
      <c r="A33" s="112"/>
      <c r="B33" s="9"/>
      <c r="C33" s="2"/>
      <c r="D33" s="706"/>
      <c r="E33" s="228"/>
      <c r="F33" s="3062"/>
      <c r="G33" s="752"/>
      <c r="H33" s="245"/>
      <c r="I33" s="719"/>
      <c r="J33" s="102"/>
      <c r="K33" s="144"/>
      <c r="L33" s="3063" t="s">
        <v>248</v>
      </c>
      <c r="M33" s="3049">
        <v>100</v>
      </c>
      <c r="O33" s="771"/>
      <c r="P33" s="771"/>
      <c r="Q33" s="771"/>
    </row>
    <row r="34" spans="1:18" ht="73.5" customHeight="1" x14ac:dyDescent="0.2">
      <c r="A34" s="112"/>
      <c r="B34" s="9"/>
      <c r="C34" s="2"/>
      <c r="D34" s="706"/>
      <c r="E34" s="228"/>
      <c r="F34" s="3062"/>
      <c r="G34" s="752"/>
      <c r="H34" s="245"/>
      <c r="I34" s="719"/>
      <c r="J34" s="102"/>
      <c r="K34" s="144"/>
      <c r="L34" s="3064"/>
      <c r="M34" s="3049"/>
      <c r="O34" s="771"/>
      <c r="P34" s="771"/>
      <c r="Q34" s="771"/>
    </row>
    <row r="35" spans="1:18" ht="16.5" customHeight="1" thickBot="1" x14ac:dyDescent="0.25">
      <c r="A35" s="112"/>
      <c r="B35" s="9"/>
      <c r="C35" s="2"/>
      <c r="D35" s="706"/>
      <c r="E35" s="761"/>
      <c r="F35" s="2929"/>
      <c r="G35" s="762"/>
      <c r="H35" s="245"/>
      <c r="I35" s="719"/>
      <c r="J35" s="305" t="s">
        <v>14</v>
      </c>
      <c r="K35" s="44">
        <f>SUM(K24:K31)</f>
        <v>735.1</v>
      </c>
      <c r="L35" s="3065"/>
      <c r="M35" s="763"/>
      <c r="O35" s="771"/>
      <c r="P35" s="771"/>
      <c r="Q35" s="771"/>
    </row>
    <row r="36" spans="1:18" ht="30.75" customHeight="1" x14ac:dyDescent="0.2">
      <c r="A36" s="110" t="s">
        <v>7</v>
      </c>
      <c r="B36" s="119" t="s">
        <v>7</v>
      </c>
      <c r="C36" s="111" t="s">
        <v>9</v>
      </c>
      <c r="D36" s="317"/>
      <c r="E36" s="776" t="s">
        <v>46</v>
      </c>
      <c r="F36" s="3066"/>
      <c r="G36" s="3054">
        <v>8020104</v>
      </c>
      <c r="H36" s="3050" t="s">
        <v>27</v>
      </c>
      <c r="I36" s="2757" t="s">
        <v>140</v>
      </c>
      <c r="J36" s="306" t="s">
        <v>10</v>
      </c>
      <c r="K36" s="309">
        <v>190</v>
      </c>
      <c r="L36" s="698" t="s">
        <v>71</v>
      </c>
      <c r="M36" s="21">
        <v>4</v>
      </c>
    </row>
    <row r="37" spans="1:18" ht="21" customHeight="1" x14ac:dyDescent="0.2">
      <c r="A37" s="112"/>
      <c r="B37" s="9"/>
      <c r="C37" s="2"/>
      <c r="D37" s="744"/>
      <c r="E37" s="3048" t="s">
        <v>255</v>
      </c>
      <c r="F37" s="2812"/>
      <c r="G37" s="3044"/>
      <c r="H37" s="3051"/>
      <c r="I37" s="2758"/>
      <c r="J37" s="102"/>
      <c r="K37" s="144"/>
      <c r="L37" s="735" t="s">
        <v>252</v>
      </c>
      <c r="M37" s="522">
        <v>1</v>
      </c>
      <c r="R37" s="20"/>
    </row>
    <row r="38" spans="1:18" ht="13.5" thickBot="1" x14ac:dyDescent="0.25">
      <c r="A38" s="113"/>
      <c r="B38" s="1"/>
      <c r="C38" s="7"/>
      <c r="D38" s="707"/>
      <c r="E38" s="3047"/>
      <c r="F38" s="3067"/>
      <c r="G38" s="3055"/>
      <c r="H38" s="3052"/>
      <c r="I38" s="3053"/>
      <c r="J38" s="303" t="s">
        <v>14</v>
      </c>
      <c r="K38" s="78">
        <f>SUM(K36)</f>
        <v>190</v>
      </c>
      <c r="L38" s="34"/>
      <c r="M38" s="35"/>
      <c r="O38" s="771"/>
    </row>
    <row r="39" spans="1:18" ht="38.25" customHeight="1" x14ac:dyDescent="0.2">
      <c r="A39" s="110" t="s">
        <v>7</v>
      </c>
      <c r="B39" s="119" t="s">
        <v>7</v>
      </c>
      <c r="C39" s="111" t="s">
        <v>11</v>
      </c>
      <c r="D39" s="317"/>
      <c r="E39" s="2639" t="s">
        <v>85</v>
      </c>
      <c r="F39" s="3066"/>
      <c r="G39" s="3054">
        <v>8020105</v>
      </c>
      <c r="H39" s="3050" t="s">
        <v>27</v>
      </c>
      <c r="I39" s="2757" t="s">
        <v>140</v>
      </c>
      <c r="J39" s="306" t="s">
        <v>10</v>
      </c>
      <c r="K39" s="309">
        <v>75</v>
      </c>
      <c r="L39" s="2684" t="s">
        <v>81</v>
      </c>
      <c r="M39" s="18">
        <v>15</v>
      </c>
      <c r="O39" s="896"/>
      <c r="P39" s="774"/>
      <c r="Q39" s="774"/>
      <c r="R39" s="10"/>
    </row>
    <row r="40" spans="1:18" ht="14.25" customHeight="1" thickBot="1" x14ac:dyDescent="0.25">
      <c r="A40" s="113"/>
      <c r="B40" s="1"/>
      <c r="C40" s="7"/>
      <c r="D40" s="707"/>
      <c r="E40" s="2640"/>
      <c r="F40" s="3067"/>
      <c r="G40" s="3055"/>
      <c r="H40" s="3052"/>
      <c r="I40" s="3053"/>
      <c r="J40" s="303" t="s">
        <v>14</v>
      </c>
      <c r="K40" s="78">
        <f>SUM(K39:K39)</f>
        <v>75</v>
      </c>
      <c r="L40" s="2685"/>
      <c r="M40" s="274"/>
      <c r="O40" s="896"/>
      <c r="P40" s="774"/>
      <c r="Q40" s="774"/>
      <c r="R40" s="10"/>
    </row>
    <row r="41" spans="1:18" ht="46.5" customHeight="1" x14ac:dyDescent="0.2">
      <c r="A41" s="110" t="s">
        <v>7</v>
      </c>
      <c r="B41" s="119" t="s">
        <v>7</v>
      </c>
      <c r="C41" s="111" t="s">
        <v>158</v>
      </c>
      <c r="D41" s="317"/>
      <c r="E41" s="2639" t="s">
        <v>77</v>
      </c>
      <c r="F41" s="709"/>
      <c r="G41" s="3054">
        <v>802010602</v>
      </c>
      <c r="H41" s="730">
        <v>2</v>
      </c>
      <c r="I41" s="721" t="s">
        <v>140</v>
      </c>
      <c r="J41" s="307" t="s">
        <v>10</v>
      </c>
      <c r="K41" s="233">
        <v>18</v>
      </c>
      <c r="L41" s="67" t="s">
        <v>123</v>
      </c>
      <c r="M41" s="56">
        <v>3</v>
      </c>
      <c r="O41" s="771"/>
      <c r="R41" s="20"/>
    </row>
    <row r="42" spans="1:18" s="173" customFormat="1" ht="16.5" customHeight="1" thickBot="1" x14ac:dyDescent="0.25">
      <c r="A42" s="113"/>
      <c r="B42" s="1"/>
      <c r="C42" s="7"/>
      <c r="D42" s="707"/>
      <c r="E42" s="2640"/>
      <c r="F42" s="244"/>
      <c r="G42" s="3055"/>
      <c r="H42" s="731"/>
      <c r="I42" s="142"/>
      <c r="J42" s="308" t="s">
        <v>14</v>
      </c>
      <c r="K42" s="44">
        <f>K41</f>
        <v>18</v>
      </c>
      <c r="L42" s="196"/>
      <c r="M42" s="275"/>
      <c r="N42" s="775"/>
      <c r="O42" s="897"/>
      <c r="P42" s="775"/>
      <c r="Q42" s="775"/>
      <c r="R42" s="174"/>
    </row>
    <row r="43" spans="1:18" ht="29.25" customHeight="1" x14ac:dyDescent="0.2">
      <c r="A43" s="114" t="s">
        <v>7</v>
      </c>
      <c r="B43" s="119" t="s">
        <v>7</v>
      </c>
      <c r="C43" s="111" t="s">
        <v>159</v>
      </c>
      <c r="D43" s="317"/>
      <c r="E43" s="17" t="s">
        <v>54</v>
      </c>
      <c r="F43" s="709"/>
      <c r="G43" s="712"/>
      <c r="H43" s="259" t="s">
        <v>27</v>
      </c>
      <c r="I43" s="3103" t="s">
        <v>140</v>
      </c>
      <c r="J43" s="58"/>
      <c r="K43" s="230"/>
      <c r="L43" s="204"/>
      <c r="M43" s="56"/>
      <c r="P43" s="771"/>
    </row>
    <row r="44" spans="1:18" ht="28.5" customHeight="1" x14ac:dyDescent="0.2">
      <c r="A44" s="112"/>
      <c r="B44" s="9"/>
      <c r="C44" s="2"/>
      <c r="D44" s="744" t="s">
        <v>7</v>
      </c>
      <c r="E44" s="2643" t="s">
        <v>62</v>
      </c>
      <c r="F44" s="745"/>
      <c r="G44" s="3044">
        <v>8040101</v>
      </c>
      <c r="H44" s="260"/>
      <c r="I44" s="3104"/>
      <c r="J44" s="720" t="s">
        <v>10</v>
      </c>
      <c r="K44" s="430">
        <v>40</v>
      </c>
      <c r="L44" s="732" t="s">
        <v>56</v>
      </c>
      <c r="M44" s="53" t="s">
        <v>34</v>
      </c>
      <c r="P44" s="771"/>
    </row>
    <row r="45" spans="1:18" ht="32.25" customHeight="1" x14ac:dyDescent="0.2">
      <c r="A45" s="112"/>
      <c r="B45" s="9"/>
      <c r="C45" s="2"/>
      <c r="D45" s="744"/>
      <c r="E45" s="2643"/>
      <c r="F45" s="745"/>
      <c r="G45" s="3044"/>
      <c r="H45" s="260"/>
      <c r="I45" s="729"/>
      <c r="J45" s="720"/>
      <c r="K45" s="430"/>
      <c r="L45" s="732" t="s">
        <v>72</v>
      </c>
      <c r="M45" s="53">
        <v>7</v>
      </c>
    </row>
    <row r="46" spans="1:18" ht="32.25" customHeight="1" x14ac:dyDescent="0.2">
      <c r="A46" s="112"/>
      <c r="B46" s="9"/>
      <c r="C46" s="2"/>
      <c r="D46" s="744"/>
      <c r="E46" s="736"/>
      <c r="F46" s="780"/>
      <c r="G46" s="3045"/>
      <c r="H46" s="260"/>
      <c r="I46" s="743"/>
      <c r="J46" s="747"/>
      <c r="K46" s="445"/>
      <c r="L46" s="786" t="s">
        <v>105</v>
      </c>
      <c r="M46" s="19">
        <v>10</v>
      </c>
      <c r="R46" s="20"/>
    </row>
    <row r="47" spans="1:18" ht="28.5" customHeight="1" x14ac:dyDescent="0.2">
      <c r="A47" s="112"/>
      <c r="B47" s="9"/>
      <c r="C47" s="2"/>
      <c r="D47" s="706"/>
      <c r="E47" s="785" t="s">
        <v>256</v>
      </c>
      <c r="F47" s="710"/>
      <c r="G47" s="752"/>
      <c r="H47" s="260"/>
      <c r="I47" s="729"/>
      <c r="J47" s="748"/>
      <c r="K47" s="430"/>
      <c r="L47" s="97" t="s">
        <v>254</v>
      </c>
      <c r="M47" s="24">
        <v>1</v>
      </c>
    </row>
    <row r="48" spans="1:18" ht="57" customHeight="1" x14ac:dyDescent="0.2">
      <c r="A48" s="395"/>
      <c r="B48" s="396"/>
      <c r="C48" s="397"/>
      <c r="D48" s="919"/>
      <c r="E48" s="784" t="s">
        <v>257</v>
      </c>
      <c r="F48" s="780"/>
      <c r="G48" s="920"/>
      <c r="H48" s="823"/>
      <c r="I48" s="824"/>
      <c r="J48" s="783"/>
      <c r="K48" s="66"/>
      <c r="L48" s="786" t="s">
        <v>258</v>
      </c>
      <c r="M48" s="19">
        <v>1</v>
      </c>
    </row>
    <row r="49" spans="1:22" ht="93" customHeight="1" x14ac:dyDescent="0.2">
      <c r="A49" s="112"/>
      <c r="B49" s="9"/>
      <c r="C49" s="2"/>
      <c r="D49" s="792" t="s">
        <v>8</v>
      </c>
      <c r="E49" s="228" t="s">
        <v>126</v>
      </c>
      <c r="F49" s="213"/>
      <c r="G49" s="795">
        <v>8020102</v>
      </c>
      <c r="H49" s="261"/>
      <c r="I49" s="222"/>
      <c r="J49" s="231" t="s">
        <v>10</v>
      </c>
      <c r="K49" s="644">
        <f>50+48.2</f>
        <v>98.2</v>
      </c>
      <c r="L49" s="789" t="s">
        <v>154</v>
      </c>
      <c r="M49" s="99">
        <v>2</v>
      </c>
      <c r="Q49" s="771"/>
      <c r="R49" s="20"/>
      <c r="S49" s="20"/>
    </row>
    <row r="50" spans="1:22" ht="41.25" customHeight="1" x14ac:dyDescent="0.2">
      <c r="A50" s="112"/>
      <c r="B50" s="9"/>
      <c r="C50" s="2"/>
      <c r="D50" s="706" t="s">
        <v>9</v>
      </c>
      <c r="E50" s="33" t="s">
        <v>127</v>
      </c>
      <c r="F50" s="213"/>
      <c r="G50" s="3043">
        <v>802010201</v>
      </c>
      <c r="H50" s="261"/>
      <c r="I50" s="222"/>
      <c r="J50" s="106" t="s">
        <v>10</v>
      </c>
      <c r="K50" s="144">
        <f>200+55</f>
        <v>255</v>
      </c>
      <c r="L50" s="2657" t="s">
        <v>128</v>
      </c>
      <c r="M50" s="276">
        <v>10</v>
      </c>
      <c r="P50" s="771"/>
      <c r="Q50" s="771"/>
      <c r="R50" s="20"/>
    </row>
    <row r="51" spans="1:22" ht="41.25" customHeight="1" x14ac:dyDescent="0.2">
      <c r="A51" s="112"/>
      <c r="B51" s="9"/>
      <c r="C51" s="2"/>
      <c r="D51" s="706"/>
      <c r="E51" s="228"/>
      <c r="F51" s="213"/>
      <c r="G51" s="3045"/>
      <c r="H51" s="261"/>
      <c r="I51" s="222"/>
      <c r="J51" s="231"/>
      <c r="K51" s="144"/>
      <c r="L51" s="2658"/>
      <c r="M51" s="277"/>
      <c r="P51" s="771"/>
      <c r="Q51" s="771"/>
      <c r="R51" s="20"/>
    </row>
    <row r="52" spans="1:22" ht="55.5" customHeight="1" x14ac:dyDescent="0.2">
      <c r="A52" s="112"/>
      <c r="B52" s="9"/>
      <c r="C52" s="2"/>
      <c r="D52" s="324" t="s">
        <v>11</v>
      </c>
      <c r="E52" s="33" t="s">
        <v>176</v>
      </c>
      <c r="F52" s="213"/>
      <c r="G52" s="713">
        <v>8020108</v>
      </c>
      <c r="H52" s="261"/>
      <c r="I52" s="222"/>
      <c r="J52" s="224" t="s">
        <v>10</v>
      </c>
      <c r="K52" s="103">
        <v>5</v>
      </c>
      <c r="L52" s="194" t="s">
        <v>178</v>
      </c>
      <c r="M52" s="278">
        <v>1</v>
      </c>
      <c r="P52" s="771"/>
      <c r="Q52" s="771"/>
      <c r="R52" s="20"/>
      <c r="S52" s="20"/>
    </row>
    <row r="53" spans="1:22" ht="36.75" customHeight="1" x14ac:dyDescent="0.2">
      <c r="A53" s="112"/>
      <c r="B53" s="9"/>
      <c r="C53" s="2"/>
      <c r="D53" s="706" t="s">
        <v>158</v>
      </c>
      <c r="E53" s="2604" t="s">
        <v>177</v>
      </c>
      <c r="F53" s="213"/>
      <c r="G53" s="3043">
        <v>8020109</v>
      </c>
      <c r="H53" s="261"/>
      <c r="I53" s="222"/>
      <c r="J53" s="139" t="s">
        <v>10</v>
      </c>
      <c r="K53" s="100">
        <v>5</v>
      </c>
      <c r="L53" s="194" t="s">
        <v>180</v>
      </c>
      <c r="M53" s="139">
        <v>40</v>
      </c>
      <c r="P53" s="771"/>
      <c r="Q53" s="771"/>
      <c r="R53" s="20"/>
    </row>
    <row r="54" spans="1:22" ht="16.5" customHeight="1" thickBot="1" x14ac:dyDescent="0.25">
      <c r="A54" s="115"/>
      <c r="B54" s="1"/>
      <c r="C54" s="116"/>
      <c r="D54" s="707"/>
      <c r="E54" s="2606"/>
      <c r="F54" s="711"/>
      <c r="G54" s="3055"/>
      <c r="H54" s="262"/>
      <c r="I54" s="223"/>
      <c r="J54" s="225" t="s">
        <v>14</v>
      </c>
      <c r="K54" s="78">
        <f>SUM(K44:K53)</f>
        <v>403.2</v>
      </c>
      <c r="L54" s="229" t="s">
        <v>179</v>
      </c>
      <c r="M54" s="279">
        <v>100</v>
      </c>
      <c r="O54" s="771"/>
    </row>
    <row r="55" spans="1:22" ht="13.5" thickBot="1" x14ac:dyDescent="0.25">
      <c r="A55" s="3" t="s">
        <v>7</v>
      </c>
      <c r="B55" s="117" t="s">
        <v>7</v>
      </c>
      <c r="C55" s="2722" t="s">
        <v>13</v>
      </c>
      <c r="D55" s="3001"/>
      <c r="E55" s="3001"/>
      <c r="F55" s="3001"/>
      <c r="G55" s="3001"/>
      <c r="H55" s="2665"/>
      <c r="I55" s="2665"/>
      <c r="J55" s="2665"/>
      <c r="K55" s="218">
        <f>K54+K40+K38+K22+K35+K42</f>
        <v>1846.3000000000002</v>
      </c>
      <c r="L55" s="2667"/>
      <c r="M55" s="2669"/>
      <c r="S55" s="20"/>
    </row>
    <row r="56" spans="1:22" ht="13.5" thickBot="1" x14ac:dyDescent="0.25">
      <c r="A56" s="118" t="s">
        <v>7</v>
      </c>
      <c r="B56" s="649" t="s">
        <v>8</v>
      </c>
      <c r="C56" s="2711" t="s">
        <v>49</v>
      </c>
      <c r="D56" s="2598"/>
      <c r="E56" s="2598"/>
      <c r="F56" s="2598"/>
      <c r="G56" s="2598"/>
      <c r="H56" s="2598"/>
      <c r="I56" s="2598"/>
      <c r="J56" s="2598"/>
      <c r="K56" s="2598"/>
      <c r="L56" s="2598"/>
      <c r="M56" s="2599"/>
    </row>
    <row r="57" spans="1:22" ht="15.75" customHeight="1" x14ac:dyDescent="0.2">
      <c r="A57" s="118" t="s">
        <v>7</v>
      </c>
      <c r="B57" s="119" t="s">
        <v>8</v>
      </c>
      <c r="C57" s="123" t="s">
        <v>7</v>
      </c>
      <c r="D57" s="706"/>
      <c r="E57" s="2660" t="s">
        <v>44</v>
      </c>
      <c r="F57" s="255"/>
      <c r="G57" s="713"/>
      <c r="H57" s="245" t="s">
        <v>27</v>
      </c>
      <c r="I57" s="2758" t="s">
        <v>140</v>
      </c>
      <c r="J57" s="101" t="s">
        <v>21</v>
      </c>
      <c r="K57" s="45">
        <v>400.1</v>
      </c>
      <c r="L57" s="703" t="s">
        <v>33</v>
      </c>
      <c r="M57" s="231">
        <v>1084</v>
      </c>
      <c r="R57" s="20"/>
    </row>
    <row r="58" spans="1:22" ht="15.75" customHeight="1" x14ac:dyDescent="0.2">
      <c r="A58" s="8"/>
      <c r="B58" s="9"/>
      <c r="C58" s="123"/>
      <c r="D58" s="706"/>
      <c r="E58" s="2660"/>
      <c r="F58" s="255"/>
      <c r="G58" s="713"/>
      <c r="H58" s="245"/>
      <c r="I58" s="2758"/>
      <c r="J58" s="418" t="s">
        <v>88</v>
      </c>
      <c r="K58" s="74">
        <v>62.3</v>
      </c>
      <c r="L58" s="2657" t="s">
        <v>129</v>
      </c>
      <c r="M58" s="106">
        <v>1360</v>
      </c>
    </row>
    <row r="59" spans="1:22" ht="15.75" customHeight="1" x14ac:dyDescent="0.2">
      <c r="A59" s="8"/>
      <c r="B59" s="9"/>
      <c r="C59" s="123"/>
      <c r="D59" s="706"/>
      <c r="E59" s="702"/>
      <c r="F59" s="255"/>
      <c r="G59" s="713"/>
      <c r="H59" s="245"/>
      <c r="I59" s="719"/>
      <c r="J59" s="101"/>
      <c r="K59" s="207"/>
      <c r="L59" s="2661"/>
      <c r="M59" s="53"/>
    </row>
    <row r="60" spans="1:22" ht="32.25" customHeight="1" x14ac:dyDescent="0.2">
      <c r="A60" s="8"/>
      <c r="B60" s="9"/>
      <c r="C60" s="123"/>
      <c r="D60" s="706"/>
      <c r="E60" s="702"/>
      <c r="F60" s="255"/>
      <c r="G60" s="713"/>
      <c r="H60" s="245"/>
      <c r="I60" s="719"/>
      <c r="J60" s="101"/>
      <c r="K60" s="207"/>
      <c r="L60" s="726" t="s">
        <v>130</v>
      </c>
      <c r="M60" s="53">
        <v>12</v>
      </c>
    </row>
    <row r="61" spans="1:22" ht="32.25" customHeight="1" x14ac:dyDescent="0.2">
      <c r="A61" s="8"/>
      <c r="B61" s="9"/>
      <c r="C61" s="123"/>
      <c r="D61" s="706"/>
      <c r="E61" s="200"/>
      <c r="F61" s="255"/>
      <c r="G61" s="713"/>
      <c r="H61" s="245"/>
      <c r="I61" s="719"/>
      <c r="J61" s="201"/>
      <c r="K61" s="72"/>
      <c r="L61" s="726" t="s">
        <v>103</v>
      </c>
      <c r="M61" s="53">
        <v>9</v>
      </c>
      <c r="V61" s="20"/>
    </row>
    <row r="62" spans="1:22" ht="18" customHeight="1" x14ac:dyDescent="0.2">
      <c r="A62" s="8"/>
      <c r="B62" s="9"/>
      <c r="C62" s="123"/>
      <c r="D62" s="3079" t="s">
        <v>7</v>
      </c>
      <c r="E62" s="2643" t="s">
        <v>91</v>
      </c>
      <c r="F62" s="256"/>
      <c r="G62" s="3043">
        <v>8020201</v>
      </c>
      <c r="H62" s="245"/>
      <c r="I62" s="719"/>
      <c r="J62" s="25" t="s">
        <v>10</v>
      </c>
      <c r="K62" s="103">
        <v>544.70000000000005</v>
      </c>
      <c r="L62" s="692"/>
      <c r="M62" s="106"/>
      <c r="O62" s="751">
        <f>K62+K65+K68+K69+K73+K76+K84</f>
        <v>3699.5</v>
      </c>
      <c r="P62" s="751">
        <f>O62-24.9</f>
        <v>3674.6</v>
      </c>
      <c r="Q62" s="751"/>
      <c r="R62" s="52"/>
    </row>
    <row r="63" spans="1:22" ht="18" customHeight="1" x14ac:dyDescent="0.2">
      <c r="A63" s="8"/>
      <c r="B63" s="9"/>
      <c r="C63" s="123"/>
      <c r="D63" s="3077"/>
      <c r="E63" s="2643"/>
      <c r="F63" s="256"/>
      <c r="G63" s="3044"/>
      <c r="H63" s="245"/>
      <c r="I63" s="719"/>
      <c r="J63" s="31"/>
      <c r="K63" s="144"/>
      <c r="L63" s="2658"/>
      <c r="M63" s="99"/>
      <c r="O63" s="751"/>
      <c r="R63" s="20"/>
    </row>
    <row r="64" spans="1:22" ht="18" customHeight="1" x14ac:dyDescent="0.2">
      <c r="A64" s="8"/>
      <c r="B64" s="9"/>
      <c r="C64" s="123"/>
      <c r="D64" s="3080"/>
      <c r="E64" s="2663"/>
      <c r="F64" s="256"/>
      <c r="G64" s="3045"/>
      <c r="H64" s="245"/>
      <c r="I64" s="719"/>
      <c r="J64" s="75"/>
      <c r="K64" s="764"/>
      <c r="L64" s="2661"/>
      <c r="M64" s="53"/>
      <c r="P64" s="771"/>
    </row>
    <row r="65" spans="1:19" ht="18.75" customHeight="1" x14ac:dyDescent="0.2">
      <c r="A65" s="8"/>
      <c r="B65" s="9"/>
      <c r="C65" s="123"/>
      <c r="D65" s="706" t="s">
        <v>8</v>
      </c>
      <c r="E65" s="2662" t="s">
        <v>90</v>
      </c>
      <c r="F65" s="256"/>
      <c r="G65" s="3043">
        <v>8020301</v>
      </c>
      <c r="H65" s="245"/>
      <c r="I65" s="719"/>
      <c r="J65" s="24" t="s">
        <v>10</v>
      </c>
      <c r="K65" s="103">
        <v>1167.5</v>
      </c>
      <c r="L65" s="3082"/>
      <c r="M65" s="276"/>
      <c r="N65" s="771"/>
      <c r="O65" s="773"/>
      <c r="P65" s="773"/>
      <c r="R65" s="20"/>
    </row>
    <row r="66" spans="1:19" ht="18.75" customHeight="1" x14ac:dyDescent="0.2">
      <c r="A66" s="8"/>
      <c r="B66" s="9"/>
      <c r="C66" s="123"/>
      <c r="D66" s="706"/>
      <c r="E66" s="2643"/>
      <c r="F66" s="256"/>
      <c r="G66" s="3044"/>
      <c r="H66" s="245"/>
      <c r="I66" s="719"/>
      <c r="J66" s="335"/>
      <c r="K66" s="144"/>
      <c r="L66" s="3083"/>
      <c r="M66" s="277"/>
      <c r="N66" s="771"/>
      <c r="O66" s="771"/>
      <c r="P66" s="771"/>
      <c r="R66" s="20"/>
    </row>
    <row r="67" spans="1:19" ht="18.75" customHeight="1" x14ac:dyDescent="0.2">
      <c r="A67" s="8"/>
      <c r="B67" s="9"/>
      <c r="C67" s="123"/>
      <c r="D67" s="706"/>
      <c r="E67" s="2643"/>
      <c r="F67" s="256"/>
      <c r="G67" s="3044"/>
      <c r="H67" s="245"/>
      <c r="I67" s="719"/>
      <c r="J67" s="432"/>
      <c r="K67" s="572"/>
      <c r="L67" s="701"/>
      <c r="M67" s="277"/>
      <c r="N67" s="771"/>
      <c r="O67" s="771"/>
      <c r="P67" s="771"/>
      <c r="R67" s="20"/>
    </row>
    <row r="68" spans="1:19" ht="43.5" customHeight="1" x14ac:dyDescent="0.2">
      <c r="A68" s="8"/>
      <c r="B68" s="9"/>
      <c r="C68" s="264"/>
      <c r="D68" s="704" t="s">
        <v>9</v>
      </c>
      <c r="E68" s="690" t="s">
        <v>28</v>
      </c>
      <c r="F68" s="256"/>
      <c r="G68" s="716">
        <v>8020401</v>
      </c>
      <c r="H68" s="245"/>
      <c r="I68" s="719"/>
      <c r="J68" s="25" t="s">
        <v>10</v>
      </c>
      <c r="K68" s="43">
        <v>74.8</v>
      </c>
      <c r="L68" s="728"/>
      <c r="M68" s="276"/>
      <c r="N68" s="771"/>
    </row>
    <row r="69" spans="1:19" ht="18.75" customHeight="1" x14ac:dyDescent="0.2">
      <c r="A69" s="120"/>
      <c r="B69" s="9"/>
      <c r="C69" s="123"/>
      <c r="D69" s="704" t="s">
        <v>11</v>
      </c>
      <c r="E69" s="2655" t="s">
        <v>92</v>
      </c>
      <c r="F69" s="209"/>
      <c r="G69" s="3043">
        <v>8030201</v>
      </c>
      <c r="H69" s="245"/>
      <c r="I69" s="719"/>
      <c r="J69" s="25" t="s">
        <v>10</v>
      </c>
      <c r="K69" s="103">
        <v>826.8</v>
      </c>
      <c r="L69" s="2658" t="s">
        <v>102</v>
      </c>
      <c r="M69" s="106">
        <v>770</v>
      </c>
    </row>
    <row r="70" spans="1:19" ht="17.25" customHeight="1" x14ac:dyDescent="0.2">
      <c r="A70" s="120"/>
      <c r="B70" s="9"/>
      <c r="C70" s="123"/>
      <c r="D70" s="706"/>
      <c r="E70" s="2656"/>
      <c r="F70" s="209"/>
      <c r="G70" s="3044"/>
      <c r="H70" s="245"/>
      <c r="I70" s="719"/>
      <c r="J70" s="31"/>
      <c r="K70" s="144"/>
      <c r="L70" s="2658"/>
      <c r="M70" s="99"/>
      <c r="S70" s="20"/>
    </row>
    <row r="71" spans="1:19" ht="18.75" customHeight="1" x14ac:dyDescent="0.2">
      <c r="A71" s="112"/>
      <c r="B71" s="9"/>
      <c r="C71" s="123"/>
      <c r="D71" s="706"/>
      <c r="E71" s="2656"/>
      <c r="F71" s="209"/>
      <c r="G71" s="3044"/>
      <c r="H71" s="245"/>
      <c r="I71" s="719"/>
      <c r="J71" s="427"/>
      <c r="K71" s="764"/>
      <c r="L71" s="2658"/>
      <c r="M71" s="99"/>
      <c r="O71" s="771"/>
    </row>
    <row r="72" spans="1:19" ht="28.5" customHeight="1" x14ac:dyDescent="0.2">
      <c r="A72" s="8"/>
      <c r="B72" s="9"/>
      <c r="C72" s="123"/>
      <c r="D72" s="706"/>
      <c r="E72" s="691" t="s">
        <v>109</v>
      </c>
      <c r="F72" s="209"/>
      <c r="G72" s="3044"/>
      <c r="H72" s="245"/>
      <c r="I72" s="719"/>
      <c r="J72" s="25" t="s">
        <v>10</v>
      </c>
      <c r="K72" s="43">
        <v>4</v>
      </c>
      <c r="L72" s="701"/>
      <c r="M72" s="335"/>
    </row>
    <row r="73" spans="1:19" ht="15.75" customHeight="1" x14ac:dyDescent="0.2">
      <c r="A73" s="112"/>
      <c r="B73" s="9"/>
      <c r="C73" s="123"/>
      <c r="D73" s="3079" t="s">
        <v>158</v>
      </c>
      <c r="E73" s="2662" t="s">
        <v>93</v>
      </c>
      <c r="F73" s="256"/>
      <c r="G73" s="3043">
        <v>8030301</v>
      </c>
      <c r="H73" s="245"/>
      <c r="I73" s="719"/>
      <c r="J73" s="25" t="s">
        <v>10</v>
      </c>
      <c r="K73" s="103">
        <v>327.2</v>
      </c>
      <c r="L73" s="3083"/>
      <c r="M73" s="276"/>
      <c r="P73" s="771"/>
      <c r="Q73" s="771"/>
    </row>
    <row r="74" spans="1:19" ht="15.75" customHeight="1" x14ac:dyDescent="0.2">
      <c r="A74" s="112"/>
      <c r="B74" s="9"/>
      <c r="C74" s="123"/>
      <c r="D74" s="3077"/>
      <c r="E74" s="2643"/>
      <c r="F74" s="256"/>
      <c r="G74" s="3044"/>
      <c r="H74" s="245"/>
      <c r="I74" s="719"/>
      <c r="J74" s="31"/>
      <c r="K74" s="144"/>
      <c r="L74" s="2670"/>
      <c r="M74" s="277"/>
      <c r="P74" s="771"/>
    </row>
    <row r="75" spans="1:19" ht="15.75" customHeight="1" x14ac:dyDescent="0.2">
      <c r="A75" s="112"/>
      <c r="B75" s="9"/>
      <c r="C75" s="2"/>
      <c r="D75" s="3077"/>
      <c r="E75" s="2663"/>
      <c r="F75" s="256"/>
      <c r="G75" s="3045"/>
      <c r="H75" s="326"/>
      <c r="I75" s="719"/>
      <c r="J75" s="75"/>
      <c r="K75" s="764"/>
      <c r="L75" s="700"/>
      <c r="M75" s="280"/>
      <c r="P75" s="771"/>
      <c r="S75" s="20"/>
    </row>
    <row r="76" spans="1:19" ht="18" customHeight="1" x14ac:dyDescent="0.2">
      <c r="A76" s="120"/>
      <c r="B76" s="9"/>
      <c r="C76" s="123"/>
      <c r="D76" s="791" t="s">
        <v>159</v>
      </c>
      <c r="E76" s="2643" t="s">
        <v>101</v>
      </c>
      <c r="F76" s="2812" t="s">
        <v>100</v>
      </c>
      <c r="G76" s="3044">
        <v>8040201</v>
      </c>
      <c r="H76" s="797"/>
      <c r="I76" s="796"/>
      <c r="J76" s="31" t="s">
        <v>10</v>
      </c>
      <c r="K76" s="144">
        <v>440.1</v>
      </c>
      <c r="L76" s="2672" t="s">
        <v>131</v>
      </c>
      <c r="M76" s="59">
        <v>2</v>
      </c>
      <c r="Q76" s="771"/>
      <c r="R76" s="20"/>
      <c r="S76" s="20"/>
    </row>
    <row r="77" spans="1:19" ht="18" customHeight="1" x14ac:dyDescent="0.2">
      <c r="A77" s="120"/>
      <c r="B77" s="9"/>
      <c r="C77" s="123"/>
      <c r="D77" s="793"/>
      <c r="E77" s="2643"/>
      <c r="F77" s="2812"/>
      <c r="G77" s="3044"/>
      <c r="H77" s="797"/>
      <c r="I77" s="796"/>
      <c r="J77" s="31"/>
      <c r="K77" s="144"/>
      <c r="L77" s="2672"/>
      <c r="M77" s="59"/>
      <c r="Q77" s="771"/>
      <c r="S77" s="20"/>
    </row>
    <row r="78" spans="1:19" ht="18" customHeight="1" x14ac:dyDescent="0.2">
      <c r="A78" s="120"/>
      <c r="B78" s="9"/>
      <c r="C78" s="123"/>
      <c r="D78" s="793"/>
      <c r="E78" s="2643"/>
      <c r="F78" s="2812"/>
      <c r="G78" s="3044"/>
      <c r="H78" s="797"/>
      <c r="I78" s="796"/>
      <c r="J78" s="427"/>
      <c r="K78" s="765"/>
      <c r="L78" s="2672"/>
      <c r="M78" s="99"/>
      <c r="Q78" s="771"/>
      <c r="S78" s="20"/>
    </row>
    <row r="79" spans="1:19" ht="26.25" customHeight="1" x14ac:dyDescent="0.2">
      <c r="A79" s="120"/>
      <c r="B79" s="9"/>
      <c r="C79" s="123"/>
      <c r="D79" s="793"/>
      <c r="E79" s="2604" t="s">
        <v>133</v>
      </c>
      <c r="F79" s="214"/>
      <c r="G79" s="3043">
        <v>8040202</v>
      </c>
      <c r="H79" s="797"/>
      <c r="I79" s="796"/>
      <c r="J79" s="31"/>
      <c r="K79" s="55"/>
      <c r="L79" s="2672"/>
      <c r="M79" s="277"/>
      <c r="Q79" s="771"/>
    </row>
    <row r="80" spans="1:19" ht="24" customHeight="1" x14ac:dyDescent="0.2">
      <c r="A80" s="833"/>
      <c r="B80" s="396"/>
      <c r="C80" s="816"/>
      <c r="D80" s="792"/>
      <c r="E80" s="2645"/>
      <c r="F80" s="834"/>
      <c r="G80" s="3045"/>
      <c r="H80" s="249"/>
      <c r="I80" s="98"/>
      <c r="J80" s="75"/>
      <c r="K80" s="77"/>
      <c r="L80" s="650"/>
      <c r="M80" s="280"/>
      <c r="Q80" s="771"/>
      <c r="S80" s="20"/>
    </row>
    <row r="81" spans="1:20" ht="50.25" customHeight="1" x14ac:dyDescent="0.2">
      <c r="A81" s="120"/>
      <c r="B81" s="9"/>
      <c r="C81" s="165"/>
      <c r="D81" s="725"/>
      <c r="E81" s="459" t="s">
        <v>134</v>
      </c>
      <c r="F81" s="713"/>
      <c r="G81" s="717">
        <v>8040203</v>
      </c>
      <c r="H81" s="310"/>
      <c r="I81" s="720"/>
      <c r="J81" s="202" t="s">
        <v>10</v>
      </c>
      <c r="K81" s="77">
        <v>178.8</v>
      </c>
      <c r="L81" s="790" t="s">
        <v>132</v>
      </c>
      <c r="M81" s="231">
        <v>1</v>
      </c>
      <c r="O81" s="771"/>
      <c r="Q81" s="771"/>
      <c r="S81" s="20"/>
      <c r="T81" s="20"/>
    </row>
    <row r="82" spans="1:20" ht="25.5" customHeight="1" x14ac:dyDescent="0.2">
      <c r="A82" s="120"/>
      <c r="B82" s="9"/>
      <c r="C82" s="165"/>
      <c r="D82" s="725"/>
      <c r="E82" s="2605" t="s">
        <v>153</v>
      </c>
      <c r="F82" s="143"/>
      <c r="G82" s="3043">
        <v>8040204</v>
      </c>
      <c r="H82" s="250"/>
      <c r="I82" s="720"/>
      <c r="J82" s="105" t="s">
        <v>10</v>
      </c>
      <c r="K82" s="55">
        <v>42.4</v>
      </c>
      <c r="L82" s="693" t="s">
        <v>132</v>
      </c>
      <c r="M82" s="99">
        <v>1</v>
      </c>
      <c r="P82" s="771"/>
      <c r="Q82" s="771"/>
      <c r="S82" s="20"/>
    </row>
    <row r="83" spans="1:20" ht="25.5" customHeight="1" x14ac:dyDescent="0.2">
      <c r="A83" s="120"/>
      <c r="B83" s="9"/>
      <c r="C83" s="165"/>
      <c r="D83" s="725"/>
      <c r="E83" s="2645"/>
      <c r="F83" s="213"/>
      <c r="G83" s="3045"/>
      <c r="H83" s="250"/>
      <c r="I83" s="720"/>
      <c r="J83" s="202"/>
      <c r="K83" s="77"/>
      <c r="L83" s="703"/>
      <c r="M83" s="282"/>
      <c r="P83" s="771"/>
      <c r="Q83" s="771"/>
      <c r="S83" s="20"/>
    </row>
    <row r="84" spans="1:20" ht="16.5" customHeight="1" x14ac:dyDescent="0.2">
      <c r="A84" s="120"/>
      <c r="B84" s="9"/>
      <c r="C84" s="123"/>
      <c r="D84" s="3079" t="s">
        <v>184</v>
      </c>
      <c r="E84" s="2643" t="s">
        <v>29</v>
      </c>
      <c r="F84" s="256"/>
      <c r="G84" s="3043">
        <v>8040301</v>
      </c>
      <c r="H84" s="245"/>
      <c r="I84" s="719"/>
      <c r="J84" s="25" t="s">
        <v>10</v>
      </c>
      <c r="K84" s="766">
        <v>318.39999999999998</v>
      </c>
      <c r="L84" s="693"/>
      <c r="M84" s="99"/>
    </row>
    <row r="85" spans="1:20" ht="16.5" customHeight="1" x14ac:dyDescent="0.2">
      <c r="A85" s="112"/>
      <c r="B85" s="9"/>
      <c r="C85" s="205"/>
      <c r="D85" s="3077"/>
      <c r="E85" s="2643"/>
      <c r="F85" s="256"/>
      <c r="G85" s="3044"/>
      <c r="H85" s="245"/>
      <c r="I85" s="719"/>
      <c r="J85" s="31"/>
      <c r="K85" s="144"/>
      <c r="L85" s="693"/>
      <c r="M85" s="99"/>
      <c r="P85" s="771"/>
    </row>
    <row r="86" spans="1:20" ht="16.5" customHeight="1" x14ac:dyDescent="0.2">
      <c r="A86" s="112"/>
      <c r="B86" s="9"/>
      <c r="C86" s="205"/>
      <c r="D86" s="3080"/>
      <c r="E86" s="2643"/>
      <c r="F86" s="256"/>
      <c r="G86" s="3045"/>
      <c r="H86" s="245"/>
      <c r="I86" s="719"/>
      <c r="J86" s="427"/>
      <c r="K86" s="648"/>
      <c r="L86" s="693"/>
      <c r="M86" s="99"/>
      <c r="O86" s="771"/>
      <c r="R86" s="20"/>
    </row>
    <row r="87" spans="1:20" ht="14.25" customHeight="1" x14ac:dyDescent="0.2">
      <c r="A87" s="112"/>
      <c r="B87" s="9"/>
      <c r="C87" s="206"/>
      <c r="D87" s="725" t="s">
        <v>12</v>
      </c>
      <c r="E87" s="2662" t="s">
        <v>135</v>
      </c>
      <c r="F87" s="226"/>
      <c r="G87" s="3043">
        <v>80602</v>
      </c>
      <c r="H87" s="250"/>
      <c r="I87" s="720"/>
      <c r="J87" s="106" t="s">
        <v>10</v>
      </c>
      <c r="K87" s="43">
        <v>2.8</v>
      </c>
      <c r="L87" s="692" t="s">
        <v>160</v>
      </c>
      <c r="M87" s="106">
        <v>7</v>
      </c>
      <c r="P87" s="771"/>
    </row>
    <row r="88" spans="1:20" ht="14.25" customHeight="1" x14ac:dyDescent="0.2">
      <c r="A88" s="112"/>
      <c r="B88" s="9"/>
      <c r="C88" s="206"/>
      <c r="D88" s="725"/>
      <c r="E88" s="2643"/>
      <c r="F88" s="226"/>
      <c r="G88" s="3044"/>
      <c r="H88" s="250"/>
      <c r="I88" s="720"/>
      <c r="J88" s="105"/>
      <c r="K88" s="55"/>
      <c r="L88" s="693"/>
      <c r="M88" s="99"/>
      <c r="N88" s="771"/>
    </row>
    <row r="89" spans="1:20" ht="13.5" thickBot="1" x14ac:dyDescent="0.25">
      <c r="A89" s="3"/>
      <c r="B89" s="1"/>
      <c r="C89" s="121"/>
      <c r="D89" s="707"/>
      <c r="E89" s="2640"/>
      <c r="F89" s="257"/>
      <c r="G89" s="3055"/>
      <c r="H89" s="731"/>
      <c r="I89" s="722"/>
      <c r="J89" s="12" t="s">
        <v>14</v>
      </c>
      <c r="K89" s="70">
        <f>SUM(K57:K88)</f>
        <v>4389.9000000000005</v>
      </c>
      <c r="L89" s="697"/>
      <c r="M89" s="279"/>
      <c r="O89" s="773"/>
    </row>
    <row r="90" spans="1:20" ht="17.25" customHeight="1" x14ac:dyDescent="0.2">
      <c r="A90" s="131" t="s">
        <v>7</v>
      </c>
      <c r="B90" s="132" t="s">
        <v>8</v>
      </c>
      <c r="C90" s="107" t="s">
        <v>8</v>
      </c>
      <c r="D90" s="318"/>
      <c r="E90" s="87" t="s">
        <v>117</v>
      </c>
      <c r="F90" s="85"/>
      <c r="G90" s="712"/>
      <c r="H90" s="251"/>
      <c r="I90" s="88"/>
      <c r="J90" s="88"/>
      <c r="K90" s="89"/>
      <c r="L90" s="211"/>
      <c r="M90" s="283"/>
      <c r="P90" s="771"/>
      <c r="Q90" s="771"/>
    </row>
    <row r="91" spans="1:20" ht="40.5" customHeight="1" x14ac:dyDescent="0.2">
      <c r="A91" s="8"/>
      <c r="B91" s="9"/>
      <c r="C91" s="265"/>
      <c r="D91" s="3085" t="s">
        <v>7</v>
      </c>
      <c r="E91" s="2605" t="s">
        <v>164</v>
      </c>
      <c r="F91" s="86"/>
      <c r="G91" s="3044">
        <v>801010604</v>
      </c>
      <c r="H91" s="252">
        <v>2</v>
      </c>
      <c r="I91" s="2801" t="s">
        <v>140</v>
      </c>
      <c r="J91" s="720" t="s">
        <v>10</v>
      </c>
      <c r="K91" s="54">
        <v>230</v>
      </c>
      <c r="L91" s="703" t="s">
        <v>167</v>
      </c>
      <c r="M91" s="282">
        <v>100</v>
      </c>
      <c r="P91" s="771"/>
    </row>
    <row r="92" spans="1:20" ht="40.5" customHeight="1" x14ac:dyDescent="0.2">
      <c r="A92" s="8"/>
      <c r="B92" s="9"/>
      <c r="C92" s="161"/>
      <c r="D92" s="3085"/>
      <c r="E92" s="2605"/>
      <c r="F92" s="86"/>
      <c r="G92" s="3044"/>
      <c r="H92" s="252"/>
      <c r="I92" s="2801"/>
      <c r="J92" s="720"/>
      <c r="K92" s="54"/>
      <c r="L92" s="703" t="s">
        <v>168</v>
      </c>
      <c r="M92" s="282">
        <v>1070</v>
      </c>
      <c r="P92" s="771"/>
    </row>
    <row r="93" spans="1:20" ht="30" customHeight="1" x14ac:dyDescent="0.2">
      <c r="A93" s="8"/>
      <c r="B93" s="9"/>
      <c r="C93" s="161"/>
      <c r="D93" s="3086"/>
      <c r="E93" s="2645"/>
      <c r="F93" s="86"/>
      <c r="G93" s="3045"/>
      <c r="H93" s="252"/>
      <c r="I93" s="2806"/>
      <c r="J93" s="720"/>
      <c r="K93" s="90"/>
      <c r="L93" s="703" t="s">
        <v>169</v>
      </c>
      <c r="M93" s="282">
        <v>4</v>
      </c>
      <c r="P93" s="771"/>
    </row>
    <row r="94" spans="1:20" ht="36" customHeight="1" x14ac:dyDescent="0.2">
      <c r="A94" s="8"/>
      <c r="B94" s="9"/>
      <c r="C94" s="161"/>
      <c r="D94" s="725" t="s">
        <v>8</v>
      </c>
      <c r="E94" s="2604" t="s">
        <v>156</v>
      </c>
      <c r="F94" s="226"/>
      <c r="G94" s="3043">
        <v>801010605</v>
      </c>
      <c r="H94" s="253">
        <v>6</v>
      </c>
      <c r="I94" s="2800" t="s">
        <v>144</v>
      </c>
      <c r="J94" s="723" t="s">
        <v>10</v>
      </c>
      <c r="K94" s="91">
        <v>56.7</v>
      </c>
      <c r="L94" s="692" t="s">
        <v>119</v>
      </c>
      <c r="M94" s="106">
        <v>100</v>
      </c>
      <c r="P94" s="771"/>
    </row>
    <row r="95" spans="1:20" ht="28.5" customHeight="1" x14ac:dyDescent="0.2">
      <c r="A95" s="8"/>
      <c r="B95" s="9"/>
      <c r="C95" s="161"/>
      <c r="D95" s="725"/>
      <c r="E95" s="2605"/>
      <c r="F95" s="226"/>
      <c r="G95" s="3045"/>
      <c r="H95" s="252"/>
      <c r="I95" s="2801"/>
      <c r="J95" s="720"/>
      <c r="K95" s="90"/>
      <c r="L95" s="727" t="s">
        <v>166</v>
      </c>
      <c r="M95" s="139">
        <v>1</v>
      </c>
      <c r="P95" s="771"/>
      <c r="S95" s="20"/>
    </row>
    <row r="96" spans="1:20" ht="22.5" customHeight="1" x14ac:dyDescent="0.2">
      <c r="A96" s="8"/>
      <c r="B96" s="9"/>
      <c r="C96" s="161"/>
      <c r="D96" s="3107" t="s">
        <v>9</v>
      </c>
      <c r="E96" s="2604" t="s">
        <v>122</v>
      </c>
      <c r="F96" s="226"/>
      <c r="G96" s="3044">
        <v>801010606</v>
      </c>
      <c r="H96" s="253">
        <v>2</v>
      </c>
      <c r="I96" s="2800" t="s">
        <v>140</v>
      </c>
      <c r="J96" s="723" t="s">
        <v>10</v>
      </c>
      <c r="K96" s="91">
        <v>2</v>
      </c>
      <c r="L96" s="175" t="s">
        <v>170</v>
      </c>
      <c r="M96" s="139">
        <v>100</v>
      </c>
      <c r="P96" s="771"/>
    </row>
    <row r="97" spans="1:19" ht="42" customHeight="1" x14ac:dyDescent="0.2">
      <c r="A97" s="8"/>
      <c r="B97" s="9"/>
      <c r="C97" s="161"/>
      <c r="D97" s="3086"/>
      <c r="E97" s="2645"/>
      <c r="F97" s="226"/>
      <c r="G97" s="3044"/>
      <c r="H97" s="252"/>
      <c r="I97" s="2806"/>
      <c r="J97" s="720"/>
      <c r="K97" s="90"/>
      <c r="L97" s="692" t="s">
        <v>150</v>
      </c>
      <c r="M97" s="59"/>
      <c r="P97" s="771"/>
      <c r="R97" s="20"/>
    </row>
    <row r="98" spans="1:19" ht="30.75" customHeight="1" x14ac:dyDescent="0.2">
      <c r="A98" s="8"/>
      <c r="B98" s="9"/>
      <c r="C98" s="161"/>
      <c r="D98" s="725" t="s">
        <v>11</v>
      </c>
      <c r="E98" s="2604" t="s">
        <v>118</v>
      </c>
      <c r="F98" s="226"/>
      <c r="G98" s="3043">
        <v>801010607</v>
      </c>
      <c r="H98" s="253">
        <v>2</v>
      </c>
      <c r="I98" s="723" t="s">
        <v>140</v>
      </c>
      <c r="J98" s="723" t="s">
        <v>10</v>
      </c>
      <c r="K98" s="91">
        <v>10</v>
      </c>
      <c r="L98" s="175" t="s">
        <v>136</v>
      </c>
      <c r="M98" s="106">
        <v>100</v>
      </c>
      <c r="P98" s="771"/>
    </row>
    <row r="99" spans="1:19" ht="17.25" customHeight="1" x14ac:dyDescent="0.2">
      <c r="A99" s="8"/>
      <c r="B99" s="9"/>
      <c r="C99" s="161"/>
      <c r="D99" s="725"/>
      <c r="E99" s="2605"/>
      <c r="F99" s="86"/>
      <c r="G99" s="3044"/>
      <c r="H99" s="301"/>
      <c r="I99" s="720"/>
      <c r="J99" s="724"/>
      <c r="K99" s="93"/>
      <c r="L99" s="2657" t="s">
        <v>161</v>
      </c>
      <c r="M99" s="106">
        <v>1</v>
      </c>
      <c r="P99" s="771"/>
      <c r="Q99" s="771"/>
    </row>
    <row r="100" spans="1:19" ht="16.5" customHeight="1" thickBot="1" x14ac:dyDescent="0.25">
      <c r="A100" s="3"/>
      <c r="B100" s="1"/>
      <c r="C100" s="121"/>
      <c r="D100" s="707"/>
      <c r="E100" s="694"/>
      <c r="F100" s="257"/>
      <c r="G100" s="3055"/>
      <c r="H100" s="731"/>
      <c r="I100" s="227"/>
      <c r="J100" s="203" t="s">
        <v>14</v>
      </c>
      <c r="K100" s="76">
        <f>SUM(K90:K99)</f>
        <v>298.7</v>
      </c>
      <c r="L100" s="2767"/>
      <c r="M100" s="279"/>
      <c r="P100" s="771"/>
    </row>
    <row r="101" spans="1:19" ht="21.75" customHeight="1" x14ac:dyDescent="0.2">
      <c r="A101" s="110" t="s">
        <v>7</v>
      </c>
      <c r="B101" s="119" t="s">
        <v>8</v>
      </c>
      <c r="C101" s="122" t="s">
        <v>9</v>
      </c>
      <c r="D101" s="317"/>
      <c r="E101" s="2639" t="s">
        <v>120</v>
      </c>
      <c r="F101" s="709"/>
      <c r="G101" s="712">
        <v>80601</v>
      </c>
      <c r="H101" s="730">
        <v>6</v>
      </c>
      <c r="I101" s="2757" t="s">
        <v>144</v>
      </c>
      <c r="J101" s="96" t="s">
        <v>10</v>
      </c>
      <c r="K101" s="80">
        <f>154.5-18</f>
        <v>136.5</v>
      </c>
      <c r="L101" s="2684" t="s">
        <v>121</v>
      </c>
      <c r="M101" s="21">
        <v>7</v>
      </c>
      <c r="N101" s="898"/>
    </row>
    <row r="102" spans="1:19" ht="21.75" customHeight="1" x14ac:dyDescent="0.2">
      <c r="A102" s="112"/>
      <c r="B102" s="9"/>
      <c r="C102" s="205"/>
      <c r="D102" s="706"/>
      <c r="E102" s="2643"/>
      <c r="F102" s="710"/>
      <c r="G102" s="713"/>
      <c r="H102" s="245"/>
      <c r="I102" s="2758"/>
      <c r="J102" s="335" t="s">
        <v>232</v>
      </c>
      <c r="K102" s="767">
        <v>18</v>
      </c>
      <c r="L102" s="2672"/>
      <c r="M102" s="522"/>
      <c r="N102" s="898"/>
    </row>
    <row r="103" spans="1:19" ht="13.5" customHeight="1" thickBot="1" x14ac:dyDescent="0.25">
      <c r="A103" s="3"/>
      <c r="B103" s="1"/>
      <c r="C103" s="121"/>
      <c r="D103" s="707"/>
      <c r="E103" s="2640"/>
      <c r="F103" s="257"/>
      <c r="G103" s="714"/>
      <c r="H103" s="731"/>
      <c r="I103" s="3053"/>
      <c r="J103" s="203" t="s">
        <v>14</v>
      </c>
      <c r="K103" s="76">
        <f>SUM(K101:K102)</f>
        <v>154.5</v>
      </c>
      <c r="L103" s="2685"/>
      <c r="M103" s="284"/>
      <c r="N103" s="899"/>
      <c r="P103" s="771"/>
    </row>
    <row r="104" spans="1:19" ht="41.25" customHeight="1" x14ac:dyDescent="0.2">
      <c r="A104" s="118" t="s">
        <v>7</v>
      </c>
      <c r="B104" s="119" t="s">
        <v>8</v>
      </c>
      <c r="C104" s="111" t="s">
        <v>11</v>
      </c>
      <c r="D104" s="319"/>
      <c r="E104" s="312" t="s">
        <v>45</v>
      </c>
      <c r="F104" s="473"/>
      <c r="G104" s="313"/>
      <c r="H104" s="314"/>
      <c r="I104" s="315"/>
      <c r="J104" s="164"/>
      <c r="K104" s="219"/>
      <c r="L104" s="81"/>
      <c r="M104" s="96"/>
      <c r="Q104" s="771"/>
      <c r="R104" s="20"/>
    </row>
    <row r="105" spans="1:19" ht="17.25" customHeight="1" x14ac:dyDescent="0.2">
      <c r="A105" s="8"/>
      <c r="B105" s="9"/>
      <c r="C105" s="123"/>
      <c r="D105" s="706" t="s">
        <v>7</v>
      </c>
      <c r="E105" s="2604" t="s">
        <v>175</v>
      </c>
      <c r="F105" s="3106"/>
      <c r="G105" s="3043">
        <v>8010118</v>
      </c>
      <c r="H105" s="254">
        <v>4</v>
      </c>
      <c r="I105" s="2801" t="s">
        <v>174</v>
      </c>
      <c r="J105" s="14" t="s">
        <v>10</v>
      </c>
      <c r="K105" s="73">
        <v>20</v>
      </c>
      <c r="L105" s="2637" t="s">
        <v>173</v>
      </c>
      <c r="M105" s="723">
        <v>1</v>
      </c>
      <c r="O105" s="771"/>
    </row>
    <row r="106" spans="1:19" ht="17.25" customHeight="1" x14ac:dyDescent="0.2">
      <c r="A106" s="8"/>
      <c r="B106" s="9"/>
      <c r="C106" s="123"/>
      <c r="D106" s="706"/>
      <c r="E106" s="2605"/>
      <c r="F106" s="3106"/>
      <c r="G106" s="3044"/>
      <c r="H106" s="245"/>
      <c r="I106" s="2801"/>
      <c r="J106" s="25" t="s">
        <v>76</v>
      </c>
      <c r="K106" s="43"/>
      <c r="L106" s="2688"/>
      <c r="M106" s="720"/>
      <c r="O106" s="771"/>
      <c r="R106" s="20"/>
    </row>
    <row r="107" spans="1:19" ht="15" customHeight="1" x14ac:dyDescent="0.2">
      <c r="A107" s="8"/>
      <c r="B107" s="9"/>
      <c r="C107" s="266"/>
      <c r="D107" s="706"/>
      <c r="E107" s="2645"/>
      <c r="F107" s="3106"/>
      <c r="G107" s="3045"/>
      <c r="H107" s="249"/>
      <c r="I107" s="719"/>
      <c r="J107" s="159" t="s">
        <v>14</v>
      </c>
      <c r="K107" s="158">
        <f>SUM(K105:K106)</f>
        <v>20</v>
      </c>
      <c r="L107" s="2638"/>
      <c r="M107" s="724"/>
      <c r="O107" s="771"/>
      <c r="R107" s="20"/>
    </row>
    <row r="108" spans="1:19" ht="33" customHeight="1" x14ac:dyDescent="0.2">
      <c r="A108" s="8"/>
      <c r="B108" s="9"/>
      <c r="C108" s="123"/>
      <c r="D108" s="704" t="s">
        <v>8</v>
      </c>
      <c r="E108" s="2604" t="s">
        <v>214</v>
      </c>
      <c r="F108" s="2814"/>
      <c r="G108" s="3043">
        <v>8010117</v>
      </c>
      <c r="H108" s="254">
        <v>4</v>
      </c>
      <c r="I108" s="2800" t="s">
        <v>174</v>
      </c>
      <c r="J108" s="25" t="s">
        <v>10</v>
      </c>
      <c r="K108" s="100">
        <v>17</v>
      </c>
      <c r="L108" s="3094" t="s">
        <v>249</v>
      </c>
      <c r="M108" s="723">
        <v>1</v>
      </c>
      <c r="N108" s="751"/>
      <c r="O108" s="773">
        <f>K110+K114+K118+K125+K126</f>
        <v>202.6</v>
      </c>
    </row>
    <row r="109" spans="1:19" ht="16.5" customHeight="1" x14ac:dyDescent="0.2">
      <c r="A109" s="127"/>
      <c r="B109" s="124"/>
      <c r="C109" s="266"/>
      <c r="D109" s="706"/>
      <c r="E109" s="2605"/>
      <c r="F109" s="2812"/>
      <c r="G109" s="3045"/>
      <c r="H109" s="245"/>
      <c r="I109" s="2806"/>
      <c r="J109" s="151" t="s">
        <v>14</v>
      </c>
      <c r="K109" s="652">
        <f>SUM(K108:K108)</f>
        <v>17</v>
      </c>
      <c r="L109" s="3105"/>
      <c r="M109" s="653"/>
      <c r="N109" s="751"/>
      <c r="O109" s="771"/>
      <c r="P109" s="771"/>
    </row>
    <row r="110" spans="1:19" ht="26.25" customHeight="1" x14ac:dyDescent="0.2">
      <c r="A110" s="126"/>
      <c r="B110" s="9"/>
      <c r="C110" s="266"/>
      <c r="D110" s="3079" t="s">
        <v>9</v>
      </c>
      <c r="E110" s="2604" t="s">
        <v>106</v>
      </c>
      <c r="F110" s="681"/>
      <c r="G110" s="3044">
        <v>8010109</v>
      </c>
      <c r="H110" s="687" t="s">
        <v>65</v>
      </c>
      <c r="I110" s="921" t="s">
        <v>143</v>
      </c>
      <c r="J110" s="14" t="s">
        <v>10</v>
      </c>
      <c r="K110" s="465">
        <v>22</v>
      </c>
      <c r="L110" s="311" t="s">
        <v>66</v>
      </c>
      <c r="M110" s="924">
        <v>1</v>
      </c>
      <c r="O110" s="771"/>
      <c r="S110" s="20"/>
    </row>
    <row r="111" spans="1:19" ht="15.75" customHeight="1" x14ac:dyDescent="0.2">
      <c r="A111" s="126"/>
      <c r="B111" s="9"/>
      <c r="C111" s="266"/>
      <c r="D111" s="3077"/>
      <c r="E111" s="2605"/>
      <c r="F111" s="146"/>
      <c r="G111" s="3044"/>
      <c r="H111" s="926"/>
      <c r="I111" s="921"/>
      <c r="J111" s="79" t="s">
        <v>22</v>
      </c>
      <c r="K111" s="104"/>
      <c r="L111" s="149" t="s">
        <v>104</v>
      </c>
      <c r="M111" s="923"/>
      <c r="O111" s="771"/>
    </row>
    <row r="112" spans="1:19" ht="15.75" customHeight="1" x14ac:dyDescent="0.2">
      <c r="A112" s="126"/>
      <c r="B112" s="9"/>
      <c r="C112" s="266"/>
      <c r="D112" s="3077"/>
      <c r="E112" s="2605"/>
      <c r="F112" s="146"/>
      <c r="G112" s="3044"/>
      <c r="H112" s="926"/>
      <c r="I112" s="921"/>
      <c r="J112" s="925"/>
      <c r="K112" s="45"/>
      <c r="L112" s="150"/>
      <c r="M112" s="922"/>
      <c r="O112" s="771"/>
    </row>
    <row r="113" spans="1:19" x14ac:dyDescent="0.2">
      <c r="A113" s="825"/>
      <c r="B113" s="396"/>
      <c r="C113" s="826"/>
      <c r="D113" s="3080"/>
      <c r="E113" s="2645"/>
      <c r="F113" s="197"/>
      <c r="G113" s="3045"/>
      <c r="H113" s="249"/>
      <c r="I113" s="98"/>
      <c r="J113" s="159" t="s">
        <v>14</v>
      </c>
      <c r="K113" s="152">
        <f>SUM(K110:K112)</f>
        <v>22</v>
      </c>
      <c r="L113" s="82" t="s">
        <v>114</v>
      </c>
      <c r="M113" s="139"/>
      <c r="O113" s="771"/>
      <c r="Q113" s="771"/>
    </row>
    <row r="114" spans="1:19" ht="17.25" customHeight="1" x14ac:dyDescent="0.2">
      <c r="A114" s="8"/>
      <c r="B114" s="9"/>
      <c r="C114" s="123"/>
      <c r="D114" s="706" t="s">
        <v>11</v>
      </c>
      <c r="E114" s="2605" t="s">
        <v>107</v>
      </c>
      <c r="F114" s="2812"/>
      <c r="G114" s="3044">
        <v>8010110</v>
      </c>
      <c r="H114" s="245">
        <v>5</v>
      </c>
      <c r="I114" s="2758" t="s">
        <v>143</v>
      </c>
      <c r="J114" s="153" t="s">
        <v>10</v>
      </c>
      <c r="K114" s="193">
        <v>155.4</v>
      </c>
      <c r="L114" s="154" t="s">
        <v>74</v>
      </c>
      <c r="M114" s="285">
        <v>30</v>
      </c>
      <c r="O114" s="771"/>
      <c r="P114" s="771"/>
    </row>
    <row r="115" spans="1:19" ht="17.25" customHeight="1" x14ac:dyDescent="0.2">
      <c r="A115" s="8"/>
      <c r="B115" s="9"/>
      <c r="C115" s="123"/>
      <c r="D115" s="706"/>
      <c r="E115" s="2605"/>
      <c r="F115" s="2812"/>
      <c r="G115" s="3044"/>
      <c r="H115" s="245"/>
      <c r="I115" s="2758"/>
      <c r="J115" s="768" t="s">
        <v>232</v>
      </c>
      <c r="K115" s="66">
        <v>21.5</v>
      </c>
      <c r="L115" s="154"/>
      <c r="M115" s="285"/>
      <c r="O115" s="771"/>
      <c r="P115" s="771"/>
    </row>
    <row r="116" spans="1:19" ht="17.25" customHeight="1" x14ac:dyDescent="0.2">
      <c r="A116" s="8"/>
      <c r="B116" s="9"/>
      <c r="C116" s="123"/>
      <c r="D116" s="706"/>
      <c r="E116" s="2605"/>
      <c r="F116" s="2812"/>
      <c r="G116" s="3044"/>
      <c r="H116" s="245"/>
      <c r="I116" s="719"/>
      <c r="J116" s="155" t="s">
        <v>22</v>
      </c>
      <c r="K116" s="43">
        <v>306.60000000000002</v>
      </c>
      <c r="L116" s="154"/>
      <c r="M116" s="99"/>
      <c r="O116" s="771"/>
      <c r="Q116" s="771"/>
    </row>
    <row r="117" spans="1:19" ht="15.75" customHeight="1" x14ac:dyDescent="0.2">
      <c r="A117" s="8"/>
      <c r="B117" s="9"/>
      <c r="C117" s="266"/>
      <c r="D117" s="706"/>
      <c r="E117" s="2645"/>
      <c r="F117" s="2812"/>
      <c r="G117" s="3045"/>
      <c r="H117" s="249"/>
      <c r="I117" s="719"/>
      <c r="J117" s="151" t="s">
        <v>14</v>
      </c>
      <c r="K117" s="152">
        <f>SUM(K114:K116)</f>
        <v>483.5</v>
      </c>
      <c r="L117" s="696"/>
      <c r="M117" s="286"/>
      <c r="O117" s="771"/>
      <c r="P117" s="771"/>
    </row>
    <row r="118" spans="1:19" ht="15.75" customHeight="1" x14ac:dyDescent="0.2">
      <c r="A118" s="8"/>
      <c r="B118" s="9"/>
      <c r="C118" s="123"/>
      <c r="D118" s="3079" t="s">
        <v>158</v>
      </c>
      <c r="E118" s="2604" t="s">
        <v>75</v>
      </c>
      <c r="F118" s="710"/>
      <c r="G118" s="3043">
        <v>8010111</v>
      </c>
      <c r="H118" s="245">
        <v>5</v>
      </c>
      <c r="I118" s="2879" t="s">
        <v>143</v>
      </c>
      <c r="J118" s="25" t="s">
        <v>10</v>
      </c>
      <c r="K118" s="215">
        <v>18.7</v>
      </c>
      <c r="L118" s="156" t="s">
        <v>97</v>
      </c>
      <c r="M118" s="287">
        <v>1</v>
      </c>
      <c r="N118" s="917"/>
      <c r="O118" s="771"/>
    </row>
    <row r="119" spans="1:19" ht="15.75" x14ac:dyDescent="0.2">
      <c r="A119" s="8"/>
      <c r="B119" s="9"/>
      <c r="C119" s="123"/>
      <c r="D119" s="3077"/>
      <c r="E119" s="2605"/>
      <c r="F119" s="710"/>
      <c r="G119" s="3044"/>
      <c r="H119" s="245"/>
      <c r="I119" s="2758"/>
      <c r="J119" s="25" t="s">
        <v>152</v>
      </c>
      <c r="K119" s="43"/>
      <c r="L119" s="157" t="s">
        <v>73</v>
      </c>
      <c r="M119" s="288">
        <v>1</v>
      </c>
      <c r="N119" s="917"/>
      <c r="O119" s="771"/>
      <c r="P119" s="771"/>
      <c r="Q119" s="771"/>
      <c r="R119" s="20"/>
    </row>
    <row r="120" spans="1:19" ht="14.25" customHeight="1" x14ac:dyDescent="0.2">
      <c r="A120" s="8"/>
      <c r="B120" s="9"/>
      <c r="C120" s="123"/>
      <c r="D120" s="3077"/>
      <c r="E120" s="2605"/>
      <c r="F120" s="710"/>
      <c r="G120" s="3044"/>
      <c r="H120" s="245"/>
      <c r="I120" s="719"/>
      <c r="J120" s="31"/>
      <c r="K120" s="55"/>
      <c r="L120" s="2994" t="s">
        <v>98</v>
      </c>
      <c r="M120" s="289"/>
      <c r="N120" s="917"/>
      <c r="O120" s="771"/>
    </row>
    <row r="121" spans="1:19" x14ac:dyDescent="0.2">
      <c r="A121" s="127"/>
      <c r="B121" s="124"/>
      <c r="C121" s="266"/>
      <c r="D121" s="3080"/>
      <c r="E121" s="2645"/>
      <c r="F121" s="710"/>
      <c r="G121" s="3044"/>
      <c r="H121" s="245"/>
      <c r="I121" s="719"/>
      <c r="J121" s="151" t="s">
        <v>14</v>
      </c>
      <c r="K121" s="158">
        <f>SUM(K118:K120)</f>
        <v>18.7</v>
      </c>
      <c r="L121" s="2995"/>
      <c r="M121" s="231"/>
      <c r="O121" s="771"/>
      <c r="P121" s="771"/>
    </row>
    <row r="122" spans="1:19" ht="32.25" customHeight="1" x14ac:dyDescent="0.2">
      <c r="A122" s="8"/>
      <c r="B122" s="9"/>
      <c r="C122" s="123"/>
      <c r="D122" s="3079" t="s">
        <v>159</v>
      </c>
      <c r="E122" s="2605" t="s">
        <v>165</v>
      </c>
      <c r="F122" s="2812"/>
      <c r="G122" s="3043">
        <v>8010120</v>
      </c>
      <c r="H122" s="687">
        <v>5</v>
      </c>
      <c r="I122" s="718" t="s">
        <v>143</v>
      </c>
      <c r="J122" s="25" t="s">
        <v>22</v>
      </c>
      <c r="K122" s="299">
        <v>366.3</v>
      </c>
      <c r="L122" s="3101" t="s">
        <v>116</v>
      </c>
      <c r="M122" s="290">
        <v>70</v>
      </c>
      <c r="O122" s="771"/>
      <c r="P122" s="771"/>
    </row>
    <row r="123" spans="1:19" ht="32.25" customHeight="1" x14ac:dyDescent="0.2">
      <c r="A123" s="8"/>
      <c r="B123" s="9"/>
      <c r="C123" s="123"/>
      <c r="D123" s="3077"/>
      <c r="E123" s="2605"/>
      <c r="F123" s="2812"/>
      <c r="G123" s="3044"/>
      <c r="H123" s="245"/>
      <c r="I123" s="719"/>
      <c r="J123" s="14" t="s">
        <v>76</v>
      </c>
      <c r="K123" s="300">
        <v>64.7</v>
      </c>
      <c r="L123" s="3102"/>
      <c r="M123" s="720"/>
      <c r="O123" s="771"/>
    </row>
    <row r="124" spans="1:19" ht="15.75" customHeight="1" x14ac:dyDescent="0.2">
      <c r="A124" s="127"/>
      <c r="B124" s="124"/>
      <c r="C124" s="266"/>
      <c r="D124" s="3080"/>
      <c r="E124" s="2645"/>
      <c r="F124" s="2812"/>
      <c r="G124" s="3045"/>
      <c r="H124" s="249"/>
      <c r="I124" s="98"/>
      <c r="J124" s="159" t="s">
        <v>14</v>
      </c>
      <c r="K124" s="158">
        <f>SUM(K122:K123)</f>
        <v>431</v>
      </c>
      <c r="L124" s="160" t="s">
        <v>115</v>
      </c>
      <c r="M124" s="291"/>
      <c r="O124" s="771"/>
      <c r="P124" s="771"/>
    </row>
    <row r="125" spans="1:19" ht="15.75" customHeight="1" x14ac:dyDescent="0.2">
      <c r="A125" s="8"/>
      <c r="B125" s="9"/>
      <c r="C125" s="123"/>
      <c r="D125" s="706" t="s">
        <v>184</v>
      </c>
      <c r="E125" s="2604" t="s">
        <v>261</v>
      </c>
      <c r="F125" s="3062"/>
      <c r="G125" s="3043">
        <v>8010121</v>
      </c>
      <c r="H125" s="245">
        <v>5</v>
      </c>
      <c r="I125" s="2879" t="s">
        <v>143</v>
      </c>
      <c r="J125" s="25" t="s">
        <v>10</v>
      </c>
      <c r="K125" s="103">
        <v>6.5</v>
      </c>
      <c r="L125" s="3094" t="s">
        <v>264</v>
      </c>
      <c r="M125" s="292" t="s">
        <v>31</v>
      </c>
      <c r="O125" s="771"/>
    </row>
    <row r="126" spans="1:19" ht="15.75" customHeight="1" x14ac:dyDescent="0.2">
      <c r="A126" s="8"/>
      <c r="B126" s="124"/>
      <c r="C126" s="123"/>
      <c r="D126" s="706"/>
      <c r="E126" s="2605"/>
      <c r="F126" s="3062"/>
      <c r="G126" s="3044"/>
      <c r="H126" s="245"/>
      <c r="I126" s="2758"/>
      <c r="J126" s="199"/>
      <c r="K126" s="55"/>
      <c r="L126" s="3063"/>
      <c r="M126" s="292"/>
      <c r="O126" s="771"/>
    </row>
    <row r="127" spans="1:19" ht="16.5" customHeight="1" x14ac:dyDescent="0.2">
      <c r="A127" s="127"/>
      <c r="B127" s="124"/>
      <c r="C127" s="266"/>
      <c r="D127" s="706"/>
      <c r="E127" s="2645"/>
      <c r="F127" s="3068"/>
      <c r="G127" s="3045"/>
      <c r="H127" s="245"/>
      <c r="I127" s="719"/>
      <c r="J127" s="151" t="s">
        <v>14</v>
      </c>
      <c r="K127" s="651">
        <f>SUM(K125:K126)</f>
        <v>6.5</v>
      </c>
      <c r="L127" s="927"/>
      <c r="M127" s="653"/>
      <c r="O127" s="771"/>
      <c r="P127" s="771"/>
      <c r="Q127" s="771"/>
    </row>
    <row r="128" spans="1:19" ht="15" customHeight="1" thickBot="1" x14ac:dyDescent="0.25">
      <c r="A128" s="128"/>
      <c r="B128" s="129"/>
      <c r="C128" s="239"/>
      <c r="D128" s="707"/>
      <c r="E128" s="2837" t="s">
        <v>68</v>
      </c>
      <c r="F128" s="2838"/>
      <c r="G128" s="2838"/>
      <c r="H128" s="2838"/>
      <c r="I128" s="2838"/>
      <c r="J128" s="2839"/>
      <c r="K128" s="166">
        <f>K127+K124+K107+K121+K117+K113+K109</f>
        <v>998.7</v>
      </c>
      <c r="L128" s="2840"/>
      <c r="M128" s="3093"/>
      <c r="S128" s="20"/>
    </row>
    <row r="129" spans="1:19" ht="13.5" thickBot="1" x14ac:dyDescent="0.25">
      <c r="A129" s="133" t="s">
        <v>7</v>
      </c>
      <c r="B129" s="198" t="s">
        <v>8</v>
      </c>
      <c r="C129" s="2664" t="s">
        <v>13</v>
      </c>
      <c r="D129" s="2665"/>
      <c r="E129" s="2665"/>
      <c r="F129" s="2665"/>
      <c r="G129" s="2665"/>
      <c r="H129" s="2665"/>
      <c r="I129" s="2665"/>
      <c r="J129" s="2666"/>
      <c r="K129" s="46">
        <f>K103+K100+K128+K89</f>
        <v>5841.8000000000011</v>
      </c>
      <c r="L129" s="2667"/>
      <c r="M129" s="2669"/>
      <c r="N129" s="918"/>
    </row>
    <row r="130" spans="1:19" ht="13.5" thickBot="1" x14ac:dyDescent="0.25">
      <c r="A130" s="133" t="s">
        <v>7</v>
      </c>
      <c r="B130" s="134" t="s">
        <v>9</v>
      </c>
      <c r="C130" s="2597" t="s">
        <v>57</v>
      </c>
      <c r="D130" s="2598"/>
      <c r="E130" s="2598"/>
      <c r="F130" s="2598"/>
      <c r="G130" s="2598"/>
      <c r="H130" s="2598"/>
      <c r="I130" s="2598"/>
      <c r="J130" s="2598"/>
      <c r="K130" s="2598"/>
      <c r="L130" s="2598"/>
      <c r="M130" s="2599"/>
      <c r="P130" s="771"/>
    </row>
    <row r="131" spans="1:19" ht="29.25" customHeight="1" x14ac:dyDescent="0.2">
      <c r="A131" s="118" t="s">
        <v>7</v>
      </c>
      <c r="B131" s="119" t="s">
        <v>9</v>
      </c>
      <c r="C131" s="111" t="s">
        <v>7</v>
      </c>
      <c r="D131" s="317"/>
      <c r="E131" s="40" t="s">
        <v>162</v>
      </c>
      <c r="F131" s="240"/>
      <c r="G131" s="712"/>
      <c r="H131" s="245">
        <v>2</v>
      </c>
      <c r="I131" s="749" t="s">
        <v>140</v>
      </c>
      <c r="J131" s="18"/>
      <c r="K131" s="60"/>
      <c r="L131" s="67"/>
      <c r="M131" s="293"/>
      <c r="R131" s="20"/>
    </row>
    <row r="132" spans="1:19" ht="30" customHeight="1" x14ac:dyDescent="0.2">
      <c r="A132" s="8"/>
      <c r="B132" s="9"/>
      <c r="C132" s="2"/>
      <c r="D132" s="742" t="s">
        <v>7</v>
      </c>
      <c r="E132" s="2604" t="s">
        <v>82</v>
      </c>
      <c r="F132" s="745"/>
      <c r="G132" s="3044">
        <v>8050104</v>
      </c>
      <c r="H132" s="245"/>
      <c r="I132" s="741"/>
      <c r="J132" s="106" t="s">
        <v>10</v>
      </c>
      <c r="K132" s="43">
        <v>3</v>
      </c>
      <c r="L132" s="208" t="s">
        <v>110</v>
      </c>
      <c r="M132" s="106">
        <v>1</v>
      </c>
      <c r="O132" s="771"/>
      <c r="S132" s="20"/>
    </row>
    <row r="133" spans="1:19" ht="16.5" customHeight="1" thickBot="1" x14ac:dyDescent="0.25">
      <c r="A133" s="8"/>
      <c r="B133" s="9"/>
      <c r="C133" s="125"/>
      <c r="D133" s="706"/>
      <c r="E133" s="2606"/>
      <c r="F133" s="737"/>
      <c r="G133" s="3055"/>
      <c r="H133" s="246"/>
      <c r="I133" s="177"/>
      <c r="J133" s="178" t="s">
        <v>14</v>
      </c>
      <c r="K133" s="179">
        <f>SUM(K131:K132)</f>
        <v>3</v>
      </c>
      <c r="L133" s="738"/>
      <c r="M133" s="699"/>
      <c r="P133" s="771"/>
    </row>
    <row r="134" spans="1:19" ht="30.75" customHeight="1" x14ac:dyDescent="0.2">
      <c r="A134" s="118" t="s">
        <v>7</v>
      </c>
      <c r="B134" s="119" t="s">
        <v>9</v>
      </c>
      <c r="C134" s="122" t="s">
        <v>8</v>
      </c>
      <c r="D134" s="320"/>
      <c r="E134" s="2646" t="s">
        <v>137</v>
      </c>
      <c r="F134" s="3066" t="s">
        <v>51</v>
      </c>
      <c r="G134" s="3054">
        <v>808050107</v>
      </c>
      <c r="H134" s="730" t="s">
        <v>27</v>
      </c>
      <c r="I134" s="721" t="s">
        <v>140</v>
      </c>
      <c r="J134" s="18" t="s">
        <v>10</v>
      </c>
      <c r="K134" s="180">
        <v>10</v>
      </c>
      <c r="L134" s="181" t="s">
        <v>138</v>
      </c>
      <c r="M134" s="96">
        <v>1</v>
      </c>
    </row>
    <row r="135" spans="1:19" ht="18" customHeight="1" x14ac:dyDescent="0.2">
      <c r="A135" s="8"/>
      <c r="B135" s="9"/>
      <c r="C135" s="123"/>
      <c r="D135" s="321"/>
      <c r="E135" s="2605"/>
      <c r="F135" s="2812"/>
      <c r="G135" s="3044"/>
      <c r="H135" s="245"/>
      <c r="I135" s="719"/>
      <c r="J135" s="31"/>
      <c r="K135" s="220"/>
      <c r="L135" s="82" t="s">
        <v>139</v>
      </c>
      <c r="M135" s="19">
        <v>100</v>
      </c>
      <c r="S135" s="20"/>
    </row>
    <row r="136" spans="1:19" ht="16.5" customHeight="1" thickBot="1" x14ac:dyDescent="0.25">
      <c r="A136" s="3"/>
      <c r="B136" s="1"/>
      <c r="C136" s="182"/>
      <c r="D136" s="322"/>
      <c r="E136" s="2606"/>
      <c r="F136" s="3067"/>
      <c r="G136" s="3055"/>
      <c r="H136" s="731"/>
      <c r="I136" s="722"/>
      <c r="J136" s="183"/>
      <c r="K136" s="184"/>
      <c r="L136" s="185" t="s">
        <v>155</v>
      </c>
      <c r="M136" s="294"/>
      <c r="S136" s="20"/>
    </row>
    <row r="137" spans="1:19" ht="54" customHeight="1" thickBot="1" x14ac:dyDescent="0.25">
      <c r="A137" s="133" t="s">
        <v>7</v>
      </c>
      <c r="B137" s="134" t="s">
        <v>9</v>
      </c>
      <c r="C137" s="168" t="s">
        <v>9</v>
      </c>
      <c r="D137" s="323"/>
      <c r="E137" s="186" t="s">
        <v>142</v>
      </c>
      <c r="F137" s="241" t="s">
        <v>47</v>
      </c>
      <c r="G137" s="267">
        <v>8050101</v>
      </c>
      <c r="H137" s="247">
        <v>2</v>
      </c>
      <c r="I137" s="187" t="s">
        <v>140</v>
      </c>
      <c r="J137" s="188" t="s">
        <v>10</v>
      </c>
      <c r="K137" s="189">
        <v>12</v>
      </c>
      <c r="L137" s="190" t="s">
        <v>172</v>
      </c>
      <c r="M137" s="295">
        <v>1</v>
      </c>
      <c r="N137" s="771"/>
      <c r="Q137" s="771"/>
      <c r="R137" s="20"/>
    </row>
    <row r="138" spans="1:19" ht="53.25" customHeight="1" x14ac:dyDescent="0.2">
      <c r="A138" s="118" t="s">
        <v>7</v>
      </c>
      <c r="B138" s="119" t="s">
        <v>9</v>
      </c>
      <c r="C138" s="111" t="s">
        <v>11</v>
      </c>
      <c r="D138" s="317"/>
      <c r="E138" s="192" t="s">
        <v>163</v>
      </c>
      <c r="F138" s="242"/>
      <c r="G138" s="734"/>
      <c r="H138" s="3074">
        <v>2</v>
      </c>
      <c r="I138" s="721" t="s">
        <v>140</v>
      </c>
      <c r="J138" s="13"/>
      <c r="K138" s="545"/>
      <c r="L138" s="204"/>
      <c r="M138" s="293"/>
      <c r="P138" s="771"/>
      <c r="R138" s="20"/>
    </row>
    <row r="139" spans="1:19" ht="43.5" customHeight="1" x14ac:dyDescent="0.2">
      <c r="A139" s="8"/>
      <c r="B139" s="9"/>
      <c r="C139" s="2"/>
      <c r="D139" s="706" t="s">
        <v>7</v>
      </c>
      <c r="E139" s="191" t="s">
        <v>63</v>
      </c>
      <c r="F139" s="3072" t="s">
        <v>48</v>
      </c>
      <c r="G139" s="3070">
        <v>8050201</v>
      </c>
      <c r="H139" s="3075"/>
      <c r="I139" s="83"/>
      <c r="J139" s="534" t="s">
        <v>10</v>
      </c>
      <c r="K139" s="55">
        <v>15</v>
      </c>
      <c r="L139" s="61" t="s">
        <v>83</v>
      </c>
      <c r="M139" s="296">
        <v>1</v>
      </c>
      <c r="P139" s="771"/>
    </row>
    <row r="140" spans="1:19" ht="28.5" customHeight="1" thickBot="1" x14ac:dyDescent="0.25">
      <c r="A140" s="3"/>
      <c r="B140" s="1"/>
      <c r="C140" s="130"/>
      <c r="D140" s="707"/>
      <c r="E140" s="148"/>
      <c r="F140" s="3073"/>
      <c r="G140" s="3071"/>
      <c r="H140" s="3076"/>
      <c r="I140" s="84"/>
      <c r="J140" s="36" t="s">
        <v>14</v>
      </c>
      <c r="K140" s="71">
        <f>SUM(K138:K139)</f>
        <v>15</v>
      </c>
      <c r="L140" s="298" t="s">
        <v>64</v>
      </c>
      <c r="M140" s="297">
        <v>2</v>
      </c>
      <c r="Q140" s="771"/>
    </row>
    <row r="141" spans="1:19" ht="40.5" customHeight="1" x14ac:dyDescent="0.2">
      <c r="A141" s="118" t="s">
        <v>7</v>
      </c>
      <c r="B141" s="119" t="s">
        <v>9</v>
      </c>
      <c r="C141" s="111" t="s">
        <v>158</v>
      </c>
      <c r="D141" s="317"/>
      <c r="E141" s="787" t="s">
        <v>95</v>
      </c>
      <c r="F141" s="243" t="s">
        <v>96</v>
      </c>
      <c r="G141" s="734"/>
      <c r="H141" s="248" t="s">
        <v>27</v>
      </c>
      <c r="I141" s="718" t="s">
        <v>140</v>
      </c>
      <c r="J141" s="13"/>
      <c r="K141" s="545"/>
      <c r="L141" s="32"/>
      <c r="M141" s="281"/>
      <c r="P141" s="771"/>
      <c r="R141" s="20"/>
    </row>
    <row r="142" spans="1:19" ht="42" customHeight="1" x14ac:dyDescent="0.2">
      <c r="A142" s="8"/>
      <c r="B142" s="9"/>
      <c r="C142" s="2"/>
      <c r="D142" s="744"/>
      <c r="E142" s="788" t="s">
        <v>250</v>
      </c>
      <c r="F142" s="777"/>
      <c r="G142" s="740"/>
      <c r="H142" s="246"/>
      <c r="I142" s="741"/>
      <c r="J142" s="39"/>
      <c r="K142" s="555"/>
      <c r="L142" s="835" t="s">
        <v>259</v>
      </c>
      <c r="M142" s="836">
        <v>1</v>
      </c>
      <c r="P142" s="771"/>
      <c r="Q142" s="771"/>
      <c r="R142" s="20"/>
    </row>
    <row r="143" spans="1:19" ht="49.5" customHeight="1" x14ac:dyDescent="0.2">
      <c r="A143" s="8"/>
      <c r="B143" s="9"/>
      <c r="C143" s="2"/>
      <c r="D143" s="3079" t="s">
        <v>7</v>
      </c>
      <c r="E143" s="268" t="s">
        <v>87</v>
      </c>
      <c r="F143" s="146"/>
      <c r="G143" s="794">
        <v>8050501</v>
      </c>
      <c r="H143" s="246"/>
      <c r="I143" s="83"/>
      <c r="J143" s="647" t="s">
        <v>234</v>
      </c>
      <c r="K143" s="103">
        <v>58</v>
      </c>
      <c r="L143" s="82" t="s">
        <v>148</v>
      </c>
      <c r="M143" s="139">
        <v>21</v>
      </c>
      <c r="S143" s="20"/>
    </row>
    <row r="144" spans="1:19" ht="30.75" customHeight="1" x14ac:dyDescent="0.2">
      <c r="A144" s="803"/>
      <c r="B144" s="396"/>
      <c r="C144" s="397"/>
      <c r="D144" s="3080"/>
      <c r="E144" s="236"/>
      <c r="F144" s="830"/>
      <c r="G144" s="795"/>
      <c r="H144" s="831"/>
      <c r="I144" s="832"/>
      <c r="J144" s="686" t="s">
        <v>10</v>
      </c>
      <c r="K144" s="100">
        <v>490</v>
      </c>
      <c r="L144" s="778" t="s">
        <v>108</v>
      </c>
      <c r="M144" s="286">
        <v>1</v>
      </c>
      <c r="R144" s="20"/>
    </row>
    <row r="145" spans="1:23" ht="54" customHeight="1" x14ac:dyDescent="0.2">
      <c r="A145" s="8"/>
      <c r="B145" s="9"/>
      <c r="C145" s="2"/>
      <c r="D145" s="792" t="s">
        <v>8</v>
      </c>
      <c r="E145" s="236" t="s">
        <v>84</v>
      </c>
      <c r="F145" s="715"/>
      <c r="G145" s="827">
        <v>8050502</v>
      </c>
      <c r="H145" s="246"/>
      <c r="I145" s="83"/>
      <c r="J145" s="828" t="s">
        <v>10</v>
      </c>
      <c r="K145" s="644">
        <v>89.3</v>
      </c>
      <c r="L145" s="829" t="s">
        <v>94</v>
      </c>
      <c r="M145" s="286">
        <v>1</v>
      </c>
      <c r="P145" s="771"/>
    </row>
    <row r="146" spans="1:23" ht="31.5" customHeight="1" x14ac:dyDescent="0.2">
      <c r="A146" s="8"/>
      <c r="B146" s="9"/>
      <c r="C146" s="2"/>
      <c r="D146" s="3077" t="s">
        <v>9</v>
      </c>
      <c r="E146" s="2818" t="s">
        <v>145</v>
      </c>
      <c r="F146" s="715"/>
      <c r="G146" s="3070">
        <v>8050104</v>
      </c>
      <c r="H146" s="246"/>
      <c r="I146" s="83"/>
      <c r="J146" s="647" t="s">
        <v>10</v>
      </c>
      <c r="K146" s="55">
        <f>130+7</f>
        <v>137</v>
      </c>
      <c r="L146" s="779" t="s">
        <v>149</v>
      </c>
      <c r="M146" s="750"/>
    </row>
    <row r="147" spans="1:23" ht="28.5" customHeight="1" x14ac:dyDescent="0.2">
      <c r="A147" s="8"/>
      <c r="B147" s="9"/>
      <c r="C147" s="2"/>
      <c r="D147" s="3077"/>
      <c r="E147" s="2960"/>
      <c r="F147" s="715"/>
      <c r="G147" s="3070"/>
      <c r="H147" s="246"/>
      <c r="I147" s="83"/>
      <c r="J147" s="39"/>
      <c r="K147" s="47"/>
      <c r="L147" s="739" t="s">
        <v>146</v>
      </c>
      <c r="M147" s="99">
        <v>1</v>
      </c>
      <c r="P147" s="771"/>
    </row>
    <row r="148" spans="1:23" ht="24.75" customHeight="1" x14ac:dyDescent="0.2">
      <c r="A148" s="8"/>
      <c r="B148" s="9"/>
      <c r="C148" s="2"/>
      <c r="D148" s="3077"/>
      <c r="E148" s="2960"/>
      <c r="F148" s="715"/>
      <c r="G148" s="708"/>
      <c r="H148" s="246"/>
      <c r="I148" s="83"/>
      <c r="J148" s="39"/>
      <c r="K148" s="47"/>
      <c r="L148" s="3097" t="s">
        <v>147</v>
      </c>
      <c r="M148" s="3099">
        <v>20</v>
      </c>
      <c r="P148" s="771"/>
    </row>
    <row r="149" spans="1:23" ht="18" customHeight="1" thickBot="1" x14ac:dyDescent="0.25">
      <c r="A149" s="3"/>
      <c r="B149" s="1"/>
      <c r="C149" s="7"/>
      <c r="D149" s="3078"/>
      <c r="E149" s="2820"/>
      <c r="F149" s="244"/>
      <c r="G149" s="714"/>
      <c r="H149" s="731"/>
      <c r="I149" s="719"/>
      <c r="J149" s="172" t="s">
        <v>14</v>
      </c>
      <c r="K149" s="44">
        <f>SUM(K143:K148)</f>
        <v>774.3</v>
      </c>
      <c r="L149" s="3098"/>
      <c r="M149" s="3100"/>
      <c r="O149" s="771"/>
    </row>
    <row r="150" spans="1:23" ht="14.25" customHeight="1" thickBot="1" x14ac:dyDescent="0.25">
      <c r="A150" s="135" t="s">
        <v>7</v>
      </c>
      <c r="B150" s="129" t="s">
        <v>9</v>
      </c>
      <c r="C150" s="2664" t="s">
        <v>13</v>
      </c>
      <c r="D150" s="2665"/>
      <c r="E150" s="2665"/>
      <c r="F150" s="2665"/>
      <c r="G150" s="2665"/>
      <c r="H150" s="2665"/>
      <c r="I150" s="2665"/>
      <c r="J150" s="2666"/>
      <c r="K150" s="46">
        <f>K149+K140+K133+K137+K134</f>
        <v>814.3</v>
      </c>
      <c r="L150" s="2667"/>
      <c r="M150" s="2669"/>
    </row>
    <row r="151" spans="1:23" ht="14.25" customHeight="1" thickBot="1" x14ac:dyDescent="0.25">
      <c r="A151" s="109" t="s">
        <v>7</v>
      </c>
      <c r="B151" s="2723" t="s">
        <v>15</v>
      </c>
      <c r="C151" s="2724"/>
      <c r="D151" s="2724"/>
      <c r="E151" s="2724"/>
      <c r="F151" s="2724"/>
      <c r="G151" s="2724"/>
      <c r="H151" s="2724"/>
      <c r="I151" s="2724"/>
      <c r="J151" s="2725"/>
      <c r="K151" s="48">
        <f>K150+K129+K55</f>
        <v>8502.4000000000015</v>
      </c>
      <c r="L151" s="2726"/>
      <c r="M151" s="2728"/>
    </row>
    <row r="152" spans="1:23" ht="14.25" customHeight="1" thickBot="1" x14ac:dyDescent="0.25">
      <c r="A152" s="136" t="s">
        <v>12</v>
      </c>
      <c r="B152" s="2750" t="s">
        <v>50</v>
      </c>
      <c r="C152" s="2751"/>
      <c r="D152" s="2751"/>
      <c r="E152" s="2751"/>
      <c r="F152" s="2751"/>
      <c r="G152" s="2751"/>
      <c r="H152" s="2751"/>
      <c r="I152" s="2751"/>
      <c r="J152" s="2752"/>
      <c r="K152" s="49">
        <f>K151</f>
        <v>8502.4000000000015</v>
      </c>
      <c r="L152" s="2753"/>
      <c r="M152" s="2755"/>
    </row>
    <row r="153" spans="1:23" ht="15" customHeight="1" x14ac:dyDescent="0.2">
      <c r="A153" s="3069" t="s">
        <v>263</v>
      </c>
      <c r="B153" s="3069"/>
      <c r="C153" s="3069"/>
      <c r="D153" s="3069"/>
      <c r="E153" s="3069"/>
      <c r="F153" s="3069"/>
      <c r="G153" s="3069"/>
      <c r="H153" s="3069"/>
      <c r="I153" s="3069"/>
      <c r="J153" s="3069"/>
      <c r="K153" s="3069"/>
      <c r="L153" s="3069"/>
      <c r="M153" s="3069"/>
      <c r="N153" s="29"/>
      <c r="O153" s="29"/>
      <c r="P153" s="29"/>
      <c r="Q153" s="29"/>
      <c r="R153" s="29"/>
      <c r="S153" s="29"/>
      <c r="T153" s="29"/>
      <c r="U153" s="29"/>
      <c r="V153" s="29"/>
      <c r="W153" s="29"/>
    </row>
    <row r="154" spans="1:23" ht="21" customHeight="1" thickBot="1" x14ac:dyDescent="0.25">
      <c r="A154" s="2833" t="s">
        <v>17</v>
      </c>
      <c r="B154" s="2833"/>
      <c r="C154" s="2833"/>
      <c r="D154" s="2833"/>
      <c r="E154" s="2833"/>
      <c r="F154" s="2833"/>
      <c r="G154" s="2833"/>
      <c r="H154" s="2833"/>
      <c r="I154" s="2833"/>
      <c r="J154" s="2833"/>
      <c r="K154" s="2833"/>
      <c r="L154" s="27"/>
      <c r="M154" s="68"/>
    </row>
    <row r="155" spans="1:23" ht="44.25" customHeight="1" x14ac:dyDescent="0.2">
      <c r="A155" s="2718" t="s">
        <v>16</v>
      </c>
      <c r="B155" s="2719"/>
      <c r="C155" s="2719"/>
      <c r="D155" s="2719"/>
      <c r="E155" s="2719"/>
      <c r="F155" s="2719"/>
      <c r="G155" s="2719"/>
      <c r="H155" s="2719"/>
      <c r="I155" s="2719"/>
      <c r="J155" s="2720"/>
      <c r="K155" s="327" t="s">
        <v>231</v>
      </c>
      <c r="L155" s="688"/>
      <c r="M155" s="688"/>
    </row>
    <row r="156" spans="1:23" ht="16.5" customHeight="1" x14ac:dyDescent="0.2">
      <c r="A156" s="2747" t="s">
        <v>25</v>
      </c>
      <c r="B156" s="2748"/>
      <c r="C156" s="2748"/>
      <c r="D156" s="2748"/>
      <c r="E156" s="2748"/>
      <c r="F156" s="2748"/>
      <c r="G156" s="2748"/>
      <c r="H156" s="2748"/>
      <c r="I156" s="2748"/>
      <c r="J156" s="2749"/>
      <c r="K156" s="51">
        <f>SUM(K157:K162)</f>
        <v>7706.8</v>
      </c>
      <c r="L156" s="688"/>
      <c r="M156" s="688"/>
    </row>
    <row r="157" spans="1:23" ht="13.5" customHeight="1" x14ac:dyDescent="0.2">
      <c r="A157" s="2738" t="s">
        <v>18</v>
      </c>
      <c r="B157" s="2739"/>
      <c r="C157" s="2739"/>
      <c r="D157" s="2739"/>
      <c r="E157" s="2739"/>
      <c r="F157" s="2739"/>
      <c r="G157" s="2739"/>
      <c r="H157" s="2739"/>
      <c r="I157" s="2739"/>
      <c r="J157" s="2740"/>
      <c r="K157" s="42">
        <f>SUMIF(J14:J148,"sb",K14:K148)</f>
        <v>7032</v>
      </c>
      <c r="L157" s="689"/>
      <c r="M157" s="689"/>
    </row>
    <row r="158" spans="1:23" ht="13.5" customHeight="1" x14ac:dyDescent="0.2">
      <c r="A158" s="2738" t="s">
        <v>233</v>
      </c>
      <c r="B158" s="2739"/>
      <c r="C158" s="2739"/>
      <c r="D158" s="2739"/>
      <c r="E158" s="2739"/>
      <c r="F158" s="2739"/>
      <c r="G158" s="2739"/>
      <c r="H158" s="2739"/>
      <c r="I158" s="2739"/>
      <c r="J158" s="2740"/>
      <c r="K158" s="42">
        <f>SUMIF(J15:J149,"sb(l)",K15:K149)</f>
        <v>39.5</v>
      </c>
      <c r="L158" s="689"/>
      <c r="M158" s="689"/>
    </row>
    <row r="159" spans="1:23" ht="13.5" customHeight="1" x14ac:dyDescent="0.2">
      <c r="A159" s="2744" t="s">
        <v>111</v>
      </c>
      <c r="B159" s="2745"/>
      <c r="C159" s="2745"/>
      <c r="D159" s="2745"/>
      <c r="E159" s="2745"/>
      <c r="F159" s="2745"/>
      <c r="G159" s="2745"/>
      <c r="H159" s="2745"/>
      <c r="I159" s="2745"/>
      <c r="J159" s="2746"/>
      <c r="K159" s="50">
        <f>SUMIF(J15:J148,"sb(vb)",K15:K148)</f>
        <v>0</v>
      </c>
      <c r="L159" s="689"/>
      <c r="M159" s="689"/>
    </row>
    <row r="160" spans="1:23" ht="13.5" customHeight="1" x14ac:dyDescent="0.2">
      <c r="A160" s="2738" t="s">
        <v>53</v>
      </c>
      <c r="B160" s="2739"/>
      <c r="C160" s="2739"/>
      <c r="D160" s="2739"/>
      <c r="E160" s="2739"/>
      <c r="F160" s="2739"/>
      <c r="G160" s="2739"/>
      <c r="H160" s="2739"/>
      <c r="I160" s="2739"/>
      <c r="J160" s="2740"/>
      <c r="K160" s="42">
        <f>SUMIF(J15:J148,"sb(vr)",K15:K148)</f>
        <v>172.9</v>
      </c>
      <c r="L160" s="15"/>
      <c r="M160" s="689"/>
    </row>
    <row r="161" spans="1:13" ht="13.5" customHeight="1" x14ac:dyDescent="0.2">
      <c r="A161" s="2744" t="s">
        <v>24</v>
      </c>
      <c r="B161" s="2745"/>
      <c r="C161" s="2745"/>
      <c r="D161" s="2745"/>
      <c r="E161" s="2745"/>
      <c r="F161" s="2745"/>
      <c r="G161" s="2745"/>
      <c r="H161" s="2745"/>
      <c r="I161" s="2745"/>
      <c r="J161" s="2746"/>
      <c r="K161" s="66">
        <f>SUMIF(J15:J148,"sb(sp)",K15:K148)</f>
        <v>400.1</v>
      </c>
      <c r="L161" s="28"/>
      <c r="M161" s="689"/>
    </row>
    <row r="162" spans="1:13" ht="13.5" customHeight="1" x14ac:dyDescent="0.2">
      <c r="A162" s="2744" t="s">
        <v>89</v>
      </c>
      <c r="B162" s="2745"/>
      <c r="C162" s="2745"/>
      <c r="D162" s="2745"/>
      <c r="E162" s="2745"/>
      <c r="F162" s="2745"/>
      <c r="G162" s="2745"/>
      <c r="H162" s="2745"/>
      <c r="I162" s="2745"/>
      <c r="J162" s="2746"/>
      <c r="K162" s="50">
        <f>SUMIF(J15:J148,"sb(spl)",K15:K148)</f>
        <v>62.3</v>
      </c>
      <c r="L162" s="28"/>
      <c r="M162" s="689"/>
    </row>
    <row r="163" spans="1:13" ht="13.5" customHeight="1" x14ac:dyDescent="0.2">
      <c r="A163" s="2744" t="s">
        <v>151</v>
      </c>
      <c r="B163" s="2745"/>
      <c r="C163" s="2745"/>
      <c r="D163" s="2745"/>
      <c r="E163" s="2745"/>
      <c r="F163" s="2745"/>
      <c r="G163" s="2745"/>
      <c r="H163" s="2745"/>
      <c r="I163" s="2745"/>
      <c r="J163" s="2746"/>
      <c r="K163" s="50"/>
      <c r="L163" s="28"/>
      <c r="M163" s="689"/>
    </row>
    <row r="164" spans="1:13" x14ac:dyDescent="0.2">
      <c r="A164" s="2747" t="s">
        <v>26</v>
      </c>
      <c r="B164" s="2748"/>
      <c r="C164" s="2748"/>
      <c r="D164" s="2748"/>
      <c r="E164" s="2748"/>
      <c r="F164" s="2748"/>
      <c r="G164" s="2748"/>
      <c r="H164" s="2748"/>
      <c r="I164" s="2748"/>
      <c r="J164" s="2749"/>
      <c r="K164" s="51">
        <f>SUM(K165:K167)</f>
        <v>795.60000000000014</v>
      </c>
      <c r="L164" s="688"/>
      <c r="M164" s="688"/>
    </row>
    <row r="165" spans="1:13" x14ac:dyDescent="0.2">
      <c r="A165" s="2738" t="s">
        <v>19</v>
      </c>
      <c r="B165" s="2739"/>
      <c r="C165" s="2739"/>
      <c r="D165" s="2739"/>
      <c r="E165" s="2739"/>
      <c r="F165" s="2739"/>
      <c r="G165" s="2739"/>
      <c r="H165" s="2739"/>
      <c r="I165" s="2739"/>
      <c r="J165" s="2740"/>
      <c r="K165" s="42">
        <f>SUMIF(J15:J148,"es",K15:K148)</f>
        <v>672.90000000000009</v>
      </c>
      <c r="L165" s="689"/>
      <c r="M165" s="689"/>
    </row>
    <row r="166" spans="1:13" x14ac:dyDescent="0.2">
      <c r="A166" s="2738" t="s">
        <v>235</v>
      </c>
      <c r="B166" s="2739"/>
      <c r="C166" s="2739"/>
      <c r="D166" s="2739"/>
      <c r="E166" s="2739"/>
      <c r="F166" s="2739"/>
      <c r="G166" s="2739"/>
      <c r="H166" s="2739"/>
      <c r="I166" s="2739"/>
      <c r="J166" s="2740"/>
      <c r="K166" s="42">
        <f>SUMIF(J16:J149,"lrvb",K16:K149)</f>
        <v>58</v>
      </c>
      <c r="L166" s="689"/>
      <c r="M166" s="689"/>
    </row>
    <row r="167" spans="1:13" x14ac:dyDescent="0.2">
      <c r="A167" s="2738" t="s">
        <v>86</v>
      </c>
      <c r="B167" s="2739"/>
      <c r="C167" s="2739"/>
      <c r="D167" s="2739"/>
      <c r="E167" s="2739"/>
      <c r="F167" s="2739"/>
      <c r="G167" s="2739"/>
      <c r="H167" s="2739"/>
      <c r="I167" s="2739"/>
      <c r="J167" s="2740"/>
      <c r="K167" s="42">
        <f>SUMIF(J15:J148,"kt",K15:K148)</f>
        <v>64.7</v>
      </c>
      <c r="L167" s="689"/>
      <c r="M167" s="689"/>
    </row>
    <row r="168" spans="1:13" ht="13.5" thickBot="1" x14ac:dyDescent="0.25">
      <c r="A168" s="2741" t="s">
        <v>14</v>
      </c>
      <c r="B168" s="2742"/>
      <c r="C168" s="2742"/>
      <c r="D168" s="2742"/>
      <c r="E168" s="2742"/>
      <c r="F168" s="2742"/>
      <c r="G168" s="2742"/>
      <c r="H168" s="2742"/>
      <c r="I168" s="2742"/>
      <c r="J168" s="2743"/>
      <c r="K168" s="44">
        <f>K164+K156</f>
        <v>8502.4</v>
      </c>
      <c r="L168" s="688"/>
      <c r="M168" s="688"/>
    </row>
    <row r="169" spans="1:13" x14ac:dyDescent="0.2">
      <c r="A169" s="137"/>
      <c r="B169" s="170"/>
      <c r="C169" s="137"/>
      <c r="D169" s="170"/>
      <c r="E169" s="26"/>
      <c r="L169" s="29"/>
      <c r="M169" s="689"/>
    </row>
    <row r="170" spans="1:13" x14ac:dyDescent="0.2">
      <c r="J170" s="15"/>
      <c r="L170" s="27"/>
    </row>
    <row r="171" spans="1:13" x14ac:dyDescent="0.2">
      <c r="J171" s="15"/>
    </row>
    <row r="172" spans="1:13" x14ac:dyDescent="0.2">
      <c r="J172" s="15"/>
    </row>
    <row r="173" spans="1:13" x14ac:dyDescent="0.2">
      <c r="J173" s="15"/>
      <c r="K173" s="210"/>
    </row>
    <row r="174" spans="1:13" x14ac:dyDescent="0.2">
      <c r="K174" s="210"/>
    </row>
  </sheetData>
  <mergeCells count="177">
    <mergeCell ref="B12:M12"/>
    <mergeCell ref="C13:M13"/>
    <mergeCell ref="E15:E16"/>
    <mergeCell ref="A11:M11"/>
    <mergeCell ref="D15:D16"/>
    <mergeCell ref="L15:L16"/>
    <mergeCell ref="G36:G38"/>
    <mergeCell ref="L148:L149"/>
    <mergeCell ref="M148:M149"/>
    <mergeCell ref="E146:E149"/>
    <mergeCell ref="L122:L123"/>
    <mergeCell ref="I14:I15"/>
    <mergeCell ref="F36:F38"/>
    <mergeCell ref="E41:E42"/>
    <mergeCell ref="I43:I44"/>
    <mergeCell ref="E39:E40"/>
    <mergeCell ref="I57:I58"/>
    <mergeCell ref="E114:E117"/>
    <mergeCell ref="L108:L109"/>
    <mergeCell ref="E105:E107"/>
    <mergeCell ref="E118:E121"/>
    <mergeCell ref="F105:F107"/>
    <mergeCell ref="D96:D97"/>
    <mergeCell ref="G114:G117"/>
    <mergeCell ref="G6:G9"/>
    <mergeCell ref="A10:M10"/>
    <mergeCell ref="K7:K9"/>
    <mergeCell ref="I6:I9"/>
    <mergeCell ref="M8:M9"/>
    <mergeCell ref="L6:M6"/>
    <mergeCell ref="L7:L9"/>
    <mergeCell ref="D6:D9"/>
    <mergeCell ref="B151:J151"/>
    <mergeCell ref="I125:I126"/>
    <mergeCell ref="E128:J128"/>
    <mergeCell ref="D118:D121"/>
    <mergeCell ref="D110:D113"/>
    <mergeCell ref="G122:G124"/>
    <mergeCell ref="F114:F117"/>
    <mergeCell ref="L105:L107"/>
    <mergeCell ref="I105:I106"/>
    <mergeCell ref="I118:I119"/>
    <mergeCell ref="L128:M128"/>
    <mergeCell ref="L125:L126"/>
    <mergeCell ref="L150:M150"/>
    <mergeCell ref="L151:M151"/>
    <mergeCell ref="L39:L40"/>
    <mergeCell ref="I39:I40"/>
    <mergeCell ref="L5:M5"/>
    <mergeCell ref="J6:J9"/>
    <mergeCell ref="E96:E97"/>
    <mergeCell ref="E91:E93"/>
    <mergeCell ref="C56:M56"/>
    <mergeCell ref="E79:E80"/>
    <mergeCell ref="L65:L66"/>
    <mergeCell ref="E65:E67"/>
    <mergeCell ref="E76:E78"/>
    <mergeCell ref="L69:L71"/>
    <mergeCell ref="E69:E71"/>
    <mergeCell ref="E73:E75"/>
    <mergeCell ref="L73:L74"/>
    <mergeCell ref="F76:F78"/>
    <mergeCell ref="G84:G86"/>
    <mergeCell ref="L50:L51"/>
    <mergeCell ref="G50:G51"/>
    <mergeCell ref="G53:G54"/>
    <mergeCell ref="M15:M16"/>
    <mergeCell ref="D91:D93"/>
    <mergeCell ref="D84:D86"/>
    <mergeCell ref="D73:D75"/>
    <mergeCell ref="D62:D64"/>
    <mergeCell ref="L76:L79"/>
    <mergeCell ref="G98:G100"/>
    <mergeCell ref="A168:J168"/>
    <mergeCell ref="A159:J159"/>
    <mergeCell ref="A160:J160"/>
    <mergeCell ref="A161:J161"/>
    <mergeCell ref="A162:J162"/>
    <mergeCell ref="A164:J164"/>
    <mergeCell ref="A165:J165"/>
    <mergeCell ref="A163:J163"/>
    <mergeCell ref="A167:J167"/>
    <mergeCell ref="A166:J166"/>
    <mergeCell ref="A157:J157"/>
    <mergeCell ref="F139:F140"/>
    <mergeCell ref="A156:J156"/>
    <mergeCell ref="H138:H140"/>
    <mergeCell ref="D146:D149"/>
    <mergeCell ref="D143:D144"/>
    <mergeCell ref="D122:D124"/>
    <mergeCell ref="A154:K154"/>
    <mergeCell ref="E134:E136"/>
    <mergeCell ref="F134:F136"/>
    <mergeCell ref="C150:J150"/>
    <mergeCell ref="G132:G133"/>
    <mergeCell ref="A155:J155"/>
    <mergeCell ref="G91:G93"/>
    <mergeCell ref="A158:J158"/>
    <mergeCell ref="G146:G147"/>
    <mergeCell ref="G139:G140"/>
    <mergeCell ref="G96:G97"/>
    <mergeCell ref="G62:G64"/>
    <mergeCell ref="G65:G67"/>
    <mergeCell ref="G69:G72"/>
    <mergeCell ref="G73:G75"/>
    <mergeCell ref="G76:G78"/>
    <mergeCell ref="G87:G89"/>
    <mergeCell ref="G94:G95"/>
    <mergeCell ref="G125:G127"/>
    <mergeCell ref="G79:G80"/>
    <mergeCell ref="G82:G83"/>
    <mergeCell ref="C130:M130"/>
    <mergeCell ref="I94:I95"/>
    <mergeCell ref="I96:I97"/>
    <mergeCell ref="E122:E124"/>
    <mergeCell ref="F122:F124"/>
    <mergeCell ref="I101:I103"/>
    <mergeCell ref="I114:I115"/>
    <mergeCell ref="L120:L121"/>
    <mergeCell ref="G105:G107"/>
    <mergeCell ref="B152:J152"/>
    <mergeCell ref="L152:M152"/>
    <mergeCell ref="C129:J129"/>
    <mergeCell ref="E125:E127"/>
    <mergeCell ref="F125:F127"/>
    <mergeCell ref="L129:M129"/>
    <mergeCell ref="G134:G136"/>
    <mergeCell ref="E132:E133"/>
    <mergeCell ref="A153:M153"/>
    <mergeCell ref="K1:M1"/>
    <mergeCell ref="E82:E83"/>
    <mergeCell ref="E84:E86"/>
    <mergeCell ref="E87:E89"/>
    <mergeCell ref="E62:E64"/>
    <mergeCell ref="E57:E58"/>
    <mergeCell ref="L63:L64"/>
    <mergeCell ref="L58:L59"/>
    <mergeCell ref="A2:M2"/>
    <mergeCell ref="A3:M3"/>
    <mergeCell ref="A4:M4"/>
    <mergeCell ref="A6:A9"/>
    <mergeCell ref="B6:B9"/>
    <mergeCell ref="C6:C9"/>
    <mergeCell ref="E6:E9"/>
    <mergeCell ref="F6:F9"/>
    <mergeCell ref="H6:H9"/>
    <mergeCell ref="G15:G16"/>
    <mergeCell ref="G41:G42"/>
    <mergeCell ref="H39:H40"/>
    <mergeCell ref="G24:G26"/>
    <mergeCell ref="F31:F35"/>
    <mergeCell ref="L33:L35"/>
    <mergeCell ref="F39:F40"/>
    <mergeCell ref="G118:G121"/>
    <mergeCell ref="E108:E109"/>
    <mergeCell ref="F108:F109"/>
    <mergeCell ref="G108:G109"/>
    <mergeCell ref="I108:I109"/>
    <mergeCell ref="E21:E22"/>
    <mergeCell ref="E37:E38"/>
    <mergeCell ref="G44:G46"/>
    <mergeCell ref="M33:M34"/>
    <mergeCell ref="E94:E95"/>
    <mergeCell ref="E44:E45"/>
    <mergeCell ref="E53:E54"/>
    <mergeCell ref="E98:E99"/>
    <mergeCell ref="E110:E113"/>
    <mergeCell ref="E101:E103"/>
    <mergeCell ref="L55:M55"/>
    <mergeCell ref="I91:I93"/>
    <mergeCell ref="G110:G113"/>
    <mergeCell ref="L101:L103"/>
    <mergeCell ref="H36:H38"/>
    <mergeCell ref="I36:I38"/>
    <mergeCell ref="G39:G40"/>
    <mergeCell ref="C55:J55"/>
    <mergeCell ref="L99:L100"/>
  </mergeCells>
  <printOptions horizontalCentered="1"/>
  <pageMargins left="0.78740157480314965" right="0" top="0.55118110236220474" bottom="0" header="0.31496062992125984" footer="0.31496062992125984"/>
  <pageSetup paperSize="9" scale="83" orientation="portrait" r:id="rId1"/>
  <rowBreaks count="4" manualBreakCount="4">
    <brk id="27" max="12" man="1"/>
    <brk id="48" max="12" man="1"/>
    <brk id="80" max="12" man="1"/>
    <brk id="113" max="12" man="1"/>
  </rowBreaks>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10</vt:i4>
      </vt:variant>
    </vt:vector>
  </HeadingPairs>
  <TitlesOfParts>
    <vt:vector size="16" baseType="lpstr">
      <vt:lpstr>Asignavimų valdytojų kodai</vt:lpstr>
      <vt:lpstr>8 programa</vt:lpstr>
      <vt:lpstr>Aiškinamoji lentelė</vt:lpstr>
      <vt:lpstr>Aiškinamoji lentelė </vt:lpstr>
      <vt:lpstr>Lyginamasis variantas</vt:lpstr>
      <vt:lpstr>MVP 2017</vt:lpstr>
      <vt:lpstr>'8 programa'!Print_Area</vt:lpstr>
      <vt:lpstr>'Aiškinamoji lentelė'!Print_Area</vt:lpstr>
      <vt:lpstr>'Aiškinamoji lentelė '!Print_Area</vt:lpstr>
      <vt:lpstr>'Lyginamasis variantas'!Print_Area</vt:lpstr>
      <vt:lpstr>'MVP 2017'!Print_Area</vt:lpstr>
      <vt:lpstr>'8 programa'!Print_Titles</vt:lpstr>
      <vt:lpstr>'Aiškinamoji lentelė'!Print_Titles</vt:lpstr>
      <vt:lpstr>'Aiškinamoji lentelė '!Print_Titles</vt:lpstr>
      <vt:lpstr>'Lyginamasis variantas'!Print_Titles</vt:lpstr>
      <vt:lpstr>'MVP 2017'!Print_Titles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Virginija Palaimiene</cp:lastModifiedBy>
  <cp:lastPrinted>2017-12-29T10:07:05Z</cp:lastPrinted>
  <dcterms:created xsi:type="dcterms:W3CDTF">2004-04-19T12:01:47Z</dcterms:created>
  <dcterms:modified xsi:type="dcterms:W3CDTF">2018-01-02T14:42:16Z</dcterms:modified>
</cp:coreProperties>
</file>